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 -Materiały 14.11.2025/"/>
    </mc:Choice>
  </mc:AlternateContent>
  <xr:revisionPtr revIDLastSave="1702" documentId="8_{04ED33D6-65C5-40CC-86ED-7F06206483E1}" xr6:coauthVersionLast="47" xr6:coauthVersionMax="47" xr10:uidLastSave="{F8787452-5187-4228-B333-1F4D4F2EE02D}"/>
  <bookViews>
    <workbookView xWindow="-108" yWindow="-108" windowWidth="23256" windowHeight="12456" tabRatio="931" xr2:uid="{00000000-000D-0000-FFFF-FFFF00000000}"/>
  </bookViews>
  <sheets>
    <sheet name="Koszty 2024" sheetId="53" r:id="rId1"/>
    <sheet name="Wykaz procedur medycznych" sheetId="1" r:id="rId2"/>
    <sheet name="Słownik materiały - ceny" sheetId="48" r:id="rId3"/>
    <sheet name="Stawki wynagrodzeń" sheetId="47" r:id="rId4"/>
    <sheet name="Jedn.koszty normatywne" sheetId="51" r:id="rId5"/>
    <sheet name="Wycena wg 2 metod " sheetId="52" r:id="rId6"/>
    <sheet name="Czasy" sheetId="54" r:id="rId7"/>
    <sheet name="42.242" sheetId="43" r:id="rId8"/>
    <sheet name="42.333" sheetId="39" r:id="rId9"/>
    <sheet name="42.332" sheetId="40" r:id="rId10"/>
    <sheet name="42.91" sheetId="36" r:id="rId11"/>
    <sheet name="43.11" sheetId="34" r:id="rId12"/>
    <sheet name="43.411.01" sheetId="32" r:id="rId13"/>
    <sheet name="43.411.02" sheetId="31" r:id="rId14"/>
    <sheet name="43.419.01" sheetId="28" r:id="rId15"/>
    <sheet name="43.419.02" sheetId="27" r:id="rId16"/>
    <sheet name="43.419.03" sheetId="25" r:id="rId17"/>
    <sheet name="44.14" sheetId="23" r:id="rId18"/>
    <sheet name="44.161" sheetId="24" r:id="rId19"/>
    <sheet name="44.43" sheetId="21" r:id="rId20"/>
    <sheet name="45.131" sheetId="20" r:id="rId21"/>
    <sheet name="45.16" sheetId="18" r:id="rId22"/>
    <sheet name="45.231" sheetId="16" r:id="rId23"/>
    <sheet name="45.239" sheetId="15" r:id="rId24"/>
    <sheet name="45.253" sheetId="11" r:id="rId25"/>
    <sheet name="45.42.01" sheetId="8" r:id="rId26"/>
    <sheet name="45.42.02" sheetId="7" r:id="rId27"/>
    <sheet name="48.36" sheetId="3" r:id="rId28"/>
  </sheets>
  <definedNames>
    <definedName name="_xlnm._FilterDatabase" localSheetId="0" hidden="1">'Koszty 2024'!$A$5:$C$85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52" l="1"/>
  <c r="F40" i="52"/>
  <c r="F41" i="52"/>
  <c r="F42" i="52"/>
  <c r="F43" i="52"/>
  <c r="F44" i="52"/>
  <c r="F45" i="52"/>
  <c r="F46" i="52"/>
  <c r="F47" i="52"/>
  <c r="F48" i="52"/>
  <c r="F49" i="52"/>
  <c r="F50" i="52"/>
  <c r="F51" i="52"/>
  <c r="F52" i="52"/>
  <c r="F53" i="52"/>
  <c r="F54" i="52"/>
  <c r="F55" i="52"/>
  <c r="F56" i="52"/>
  <c r="F57" i="52"/>
  <c r="F58" i="52"/>
  <c r="F38" i="52"/>
  <c r="C104" i="53"/>
  <c r="A44" i="32" l="1"/>
  <c r="A44" i="34"/>
  <c r="F12" i="43"/>
  <c r="E5" i="48" l="1"/>
  <c r="J39" i="52" l="1"/>
  <c r="J40" i="52"/>
  <c r="J41" i="52"/>
  <c r="J42" i="52"/>
  <c r="J43" i="52"/>
  <c r="J44" i="52"/>
  <c r="J45" i="52"/>
  <c r="J46" i="52"/>
  <c r="J47" i="52"/>
  <c r="J48" i="52"/>
  <c r="J49" i="52"/>
  <c r="J50" i="52"/>
  <c r="J51" i="52"/>
  <c r="J52" i="52"/>
  <c r="J53" i="52"/>
  <c r="J54" i="52"/>
  <c r="J55" i="52"/>
  <c r="J56" i="52"/>
  <c r="J57" i="52"/>
  <c r="J58" i="52"/>
  <c r="J38" i="52"/>
  <c r="F17" i="43" l="1"/>
  <c r="K39" i="52" l="1"/>
  <c r="K40" i="52"/>
  <c r="K41" i="52"/>
  <c r="K42" i="52"/>
  <c r="K43" i="52"/>
  <c r="K44" i="52"/>
  <c r="K45" i="52"/>
  <c r="K46" i="52"/>
  <c r="K47" i="52"/>
  <c r="K48" i="52"/>
  <c r="K49" i="52"/>
  <c r="K50" i="52"/>
  <c r="K51" i="52"/>
  <c r="K52" i="52"/>
  <c r="K53" i="52"/>
  <c r="K54" i="52"/>
  <c r="K55" i="52"/>
  <c r="K56" i="52"/>
  <c r="K57" i="52"/>
  <c r="K58" i="52"/>
  <c r="K38" i="52"/>
  <c r="K59" i="52" l="1"/>
  <c r="D65" i="52" s="1"/>
  <c r="D12" i="47" l="1"/>
  <c r="D7" i="47"/>
  <c r="F6" i="47"/>
  <c r="F5" i="47"/>
  <c r="C85" i="53"/>
  <c r="H49" i="52" l="1"/>
  <c r="H38" i="52"/>
  <c r="H56" i="52"/>
  <c r="H44" i="52"/>
  <c r="H57" i="52"/>
  <c r="H43" i="52"/>
  <c r="H53" i="52"/>
  <c r="H52" i="52"/>
  <c r="H41" i="52"/>
  <c r="H46" i="52"/>
  <c r="H51" i="52"/>
  <c r="H40" i="52"/>
  <c r="H58" i="52"/>
  <c r="H54" i="52"/>
  <c r="H48" i="52"/>
  <c r="H45" i="52"/>
  <c r="H42" i="52"/>
  <c r="H50" i="52"/>
  <c r="H39" i="52"/>
  <c r="H47" i="52"/>
  <c r="H55" i="52"/>
  <c r="C106" i="53"/>
  <c r="D29" i="52" l="1"/>
  <c r="D62" i="52"/>
  <c r="F9" i="47"/>
  <c r="B7" i="52" l="1"/>
  <c r="C7" i="52"/>
  <c r="B8" i="52"/>
  <c r="C8" i="52"/>
  <c r="B9" i="52"/>
  <c r="C9" i="52"/>
  <c r="B10" i="52"/>
  <c r="C10" i="52"/>
  <c r="B11" i="52"/>
  <c r="C11" i="52"/>
  <c r="B12" i="52"/>
  <c r="C12" i="52"/>
  <c r="B13" i="52"/>
  <c r="C13" i="52"/>
  <c r="B14" i="52"/>
  <c r="C14" i="52"/>
  <c r="B15" i="52"/>
  <c r="C15" i="52"/>
  <c r="B16" i="52"/>
  <c r="C16" i="52"/>
  <c r="B17" i="52"/>
  <c r="C17" i="52"/>
  <c r="B18" i="52"/>
  <c r="C18" i="52"/>
  <c r="B19" i="52"/>
  <c r="C19" i="52"/>
  <c r="B20" i="52"/>
  <c r="C20" i="52"/>
  <c r="B21" i="52"/>
  <c r="C21" i="52"/>
  <c r="B22" i="52"/>
  <c r="C22" i="52"/>
  <c r="B23" i="52"/>
  <c r="C23" i="52"/>
  <c r="B24" i="52"/>
  <c r="C24" i="52"/>
  <c r="B25" i="52"/>
  <c r="C25" i="52"/>
  <c r="B26" i="52"/>
  <c r="C26" i="52"/>
  <c r="B27" i="52"/>
  <c r="C27" i="52"/>
  <c r="A41" i="3" l="1"/>
  <c r="A40" i="3"/>
  <c r="A43" i="7"/>
  <c r="A42" i="7"/>
  <c r="G24" i="8"/>
  <c r="H24" i="8" s="1"/>
  <c r="E24" i="8"/>
  <c r="C24" i="8"/>
  <c r="B24" i="8"/>
  <c r="A24" i="8"/>
  <c r="A35" i="8"/>
  <c r="A34" i="8"/>
  <c r="A37" i="11" l="1"/>
  <c r="A36" i="11"/>
  <c r="H26" i="15"/>
  <c r="I26" i="15" s="1"/>
  <c r="F26" i="15"/>
  <c r="D26" i="15"/>
  <c r="C26" i="15"/>
  <c r="B26" i="15"/>
  <c r="B35" i="15"/>
  <c r="B34" i="15"/>
  <c r="A35" i="16"/>
  <c r="A34" i="16"/>
  <c r="G26" i="16"/>
  <c r="H26" i="16" s="1"/>
  <c r="E26" i="16"/>
  <c r="C26" i="16"/>
  <c r="B26" i="16"/>
  <c r="A26" i="16"/>
  <c r="A39" i="18"/>
  <c r="A38" i="18"/>
  <c r="A36" i="20"/>
  <c r="A35" i="20"/>
  <c r="A40" i="21"/>
  <c r="A39" i="21"/>
  <c r="A36" i="24"/>
  <c r="A35" i="24"/>
  <c r="A38" i="23"/>
  <c r="A37" i="23"/>
  <c r="A38" i="25"/>
  <c r="A37" i="25"/>
  <c r="A38" i="27"/>
  <c r="A37" i="27"/>
  <c r="A38" i="28"/>
  <c r="A37" i="28"/>
  <c r="G26" i="31"/>
  <c r="H26" i="31" s="1"/>
  <c r="E26" i="31"/>
  <c r="C26" i="31"/>
  <c r="B26" i="31"/>
  <c r="A26" i="31"/>
  <c r="A37" i="31"/>
  <c r="A36" i="31"/>
  <c r="A43" i="32"/>
  <c r="A43" i="34"/>
  <c r="G35" i="34"/>
  <c r="H35" i="34" s="1"/>
  <c r="E35" i="34"/>
  <c r="C35" i="34"/>
  <c r="B35" i="34"/>
  <c r="A35" i="34"/>
  <c r="A37" i="36"/>
  <c r="A36" i="36"/>
  <c r="A37" i="39"/>
  <c r="A36" i="39"/>
  <c r="A38" i="40"/>
  <c r="A37" i="40"/>
  <c r="B38" i="43"/>
  <c r="B37" i="43"/>
  <c r="F4" i="47"/>
  <c r="F3" i="47"/>
  <c r="F11" i="47"/>
  <c r="F10" i="47"/>
  <c r="F12" i="47" l="1"/>
  <c r="F13" i="47" s="1"/>
  <c r="B40" i="21" s="1"/>
  <c r="C40" i="21" s="1"/>
  <c r="F46" i="21" s="1"/>
  <c r="G46" i="21" s="1"/>
  <c r="F7" i="47"/>
  <c r="G33" i="3"/>
  <c r="H33" i="3" s="1"/>
  <c r="E33" i="3"/>
  <c r="C33" i="3"/>
  <c r="B33" i="3"/>
  <c r="A33" i="3"/>
  <c r="G28" i="3"/>
  <c r="H28" i="3" s="1"/>
  <c r="E28" i="3"/>
  <c r="B28" i="3"/>
  <c r="C28" i="3"/>
  <c r="A28" i="3"/>
  <c r="B2" i="3"/>
  <c r="B1" i="3"/>
  <c r="G32" i="3"/>
  <c r="H32" i="3" s="1"/>
  <c r="E32" i="3"/>
  <c r="C32" i="3"/>
  <c r="B32" i="3"/>
  <c r="A32" i="3"/>
  <c r="G31" i="3"/>
  <c r="H31" i="3" s="1"/>
  <c r="E31" i="3"/>
  <c r="C31" i="3"/>
  <c r="B31" i="3"/>
  <c r="A31" i="3"/>
  <c r="G30" i="3"/>
  <c r="H30" i="3" s="1"/>
  <c r="E30" i="3"/>
  <c r="C30" i="3"/>
  <c r="B30" i="3"/>
  <c r="A30" i="3"/>
  <c r="G29" i="3"/>
  <c r="H29" i="3" s="1"/>
  <c r="E29" i="3"/>
  <c r="C29" i="3"/>
  <c r="B29" i="3"/>
  <c r="A29" i="3"/>
  <c r="G27" i="3"/>
  <c r="H27" i="3" s="1"/>
  <c r="E27" i="3"/>
  <c r="C27" i="3"/>
  <c r="B27" i="3"/>
  <c r="A27" i="3"/>
  <c r="G26" i="3"/>
  <c r="H26" i="3" s="1"/>
  <c r="E26" i="3"/>
  <c r="C26" i="3"/>
  <c r="B26" i="3"/>
  <c r="A26" i="3"/>
  <c r="G25" i="3"/>
  <c r="H25" i="3" s="1"/>
  <c r="E25" i="3"/>
  <c r="C25" i="3"/>
  <c r="B25" i="3"/>
  <c r="A25" i="3"/>
  <c r="G24" i="3"/>
  <c r="H24" i="3" s="1"/>
  <c r="E24" i="3"/>
  <c r="C24" i="3"/>
  <c r="B24" i="3"/>
  <c r="A24" i="3"/>
  <c r="G23" i="3"/>
  <c r="H23" i="3" s="1"/>
  <c r="E23" i="3"/>
  <c r="C23" i="3"/>
  <c r="B23" i="3"/>
  <c r="A23" i="3"/>
  <c r="G22" i="3"/>
  <c r="H22" i="3" s="1"/>
  <c r="E22" i="3"/>
  <c r="C22" i="3"/>
  <c r="B22" i="3"/>
  <c r="A22" i="3"/>
  <c r="H21" i="3"/>
  <c r="G21" i="3"/>
  <c r="E21" i="3"/>
  <c r="C21" i="3"/>
  <c r="B21" i="3"/>
  <c r="A21" i="3"/>
  <c r="G20" i="3"/>
  <c r="H20" i="3" s="1"/>
  <c r="E20" i="3"/>
  <c r="C20" i="3"/>
  <c r="B20" i="3"/>
  <c r="A20" i="3"/>
  <c r="G19" i="3"/>
  <c r="H19" i="3" s="1"/>
  <c r="E19" i="3"/>
  <c r="C19" i="3"/>
  <c r="B19" i="3"/>
  <c r="A19" i="3"/>
  <c r="G18" i="3"/>
  <c r="H18" i="3" s="1"/>
  <c r="E18" i="3"/>
  <c r="C18" i="3"/>
  <c r="B18" i="3"/>
  <c r="A18" i="3"/>
  <c r="G17" i="3"/>
  <c r="H17" i="3" s="1"/>
  <c r="E17" i="3"/>
  <c r="C17" i="3"/>
  <c r="B17" i="3"/>
  <c r="A17" i="3"/>
  <c r="G16" i="3"/>
  <c r="H16" i="3" s="1"/>
  <c r="E16" i="3"/>
  <c r="C16" i="3"/>
  <c r="B16" i="3"/>
  <c r="A16" i="3"/>
  <c r="H15" i="3"/>
  <c r="G15" i="3"/>
  <c r="E15" i="3"/>
  <c r="C15" i="3"/>
  <c r="B15" i="3"/>
  <c r="A15" i="3"/>
  <c r="G14" i="3"/>
  <c r="H14" i="3" s="1"/>
  <c r="E14" i="3"/>
  <c r="C14" i="3"/>
  <c r="B14" i="3"/>
  <c r="A14" i="3"/>
  <c r="G13" i="3"/>
  <c r="H13" i="3" s="1"/>
  <c r="E13" i="3"/>
  <c r="C13" i="3"/>
  <c r="B13" i="3"/>
  <c r="A13" i="3"/>
  <c r="H12" i="3"/>
  <c r="G12" i="3"/>
  <c r="E12" i="3"/>
  <c r="C12" i="3"/>
  <c r="B12" i="3"/>
  <c r="A12" i="3"/>
  <c r="G11" i="3"/>
  <c r="H11" i="3" s="1"/>
  <c r="E11" i="3"/>
  <c r="C11" i="3"/>
  <c r="B11" i="3"/>
  <c r="A11" i="3"/>
  <c r="G10" i="3"/>
  <c r="H10" i="3" s="1"/>
  <c r="E10" i="3"/>
  <c r="C10" i="3"/>
  <c r="B10" i="3"/>
  <c r="A10" i="3"/>
  <c r="G9" i="3"/>
  <c r="H9" i="3" s="1"/>
  <c r="E9" i="3"/>
  <c r="C9" i="3"/>
  <c r="B9" i="3"/>
  <c r="A9" i="3"/>
  <c r="G8" i="3"/>
  <c r="H8" i="3" s="1"/>
  <c r="E8" i="3"/>
  <c r="C8" i="3"/>
  <c r="B8" i="3"/>
  <c r="A8" i="3"/>
  <c r="G34" i="7"/>
  <c r="H34" i="7" s="1"/>
  <c r="E34" i="7"/>
  <c r="B34" i="7"/>
  <c r="C34" i="7"/>
  <c r="A34" i="7"/>
  <c r="G33" i="7"/>
  <c r="E33" i="7"/>
  <c r="B33" i="7"/>
  <c r="C33" i="7"/>
  <c r="A33" i="7"/>
  <c r="H33" i="7"/>
  <c r="G32" i="7"/>
  <c r="H32" i="7" s="1"/>
  <c r="E32" i="7"/>
  <c r="B32" i="7"/>
  <c r="C32" i="7"/>
  <c r="A32" i="7"/>
  <c r="G30" i="7"/>
  <c r="H30" i="7" s="1"/>
  <c r="E31" i="7"/>
  <c r="E30" i="7"/>
  <c r="B30" i="7"/>
  <c r="C30" i="7"/>
  <c r="B31" i="7"/>
  <c r="C31" i="7"/>
  <c r="A31" i="7"/>
  <c r="A30" i="7"/>
  <c r="G29" i="7"/>
  <c r="H29" i="7" s="1"/>
  <c r="G28" i="7"/>
  <c r="H28" i="7" s="1"/>
  <c r="E29" i="7"/>
  <c r="E28" i="7"/>
  <c r="B28" i="7"/>
  <c r="C28" i="7"/>
  <c r="B29" i="7"/>
  <c r="C29" i="7"/>
  <c r="A29" i="7"/>
  <c r="A28" i="7"/>
  <c r="B2" i="7"/>
  <c r="B1" i="7"/>
  <c r="G35" i="7"/>
  <c r="H35" i="7" s="1"/>
  <c r="E35" i="7"/>
  <c r="C35" i="7"/>
  <c r="B35" i="7"/>
  <c r="A35" i="7"/>
  <c r="H27" i="7"/>
  <c r="G27" i="7"/>
  <c r="E27" i="7"/>
  <c r="C27" i="7"/>
  <c r="B27" i="7"/>
  <c r="A27" i="7"/>
  <c r="G26" i="7"/>
  <c r="H26" i="7" s="1"/>
  <c r="E26" i="7"/>
  <c r="C26" i="7"/>
  <c r="B26" i="7"/>
  <c r="A26" i="7"/>
  <c r="G25" i="7"/>
  <c r="H25" i="7" s="1"/>
  <c r="E25" i="7"/>
  <c r="C25" i="7"/>
  <c r="B25" i="7"/>
  <c r="A25" i="7"/>
  <c r="G24" i="7"/>
  <c r="H24" i="7" s="1"/>
  <c r="E24" i="7"/>
  <c r="C24" i="7"/>
  <c r="B24" i="7"/>
  <c r="A24" i="7"/>
  <c r="G23" i="7"/>
  <c r="H23" i="7" s="1"/>
  <c r="E23" i="7"/>
  <c r="C23" i="7"/>
  <c r="B23" i="7"/>
  <c r="A23" i="7"/>
  <c r="G22" i="7"/>
  <c r="H22" i="7" s="1"/>
  <c r="E22" i="7"/>
  <c r="C22" i="7"/>
  <c r="B22" i="7"/>
  <c r="A22" i="7"/>
  <c r="G21" i="7"/>
  <c r="H21" i="7" s="1"/>
  <c r="E21" i="7"/>
  <c r="C21" i="7"/>
  <c r="B21" i="7"/>
  <c r="A21" i="7"/>
  <c r="G20" i="7"/>
  <c r="H20" i="7" s="1"/>
  <c r="E20" i="7"/>
  <c r="C20" i="7"/>
  <c r="B20" i="7"/>
  <c r="A20" i="7"/>
  <c r="G19" i="7"/>
  <c r="H19" i="7" s="1"/>
  <c r="E19" i="7"/>
  <c r="C19" i="7"/>
  <c r="B19" i="7"/>
  <c r="A19" i="7"/>
  <c r="G18" i="7"/>
  <c r="H18" i="7" s="1"/>
  <c r="E18" i="7"/>
  <c r="C18" i="7"/>
  <c r="B18" i="7"/>
  <c r="A18" i="7"/>
  <c r="G17" i="7"/>
  <c r="H17" i="7" s="1"/>
  <c r="E17" i="7"/>
  <c r="C17" i="7"/>
  <c r="B17" i="7"/>
  <c r="A17" i="7"/>
  <c r="G16" i="7"/>
  <c r="H16" i="7" s="1"/>
  <c r="E16" i="7"/>
  <c r="C16" i="7"/>
  <c r="B16" i="7"/>
  <c r="A16" i="7"/>
  <c r="G15" i="7"/>
  <c r="H15" i="7" s="1"/>
  <c r="E15" i="7"/>
  <c r="C15" i="7"/>
  <c r="B15" i="7"/>
  <c r="A15" i="7"/>
  <c r="G14" i="7"/>
  <c r="H14" i="7" s="1"/>
  <c r="E14" i="7"/>
  <c r="C14" i="7"/>
  <c r="B14" i="7"/>
  <c r="A14" i="7"/>
  <c r="G13" i="7"/>
  <c r="H13" i="7" s="1"/>
  <c r="E13" i="7"/>
  <c r="C13" i="7"/>
  <c r="B13" i="7"/>
  <c r="A13" i="7"/>
  <c r="G12" i="7"/>
  <c r="H12" i="7" s="1"/>
  <c r="E12" i="7"/>
  <c r="C12" i="7"/>
  <c r="B12" i="7"/>
  <c r="A12" i="7"/>
  <c r="G11" i="7"/>
  <c r="H11" i="7" s="1"/>
  <c r="E11" i="7"/>
  <c r="C11" i="7"/>
  <c r="B11" i="7"/>
  <c r="A11" i="7"/>
  <c r="G10" i="7"/>
  <c r="H10" i="7" s="1"/>
  <c r="E10" i="7"/>
  <c r="C10" i="7"/>
  <c r="B10" i="7"/>
  <c r="A10" i="7"/>
  <c r="G9" i="7"/>
  <c r="H9" i="7" s="1"/>
  <c r="E9" i="7"/>
  <c r="C9" i="7"/>
  <c r="B9" i="7"/>
  <c r="A9" i="7"/>
  <c r="G8" i="7"/>
  <c r="H8" i="7" s="1"/>
  <c r="E8" i="7"/>
  <c r="C8" i="7"/>
  <c r="B8" i="7"/>
  <c r="A8" i="7"/>
  <c r="B2" i="8"/>
  <c r="B1" i="8"/>
  <c r="G27" i="8"/>
  <c r="H27" i="8" s="1"/>
  <c r="E27" i="8"/>
  <c r="C27" i="8"/>
  <c r="B27" i="8"/>
  <c r="A27" i="8"/>
  <c r="G26" i="8"/>
  <c r="H26" i="8" s="1"/>
  <c r="E26" i="8"/>
  <c r="C26" i="8"/>
  <c r="B26" i="8"/>
  <c r="A26" i="8"/>
  <c r="G25" i="8"/>
  <c r="H25" i="8" s="1"/>
  <c r="E25" i="8"/>
  <c r="C25" i="8"/>
  <c r="B25" i="8"/>
  <c r="A25" i="8"/>
  <c r="G23" i="8"/>
  <c r="H23" i="8" s="1"/>
  <c r="E23" i="8"/>
  <c r="C23" i="8"/>
  <c r="B23" i="8"/>
  <c r="A23" i="8"/>
  <c r="G22" i="8"/>
  <c r="H22" i="8" s="1"/>
  <c r="E22" i="8"/>
  <c r="C22" i="8"/>
  <c r="B22" i="8"/>
  <c r="A22" i="8"/>
  <c r="G21" i="8"/>
  <c r="H21" i="8" s="1"/>
  <c r="E21" i="8"/>
  <c r="C21" i="8"/>
  <c r="B21" i="8"/>
  <c r="A21" i="8"/>
  <c r="G20" i="8"/>
  <c r="H20" i="8" s="1"/>
  <c r="E20" i="8"/>
  <c r="C20" i="8"/>
  <c r="B20" i="8"/>
  <c r="A20" i="8"/>
  <c r="G19" i="8"/>
  <c r="H19" i="8" s="1"/>
  <c r="E19" i="8"/>
  <c r="C19" i="8"/>
  <c r="B19" i="8"/>
  <c r="A19" i="8"/>
  <c r="G18" i="8"/>
  <c r="H18" i="8" s="1"/>
  <c r="E18" i="8"/>
  <c r="C18" i="8"/>
  <c r="B18" i="8"/>
  <c r="A18" i="8"/>
  <c r="G17" i="8"/>
  <c r="H17" i="8" s="1"/>
  <c r="E17" i="8"/>
  <c r="C17" i="8"/>
  <c r="B17" i="8"/>
  <c r="A17" i="8"/>
  <c r="G16" i="8"/>
  <c r="H16" i="8" s="1"/>
  <c r="E16" i="8"/>
  <c r="C16" i="8"/>
  <c r="B16" i="8"/>
  <c r="A16" i="8"/>
  <c r="G15" i="8"/>
  <c r="H15" i="8" s="1"/>
  <c r="E15" i="8"/>
  <c r="C15" i="8"/>
  <c r="B15" i="8"/>
  <c r="A15" i="8"/>
  <c r="G14" i="8"/>
  <c r="H14" i="8" s="1"/>
  <c r="E14" i="8"/>
  <c r="C14" i="8"/>
  <c r="B14" i="8"/>
  <c r="A14" i="8"/>
  <c r="G13" i="8"/>
  <c r="H13" i="8" s="1"/>
  <c r="E13" i="8"/>
  <c r="C13" i="8"/>
  <c r="B13" i="8"/>
  <c r="A13" i="8"/>
  <c r="G12" i="8"/>
  <c r="H12" i="8" s="1"/>
  <c r="E12" i="8"/>
  <c r="C12" i="8"/>
  <c r="B12" i="8"/>
  <c r="A12" i="8"/>
  <c r="G11" i="8"/>
  <c r="H11" i="8" s="1"/>
  <c r="E11" i="8"/>
  <c r="C11" i="8"/>
  <c r="B11" i="8"/>
  <c r="A11" i="8"/>
  <c r="G10" i="8"/>
  <c r="H10" i="8" s="1"/>
  <c r="E10" i="8"/>
  <c r="C10" i="8"/>
  <c r="B10" i="8"/>
  <c r="A10" i="8"/>
  <c r="G9" i="8"/>
  <c r="H9" i="8" s="1"/>
  <c r="E9" i="8"/>
  <c r="C9" i="8"/>
  <c r="B9" i="8"/>
  <c r="A9" i="8"/>
  <c r="G8" i="8"/>
  <c r="H8" i="8" s="1"/>
  <c r="E8" i="8"/>
  <c r="C8" i="8"/>
  <c r="B8" i="8"/>
  <c r="A8" i="8"/>
  <c r="B2" i="11"/>
  <c r="B1" i="11"/>
  <c r="G29" i="11"/>
  <c r="H29" i="11" s="1"/>
  <c r="E29" i="11"/>
  <c r="C29" i="11"/>
  <c r="B29" i="11"/>
  <c r="A29" i="11"/>
  <c r="G28" i="11"/>
  <c r="H28" i="11" s="1"/>
  <c r="E28" i="11"/>
  <c r="C28" i="11"/>
  <c r="B28" i="11"/>
  <c r="A28" i="11"/>
  <c r="G27" i="11"/>
  <c r="H27" i="11" s="1"/>
  <c r="E27" i="11"/>
  <c r="C27" i="11"/>
  <c r="B27" i="11"/>
  <c r="A27" i="11"/>
  <c r="G26" i="11"/>
  <c r="H26" i="11" s="1"/>
  <c r="E26" i="11"/>
  <c r="C26" i="11"/>
  <c r="B26" i="11"/>
  <c r="A26" i="11"/>
  <c r="G25" i="11"/>
  <c r="H25" i="11" s="1"/>
  <c r="E25" i="11"/>
  <c r="C25" i="11"/>
  <c r="B25" i="11"/>
  <c r="A25" i="11"/>
  <c r="G24" i="11"/>
  <c r="H24" i="11" s="1"/>
  <c r="E24" i="11"/>
  <c r="C24" i="11"/>
  <c r="B24" i="11"/>
  <c r="A24" i="11"/>
  <c r="G23" i="11"/>
  <c r="H23" i="11" s="1"/>
  <c r="E23" i="11"/>
  <c r="C23" i="11"/>
  <c r="B23" i="11"/>
  <c r="A23" i="11"/>
  <c r="G22" i="11"/>
  <c r="H22" i="11" s="1"/>
  <c r="E22" i="11"/>
  <c r="C22" i="11"/>
  <c r="B22" i="11"/>
  <c r="A22" i="11"/>
  <c r="G21" i="11"/>
  <c r="H21" i="11" s="1"/>
  <c r="E21" i="11"/>
  <c r="C21" i="11"/>
  <c r="B21" i="11"/>
  <c r="A21" i="11"/>
  <c r="G20" i="11"/>
  <c r="H20" i="11" s="1"/>
  <c r="E20" i="11"/>
  <c r="C20" i="11"/>
  <c r="B20" i="11"/>
  <c r="A20" i="11"/>
  <c r="G19" i="11"/>
  <c r="H19" i="11" s="1"/>
  <c r="E19" i="11"/>
  <c r="C19" i="11"/>
  <c r="B19" i="11"/>
  <c r="A19" i="11"/>
  <c r="G18" i="11"/>
  <c r="H18" i="11" s="1"/>
  <c r="E18" i="11"/>
  <c r="C18" i="11"/>
  <c r="B18" i="11"/>
  <c r="A18" i="11"/>
  <c r="G17" i="11"/>
  <c r="H17" i="11" s="1"/>
  <c r="E17" i="11"/>
  <c r="C17" i="11"/>
  <c r="B17" i="11"/>
  <c r="A17" i="11"/>
  <c r="H16" i="11"/>
  <c r="G16" i="11"/>
  <c r="E16" i="11"/>
  <c r="C16" i="11"/>
  <c r="B16" i="11"/>
  <c r="A16" i="11"/>
  <c r="G15" i="11"/>
  <c r="H15" i="11" s="1"/>
  <c r="E15" i="11"/>
  <c r="C15" i="11"/>
  <c r="B15" i="11"/>
  <c r="A15" i="11"/>
  <c r="G14" i="11"/>
  <c r="H14" i="11" s="1"/>
  <c r="E14" i="11"/>
  <c r="C14" i="11"/>
  <c r="B14" i="11"/>
  <c r="A14" i="11"/>
  <c r="H13" i="11"/>
  <c r="G13" i="11"/>
  <c r="E13" i="11"/>
  <c r="C13" i="11"/>
  <c r="B13" i="11"/>
  <c r="A13" i="11"/>
  <c r="G12" i="11"/>
  <c r="H12" i="11" s="1"/>
  <c r="E12" i="11"/>
  <c r="C12" i="11"/>
  <c r="B12" i="11"/>
  <c r="A12" i="11"/>
  <c r="G11" i="11"/>
  <c r="H11" i="11" s="1"/>
  <c r="E11" i="11"/>
  <c r="C11" i="11"/>
  <c r="B11" i="11"/>
  <c r="A11" i="11"/>
  <c r="G10" i="11"/>
  <c r="H10" i="11" s="1"/>
  <c r="E10" i="11"/>
  <c r="C10" i="11"/>
  <c r="B10" i="11"/>
  <c r="A10" i="11"/>
  <c r="H9" i="11"/>
  <c r="G9" i="11"/>
  <c r="E9" i="11"/>
  <c r="C9" i="11"/>
  <c r="B9" i="11"/>
  <c r="A9" i="11"/>
  <c r="G8" i="11"/>
  <c r="H8" i="11" s="1"/>
  <c r="E8" i="11"/>
  <c r="C8" i="11"/>
  <c r="B8" i="11"/>
  <c r="A8" i="11"/>
  <c r="C2" i="15"/>
  <c r="C1" i="15"/>
  <c r="H27" i="15"/>
  <c r="I27" i="15" s="1"/>
  <c r="F27" i="15"/>
  <c r="D27" i="15"/>
  <c r="C27" i="15"/>
  <c r="B27" i="15"/>
  <c r="H25" i="15"/>
  <c r="I25" i="15" s="1"/>
  <c r="F25" i="15"/>
  <c r="D25" i="15"/>
  <c r="C25" i="15"/>
  <c r="B25" i="15"/>
  <c r="H24" i="15"/>
  <c r="I24" i="15" s="1"/>
  <c r="F24" i="15"/>
  <c r="D24" i="15"/>
  <c r="C24" i="15"/>
  <c r="B24" i="15"/>
  <c r="H23" i="15"/>
  <c r="I23" i="15" s="1"/>
  <c r="F23" i="15"/>
  <c r="D23" i="15"/>
  <c r="C23" i="15"/>
  <c r="B23" i="15"/>
  <c r="H22" i="15"/>
  <c r="I22" i="15" s="1"/>
  <c r="F22" i="15"/>
  <c r="D22" i="15"/>
  <c r="C22" i="15"/>
  <c r="B22" i="15"/>
  <c r="H21" i="15"/>
  <c r="I21" i="15" s="1"/>
  <c r="F21" i="15"/>
  <c r="D21" i="15"/>
  <c r="C21" i="15"/>
  <c r="B21" i="15"/>
  <c r="H20" i="15"/>
  <c r="I20" i="15" s="1"/>
  <c r="F20" i="15"/>
  <c r="D20" i="15"/>
  <c r="C20" i="15"/>
  <c r="B20" i="15"/>
  <c r="H19" i="15"/>
  <c r="I19" i="15" s="1"/>
  <c r="F19" i="15"/>
  <c r="D19" i="15"/>
  <c r="C19" i="15"/>
  <c r="B19" i="15"/>
  <c r="I18" i="15"/>
  <c r="H18" i="15"/>
  <c r="F18" i="15"/>
  <c r="D18" i="15"/>
  <c r="C18" i="15"/>
  <c r="B18" i="15"/>
  <c r="H17" i="15"/>
  <c r="I17" i="15" s="1"/>
  <c r="F17" i="15"/>
  <c r="D17" i="15"/>
  <c r="C17" i="15"/>
  <c r="B17" i="15"/>
  <c r="H16" i="15"/>
  <c r="I16" i="15" s="1"/>
  <c r="F16" i="15"/>
  <c r="D16" i="15"/>
  <c r="C16" i="15"/>
  <c r="B16" i="15"/>
  <c r="H15" i="15"/>
  <c r="I15" i="15" s="1"/>
  <c r="F15" i="15"/>
  <c r="D15" i="15"/>
  <c r="C15" i="15"/>
  <c r="B15" i="15"/>
  <c r="H14" i="15"/>
  <c r="I14" i="15" s="1"/>
  <c r="F14" i="15"/>
  <c r="D14" i="15"/>
  <c r="C14" i="15"/>
  <c r="B14" i="15"/>
  <c r="H13" i="15"/>
  <c r="I13" i="15" s="1"/>
  <c r="F13" i="15"/>
  <c r="D13" i="15"/>
  <c r="C13" i="15"/>
  <c r="B13" i="15"/>
  <c r="H12" i="15"/>
  <c r="I12" i="15" s="1"/>
  <c r="F12" i="15"/>
  <c r="D12" i="15"/>
  <c r="C12" i="15"/>
  <c r="B12" i="15"/>
  <c r="H11" i="15"/>
  <c r="I11" i="15" s="1"/>
  <c r="F11" i="15"/>
  <c r="D11" i="15"/>
  <c r="C11" i="15"/>
  <c r="B11" i="15"/>
  <c r="H10" i="15"/>
  <c r="I10" i="15" s="1"/>
  <c r="F10" i="15"/>
  <c r="D10" i="15"/>
  <c r="C10" i="15"/>
  <c r="B10" i="15"/>
  <c r="H9" i="15"/>
  <c r="I9" i="15" s="1"/>
  <c r="F9" i="15"/>
  <c r="D9" i="15"/>
  <c r="C9" i="15"/>
  <c r="B9" i="15"/>
  <c r="H8" i="15"/>
  <c r="I8" i="15" s="1"/>
  <c r="F8" i="15"/>
  <c r="D8" i="15"/>
  <c r="C8" i="15"/>
  <c r="B8" i="15"/>
  <c r="G27" i="16"/>
  <c r="H27" i="16" s="1"/>
  <c r="E27" i="16"/>
  <c r="B27" i="16"/>
  <c r="C27" i="16"/>
  <c r="A27" i="16"/>
  <c r="B2" i="16"/>
  <c r="B1" i="16"/>
  <c r="H25" i="16"/>
  <c r="G25" i="16"/>
  <c r="E25" i="16"/>
  <c r="C25" i="16"/>
  <c r="B25" i="16"/>
  <c r="A25" i="16"/>
  <c r="G24" i="16"/>
  <c r="H24" i="16" s="1"/>
  <c r="E24" i="16"/>
  <c r="C24" i="16"/>
  <c r="B24" i="16"/>
  <c r="A24" i="16"/>
  <c r="G23" i="16"/>
  <c r="H23" i="16" s="1"/>
  <c r="E23" i="16"/>
  <c r="C23" i="16"/>
  <c r="B23" i="16"/>
  <c r="A23" i="16"/>
  <c r="G22" i="16"/>
  <c r="H22" i="16" s="1"/>
  <c r="E22" i="16"/>
  <c r="C22" i="16"/>
  <c r="B22" i="16"/>
  <c r="A22" i="16"/>
  <c r="G21" i="16"/>
  <c r="H21" i="16" s="1"/>
  <c r="E21" i="16"/>
  <c r="C21" i="16"/>
  <c r="B21" i="16"/>
  <c r="A21" i="16"/>
  <c r="G20" i="16"/>
  <c r="H20" i="16" s="1"/>
  <c r="E20" i="16"/>
  <c r="C20" i="16"/>
  <c r="B20" i="16"/>
  <c r="A20" i="16"/>
  <c r="G19" i="16"/>
  <c r="H19" i="16" s="1"/>
  <c r="E19" i="16"/>
  <c r="C19" i="16"/>
  <c r="B19" i="16"/>
  <c r="A19" i="16"/>
  <c r="G18" i="16"/>
  <c r="H18" i="16" s="1"/>
  <c r="E18" i="16"/>
  <c r="C18" i="16"/>
  <c r="B18" i="16"/>
  <c r="A18" i="16"/>
  <c r="G17" i="16"/>
  <c r="H17" i="16" s="1"/>
  <c r="E17" i="16"/>
  <c r="C17" i="16"/>
  <c r="B17" i="16"/>
  <c r="A17" i="16"/>
  <c r="G16" i="16"/>
  <c r="H16" i="16" s="1"/>
  <c r="E16" i="16"/>
  <c r="C16" i="16"/>
  <c r="B16" i="16"/>
  <c r="A16" i="16"/>
  <c r="G15" i="16"/>
  <c r="H15" i="16" s="1"/>
  <c r="E15" i="16"/>
  <c r="C15" i="16"/>
  <c r="B15" i="16"/>
  <c r="A15" i="16"/>
  <c r="G14" i="16"/>
  <c r="H14" i="16" s="1"/>
  <c r="E14" i="16"/>
  <c r="C14" i="16"/>
  <c r="B14" i="16"/>
  <c r="A14" i="16"/>
  <c r="G13" i="16"/>
  <c r="H13" i="16" s="1"/>
  <c r="E13" i="16"/>
  <c r="C13" i="16"/>
  <c r="B13" i="16"/>
  <c r="A13" i="16"/>
  <c r="G12" i="16"/>
  <c r="H12" i="16" s="1"/>
  <c r="E12" i="16"/>
  <c r="C12" i="16"/>
  <c r="B12" i="16"/>
  <c r="A12" i="16"/>
  <c r="G11" i="16"/>
  <c r="H11" i="16" s="1"/>
  <c r="E11" i="16"/>
  <c r="C11" i="16"/>
  <c r="B11" i="16"/>
  <c r="A11" i="16"/>
  <c r="G10" i="16"/>
  <c r="H10" i="16" s="1"/>
  <c r="E10" i="16"/>
  <c r="C10" i="16"/>
  <c r="B10" i="16"/>
  <c r="A10" i="16"/>
  <c r="G9" i="16"/>
  <c r="H9" i="16" s="1"/>
  <c r="E9" i="16"/>
  <c r="C9" i="16"/>
  <c r="B9" i="16"/>
  <c r="A9" i="16"/>
  <c r="G8" i="16"/>
  <c r="H8" i="16" s="1"/>
  <c r="E8" i="16"/>
  <c r="C8" i="16"/>
  <c r="B8" i="16"/>
  <c r="A8" i="16"/>
  <c r="B2" i="18"/>
  <c r="B1" i="18"/>
  <c r="G31" i="18"/>
  <c r="H31" i="18" s="1"/>
  <c r="E31" i="18"/>
  <c r="C31" i="18"/>
  <c r="B31" i="18"/>
  <c r="A31" i="18"/>
  <c r="H30" i="18"/>
  <c r="G30" i="18"/>
  <c r="E30" i="18"/>
  <c r="C30" i="18"/>
  <c r="B30" i="18"/>
  <c r="A30" i="18"/>
  <c r="G29" i="18"/>
  <c r="H29" i="18" s="1"/>
  <c r="E29" i="18"/>
  <c r="C29" i="18"/>
  <c r="B29" i="18"/>
  <c r="A29" i="18"/>
  <c r="G28" i="18"/>
  <c r="H28" i="18" s="1"/>
  <c r="E28" i="18"/>
  <c r="C28" i="18"/>
  <c r="B28" i="18"/>
  <c r="A28" i="18"/>
  <c r="G27" i="18"/>
  <c r="H27" i="18" s="1"/>
  <c r="E27" i="18"/>
  <c r="C27" i="18"/>
  <c r="B27" i="18"/>
  <c r="A27" i="18"/>
  <c r="H26" i="18"/>
  <c r="G26" i="18"/>
  <c r="E26" i="18"/>
  <c r="C26" i="18"/>
  <c r="B26" i="18"/>
  <c r="A26" i="18"/>
  <c r="G25" i="18"/>
  <c r="H25" i="18" s="1"/>
  <c r="E25" i="18"/>
  <c r="C25" i="18"/>
  <c r="B25" i="18"/>
  <c r="A25" i="18"/>
  <c r="G24" i="18"/>
  <c r="H24" i="18" s="1"/>
  <c r="E24" i="18"/>
  <c r="C24" i="18"/>
  <c r="B24" i="18"/>
  <c r="A24" i="18"/>
  <c r="G23" i="18"/>
  <c r="H23" i="18" s="1"/>
  <c r="E23" i="18"/>
  <c r="C23" i="18"/>
  <c r="B23" i="18"/>
  <c r="A23" i="18"/>
  <c r="G22" i="18"/>
  <c r="H22" i="18" s="1"/>
  <c r="E22" i="18"/>
  <c r="C22" i="18"/>
  <c r="B22" i="18"/>
  <c r="A22" i="18"/>
  <c r="G21" i="18"/>
  <c r="H21" i="18" s="1"/>
  <c r="E21" i="18"/>
  <c r="C21" i="18"/>
  <c r="B21" i="18"/>
  <c r="A21" i="18"/>
  <c r="G20" i="18"/>
  <c r="H20" i="18" s="1"/>
  <c r="E20" i="18"/>
  <c r="C20" i="18"/>
  <c r="B20" i="18"/>
  <c r="A20" i="18"/>
  <c r="G19" i="18"/>
  <c r="H19" i="18" s="1"/>
  <c r="E19" i="18"/>
  <c r="C19" i="18"/>
  <c r="B19" i="18"/>
  <c r="A19" i="18"/>
  <c r="H18" i="18"/>
  <c r="G18" i="18"/>
  <c r="E18" i="18"/>
  <c r="C18" i="18"/>
  <c r="B18" i="18"/>
  <c r="A18" i="18"/>
  <c r="G17" i="18"/>
  <c r="H17" i="18" s="1"/>
  <c r="E17" i="18"/>
  <c r="C17" i="18"/>
  <c r="B17" i="18"/>
  <c r="A17" i="18"/>
  <c r="G16" i="18"/>
  <c r="H16" i="18" s="1"/>
  <c r="E16" i="18"/>
  <c r="C16" i="18"/>
  <c r="B16" i="18"/>
  <c r="A16" i="18"/>
  <c r="H15" i="18"/>
  <c r="G15" i="18"/>
  <c r="E15" i="18"/>
  <c r="C15" i="18"/>
  <c r="B15" i="18"/>
  <c r="A15" i="18"/>
  <c r="G14" i="18"/>
  <c r="H14" i="18" s="1"/>
  <c r="E14" i="18"/>
  <c r="C14" i="18"/>
  <c r="B14" i="18"/>
  <c r="A14" i="18"/>
  <c r="G13" i="18"/>
  <c r="H13" i="18" s="1"/>
  <c r="E13" i="18"/>
  <c r="C13" i="18"/>
  <c r="B13" i="18"/>
  <c r="A13" i="18"/>
  <c r="G12" i="18"/>
  <c r="H12" i="18" s="1"/>
  <c r="E12" i="18"/>
  <c r="C12" i="18"/>
  <c r="B12" i="18"/>
  <c r="A12" i="18"/>
  <c r="G11" i="18"/>
  <c r="H11" i="18" s="1"/>
  <c r="E11" i="18"/>
  <c r="C11" i="18"/>
  <c r="B11" i="18"/>
  <c r="A11" i="18"/>
  <c r="G10" i="18"/>
  <c r="H10" i="18" s="1"/>
  <c r="E10" i="18"/>
  <c r="C10" i="18"/>
  <c r="B10" i="18"/>
  <c r="A10" i="18"/>
  <c r="G9" i="18"/>
  <c r="H9" i="18" s="1"/>
  <c r="E9" i="18"/>
  <c r="C9" i="18"/>
  <c r="B9" i="18"/>
  <c r="A9" i="18"/>
  <c r="G8" i="18"/>
  <c r="H8" i="18" s="1"/>
  <c r="E8" i="18"/>
  <c r="C8" i="18"/>
  <c r="B8" i="18"/>
  <c r="A8" i="18"/>
  <c r="B2" i="20"/>
  <c r="B1" i="20"/>
  <c r="G30" i="20"/>
  <c r="H30" i="20" s="1"/>
  <c r="E30" i="20"/>
  <c r="C30" i="20"/>
  <c r="B30" i="20"/>
  <c r="A30" i="20"/>
  <c r="G29" i="20"/>
  <c r="H29" i="20" s="1"/>
  <c r="E29" i="20"/>
  <c r="C29" i="20"/>
  <c r="B29" i="20"/>
  <c r="A29" i="20"/>
  <c r="G28" i="20"/>
  <c r="H28" i="20" s="1"/>
  <c r="E28" i="20"/>
  <c r="C28" i="20"/>
  <c r="B28" i="20"/>
  <c r="A28" i="20"/>
  <c r="G27" i="20"/>
  <c r="H27" i="20" s="1"/>
  <c r="E27" i="20"/>
  <c r="C27" i="20"/>
  <c r="B27" i="20"/>
  <c r="A27" i="20"/>
  <c r="G26" i="20"/>
  <c r="H26" i="20" s="1"/>
  <c r="E26" i="20"/>
  <c r="C26" i="20"/>
  <c r="B26" i="20"/>
  <c r="A26" i="20"/>
  <c r="G25" i="20"/>
  <c r="H25" i="20" s="1"/>
  <c r="E25" i="20"/>
  <c r="C25" i="20"/>
  <c r="B25" i="20"/>
  <c r="A25" i="20"/>
  <c r="G24" i="20"/>
  <c r="H24" i="20" s="1"/>
  <c r="E24" i="20"/>
  <c r="C24" i="20"/>
  <c r="B24" i="20"/>
  <c r="A24" i="20"/>
  <c r="G23" i="20"/>
  <c r="H23" i="20" s="1"/>
  <c r="E23" i="20"/>
  <c r="C23" i="20"/>
  <c r="B23" i="20"/>
  <c r="A23" i="20"/>
  <c r="G22" i="20"/>
  <c r="H22" i="20" s="1"/>
  <c r="E22" i="20"/>
  <c r="C22" i="20"/>
  <c r="B22" i="20"/>
  <c r="A22" i="20"/>
  <c r="G21" i="20"/>
  <c r="H21" i="20" s="1"/>
  <c r="E21" i="20"/>
  <c r="C21" i="20"/>
  <c r="B21" i="20"/>
  <c r="A21" i="20"/>
  <c r="G20" i="20"/>
  <c r="H20" i="20" s="1"/>
  <c r="E20" i="20"/>
  <c r="C20" i="20"/>
  <c r="B20" i="20"/>
  <c r="A20" i="20"/>
  <c r="G19" i="20"/>
  <c r="H19" i="20" s="1"/>
  <c r="E19" i="20"/>
  <c r="C19" i="20"/>
  <c r="B19" i="20"/>
  <c r="A19" i="20"/>
  <c r="H18" i="20"/>
  <c r="G18" i="20"/>
  <c r="E18" i="20"/>
  <c r="C18" i="20"/>
  <c r="B18" i="20"/>
  <c r="A18" i="20"/>
  <c r="G17" i="20"/>
  <c r="H17" i="20" s="1"/>
  <c r="E17" i="20"/>
  <c r="C17" i="20"/>
  <c r="B17" i="20"/>
  <c r="A17" i="20"/>
  <c r="G16" i="20"/>
  <c r="H16" i="20" s="1"/>
  <c r="E16" i="20"/>
  <c r="C16" i="20"/>
  <c r="B16" i="20"/>
  <c r="A16" i="20"/>
  <c r="G15" i="20"/>
  <c r="H15" i="20" s="1"/>
  <c r="E15" i="20"/>
  <c r="C15" i="20"/>
  <c r="B15" i="20"/>
  <c r="A15" i="20"/>
  <c r="G14" i="20"/>
  <c r="H14" i="20" s="1"/>
  <c r="E14" i="20"/>
  <c r="C14" i="20"/>
  <c r="B14" i="20"/>
  <c r="A14" i="20"/>
  <c r="G13" i="20"/>
  <c r="H13" i="20" s="1"/>
  <c r="E13" i="20"/>
  <c r="C13" i="20"/>
  <c r="B13" i="20"/>
  <c r="A13" i="20"/>
  <c r="G12" i="20"/>
  <c r="H12" i="20" s="1"/>
  <c r="E12" i="20"/>
  <c r="C12" i="20"/>
  <c r="B12" i="20"/>
  <c r="A12" i="20"/>
  <c r="G11" i="20"/>
  <c r="H11" i="20" s="1"/>
  <c r="E11" i="20"/>
  <c r="C11" i="20"/>
  <c r="B11" i="20"/>
  <c r="A11" i="20"/>
  <c r="G10" i="20"/>
  <c r="H10" i="20" s="1"/>
  <c r="E10" i="20"/>
  <c r="C10" i="20"/>
  <c r="B10" i="20"/>
  <c r="A10" i="20"/>
  <c r="G9" i="20"/>
  <c r="H9" i="20" s="1"/>
  <c r="E9" i="20"/>
  <c r="C9" i="20"/>
  <c r="B9" i="20"/>
  <c r="A9" i="20"/>
  <c r="G8" i="20"/>
  <c r="H8" i="20" s="1"/>
  <c r="E8" i="20"/>
  <c r="C8" i="20"/>
  <c r="B8" i="20"/>
  <c r="A8" i="20"/>
  <c r="A29" i="21"/>
  <c r="B29" i="21"/>
  <c r="C29" i="21"/>
  <c r="E29" i="21"/>
  <c r="G29" i="21"/>
  <c r="H29" i="21" s="1"/>
  <c r="G28" i="21"/>
  <c r="H28" i="21" s="1"/>
  <c r="E28" i="21"/>
  <c r="B28" i="21"/>
  <c r="C28" i="21"/>
  <c r="A28" i="21"/>
  <c r="G27" i="21"/>
  <c r="H27" i="21" s="1"/>
  <c r="E27" i="21"/>
  <c r="B27" i="21"/>
  <c r="C27" i="21"/>
  <c r="A27" i="21"/>
  <c r="E26" i="21"/>
  <c r="B26" i="21"/>
  <c r="C26" i="21"/>
  <c r="A26" i="21"/>
  <c r="G31" i="21"/>
  <c r="H31" i="21" s="1"/>
  <c r="E31" i="21"/>
  <c r="B31" i="21"/>
  <c r="C31" i="21"/>
  <c r="A31" i="21"/>
  <c r="E30" i="21"/>
  <c r="G30" i="21"/>
  <c r="H30" i="21" s="1"/>
  <c r="B30" i="21"/>
  <c r="C30" i="21"/>
  <c r="A30" i="21"/>
  <c r="G29" i="23"/>
  <c r="H29" i="23" s="1"/>
  <c r="E29" i="23"/>
  <c r="B29" i="23"/>
  <c r="C29" i="23"/>
  <c r="A29" i="23"/>
  <c r="G30" i="25"/>
  <c r="H30" i="25" s="1"/>
  <c r="E30" i="25"/>
  <c r="B30" i="25"/>
  <c r="C30" i="25"/>
  <c r="A30" i="25"/>
  <c r="G29" i="27"/>
  <c r="H29" i="27" s="1"/>
  <c r="E29" i="27"/>
  <c r="B29" i="27"/>
  <c r="C29" i="27"/>
  <c r="A29" i="27"/>
  <c r="B2" i="21"/>
  <c r="B1" i="21"/>
  <c r="G32" i="21"/>
  <c r="H32" i="21" s="1"/>
  <c r="E32" i="21"/>
  <c r="C32" i="21"/>
  <c r="B32" i="21"/>
  <c r="A32" i="21"/>
  <c r="G25" i="21"/>
  <c r="H25" i="21" s="1"/>
  <c r="E25" i="21"/>
  <c r="C25" i="21"/>
  <c r="B25" i="21"/>
  <c r="A25" i="21"/>
  <c r="G24" i="21"/>
  <c r="H24" i="21" s="1"/>
  <c r="E24" i="21"/>
  <c r="C24" i="21"/>
  <c r="B24" i="21"/>
  <c r="A24" i="21"/>
  <c r="G23" i="21"/>
  <c r="H23" i="21" s="1"/>
  <c r="E23" i="21"/>
  <c r="C23" i="21"/>
  <c r="B23" i="21"/>
  <c r="A23" i="21"/>
  <c r="G22" i="21"/>
  <c r="H22" i="21" s="1"/>
  <c r="E22" i="21"/>
  <c r="C22" i="21"/>
  <c r="B22" i="21"/>
  <c r="A22" i="21"/>
  <c r="G21" i="21"/>
  <c r="H21" i="21" s="1"/>
  <c r="E21" i="21"/>
  <c r="C21" i="21"/>
  <c r="B21" i="21"/>
  <c r="A21" i="21"/>
  <c r="G20" i="21"/>
  <c r="H20" i="21" s="1"/>
  <c r="E20" i="21"/>
  <c r="C20" i="21"/>
  <c r="B20" i="21"/>
  <c r="A20" i="21"/>
  <c r="G19" i="21"/>
  <c r="H19" i="21" s="1"/>
  <c r="E19" i="21"/>
  <c r="C19" i="21"/>
  <c r="B19" i="21"/>
  <c r="A19" i="21"/>
  <c r="G18" i="21"/>
  <c r="H18" i="21" s="1"/>
  <c r="E18" i="21"/>
  <c r="C18" i="21"/>
  <c r="B18" i="21"/>
  <c r="A18" i="21"/>
  <c r="G17" i="21"/>
  <c r="H17" i="21" s="1"/>
  <c r="E17" i="21"/>
  <c r="C17" i="21"/>
  <c r="B17" i="21"/>
  <c r="A17" i="21"/>
  <c r="G16" i="21"/>
  <c r="H16" i="21" s="1"/>
  <c r="E16" i="21"/>
  <c r="C16" i="21"/>
  <c r="B16" i="21"/>
  <c r="A16" i="21"/>
  <c r="G15" i="21"/>
  <c r="H15" i="21" s="1"/>
  <c r="E15" i="21"/>
  <c r="C15" i="21"/>
  <c r="B15" i="21"/>
  <c r="A15" i="21"/>
  <c r="G14" i="21"/>
  <c r="H14" i="21" s="1"/>
  <c r="E14" i="21"/>
  <c r="C14" i="21"/>
  <c r="B14" i="21"/>
  <c r="A14" i="21"/>
  <c r="G13" i="21"/>
  <c r="H13" i="21" s="1"/>
  <c r="E13" i="21"/>
  <c r="C13" i="21"/>
  <c r="B13" i="21"/>
  <c r="A13" i="21"/>
  <c r="G12" i="21"/>
  <c r="H12" i="21" s="1"/>
  <c r="E12" i="21"/>
  <c r="C12" i="21"/>
  <c r="B12" i="21"/>
  <c r="A12" i="21"/>
  <c r="G11" i="21"/>
  <c r="H11" i="21" s="1"/>
  <c r="E11" i="21"/>
  <c r="C11" i="21"/>
  <c r="B11" i="21"/>
  <c r="A11" i="21"/>
  <c r="G10" i="21"/>
  <c r="H10" i="21" s="1"/>
  <c r="E10" i="21"/>
  <c r="C10" i="21"/>
  <c r="B10" i="21"/>
  <c r="A10" i="21"/>
  <c r="G9" i="21"/>
  <c r="H9" i="21" s="1"/>
  <c r="E9" i="21"/>
  <c r="C9" i="21"/>
  <c r="B9" i="21"/>
  <c r="A9" i="21"/>
  <c r="G8" i="21"/>
  <c r="H8" i="21" s="1"/>
  <c r="E8" i="21"/>
  <c r="C8" i="21"/>
  <c r="B8" i="21"/>
  <c r="A8" i="21"/>
  <c r="B2" i="24"/>
  <c r="B1" i="24"/>
  <c r="G28" i="24"/>
  <c r="H28" i="24" s="1"/>
  <c r="E28" i="24"/>
  <c r="C28" i="24"/>
  <c r="B28" i="24"/>
  <c r="A28" i="24"/>
  <c r="G27" i="24"/>
  <c r="H27" i="24" s="1"/>
  <c r="E27" i="24"/>
  <c r="C27" i="24"/>
  <c r="B27" i="24"/>
  <c r="A27" i="24"/>
  <c r="G26" i="24"/>
  <c r="H26" i="24" s="1"/>
  <c r="E26" i="24"/>
  <c r="C26" i="24"/>
  <c r="B26" i="24"/>
  <c r="A26" i="24"/>
  <c r="G25" i="24"/>
  <c r="H25" i="24" s="1"/>
  <c r="E25" i="24"/>
  <c r="C25" i="24"/>
  <c r="B25" i="24"/>
  <c r="A25" i="24"/>
  <c r="G24" i="24"/>
  <c r="H24" i="24" s="1"/>
  <c r="E24" i="24"/>
  <c r="C24" i="24"/>
  <c r="B24" i="24"/>
  <c r="A24" i="24"/>
  <c r="G23" i="24"/>
  <c r="H23" i="24" s="1"/>
  <c r="E23" i="24"/>
  <c r="C23" i="24"/>
  <c r="B23" i="24"/>
  <c r="A23" i="24"/>
  <c r="G22" i="24"/>
  <c r="H22" i="24" s="1"/>
  <c r="E22" i="24"/>
  <c r="C22" i="24"/>
  <c r="B22" i="24"/>
  <c r="A22" i="24"/>
  <c r="G21" i="24"/>
  <c r="H21" i="24" s="1"/>
  <c r="E21" i="24"/>
  <c r="C21" i="24"/>
  <c r="B21" i="24"/>
  <c r="A21" i="24"/>
  <c r="G20" i="24"/>
  <c r="H20" i="24" s="1"/>
  <c r="E20" i="24"/>
  <c r="C20" i="24"/>
  <c r="B20" i="24"/>
  <c r="A20" i="24"/>
  <c r="G19" i="24"/>
  <c r="H19" i="24" s="1"/>
  <c r="E19" i="24"/>
  <c r="C19" i="24"/>
  <c r="B19" i="24"/>
  <c r="A19" i="24"/>
  <c r="G18" i="24"/>
  <c r="H18" i="24" s="1"/>
  <c r="E18" i="24"/>
  <c r="C18" i="24"/>
  <c r="B18" i="24"/>
  <c r="A18" i="24"/>
  <c r="G17" i="24"/>
  <c r="H17" i="24" s="1"/>
  <c r="E17" i="24"/>
  <c r="C17" i="24"/>
  <c r="B17" i="24"/>
  <c r="A17" i="24"/>
  <c r="G16" i="24"/>
  <c r="H16" i="24" s="1"/>
  <c r="E16" i="24"/>
  <c r="C16" i="24"/>
  <c r="B16" i="24"/>
  <c r="A16" i="24"/>
  <c r="G15" i="24"/>
  <c r="H15" i="24" s="1"/>
  <c r="E15" i="24"/>
  <c r="C15" i="24"/>
  <c r="B15" i="24"/>
  <c r="A15" i="24"/>
  <c r="G14" i="24"/>
  <c r="H14" i="24" s="1"/>
  <c r="E14" i="24"/>
  <c r="C14" i="24"/>
  <c r="B14" i="24"/>
  <c r="A14" i="24"/>
  <c r="G13" i="24"/>
  <c r="H13" i="24" s="1"/>
  <c r="E13" i="24"/>
  <c r="C13" i="24"/>
  <c r="B13" i="24"/>
  <c r="A13" i="24"/>
  <c r="G12" i="24"/>
  <c r="H12" i="24" s="1"/>
  <c r="E12" i="24"/>
  <c r="C12" i="24"/>
  <c r="B12" i="24"/>
  <c r="A12" i="24"/>
  <c r="H11" i="24"/>
  <c r="G11" i="24"/>
  <c r="E11" i="24"/>
  <c r="C11" i="24"/>
  <c r="B11" i="24"/>
  <c r="A11" i="24"/>
  <c r="G10" i="24"/>
  <c r="H10" i="24" s="1"/>
  <c r="E10" i="24"/>
  <c r="C10" i="24"/>
  <c r="B10" i="24"/>
  <c r="A10" i="24"/>
  <c r="G9" i="24"/>
  <c r="H9" i="24" s="1"/>
  <c r="E9" i="24"/>
  <c r="C9" i="24"/>
  <c r="B9" i="24"/>
  <c r="A9" i="24"/>
  <c r="G8" i="24"/>
  <c r="H8" i="24" s="1"/>
  <c r="E8" i="24"/>
  <c r="C8" i="24"/>
  <c r="B8" i="24"/>
  <c r="A8" i="24"/>
  <c r="G25" i="23"/>
  <c r="H25" i="23" s="1"/>
  <c r="E25" i="23"/>
  <c r="B25" i="23"/>
  <c r="C25" i="23"/>
  <c r="A25" i="23"/>
  <c r="B2" i="23"/>
  <c r="B1" i="23"/>
  <c r="G31" i="23"/>
  <c r="H31" i="23" s="1"/>
  <c r="E31" i="23"/>
  <c r="C31" i="23"/>
  <c r="B31" i="23"/>
  <c r="A31" i="23"/>
  <c r="G30" i="23"/>
  <c r="H30" i="23" s="1"/>
  <c r="E30" i="23"/>
  <c r="C30" i="23"/>
  <c r="B30" i="23"/>
  <c r="A30" i="23"/>
  <c r="G28" i="23"/>
  <c r="H28" i="23" s="1"/>
  <c r="E28" i="23"/>
  <c r="C28" i="23"/>
  <c r="B28" i="23"/>
  <c r="A28" i="23"/>
  <c r="G27" i="23"/>
  <c r="H27" i="23" s="1"/>
  <c r="E27" i="23"/>
  <c r="C27" i="23"/>
  <c r="B27" i="23"/>
  <c r="A27" i="23"/>
  <c r="G26" i="23"/>
  <c r="H26" i="23" s="1"/>
  <c r="E26" i="23"/>
  <c r="C26" i="23"/>
  <c r="B26" i="23"/>
  <c r="A26" i="23"/>
  <c r="G24" i="23"/>
  <c r="H24" i="23" s="1"/>
  <c r="E24" i="23"/>
  <c r="C24" i="23"/>
  <c r="B24" i="23"/>
  <c r="A24" i="23"/>
  <c r="G23" i="23"/>
  <c r="H23" i="23" s="1"/>
  <c r="E23" i="23"/>
  <c r="C23" i="23"/>
  <c r="B23" i="23"/>
  <c r="A23" i="23"/>
  <c r="G22" i="23"/>
  <c r="H22" i="23" s="1"/>
  <c r="E22" i="23"/>
  <c r="C22" i="23"/>
  <c r="B22" i="23"/>
  <c r="A22" i="23"/>
  <c r="G21" i="23"/>
  <c r="H21" i="23" s="1"/>
  <c r="E21" i="23"/>
  <c r="C21" i="23"/>
  <c r="B21" i="23"/>
  <c r="A21" i="23"/>
  <c r="G20" i="23"/>
  <c r="H20" i="23" s="1"/>
  <c r="E20" i="23"/>
  <c r="C20" i="23"/>
  <c r="B20" i="23"/>
  <c r="A20" i="23"/>
  <c r="H19" i="23"/>
  <c r="G19" i="23"/>
  <c r="E19" i="23"/>
  <c r="C19" i="23"/>
  <c r="B19" i="23"/>
  <c r="A19" i="23"/>
  <c r="G18" i="23"/>
  <c r="H18" i="23" s="1"/>
  <c r="E18" i="23"/>
  <c r="C18" i="23"/>
  <c r="B18" i="23"/>
  <c r="A18" i="23"/>
  <c r="G17" i="23"/>
  <c r="H17" i="23" s="1"/>
  <c r="E17" i="23"/>
  <c r="C17" i="23"/>
  <c r="B17" i="23"/>
  <c r="A17" i="23"/>
  <c r="G16" i="23"/>
  <c r="H16" i="23" s="1"/>
  <c r="E16" i="23"/>
  <c r="C16" i="23"/>
  <c r="B16" i="23"/>
  <c r="A16" i="23"/>
  <c r="G15" i="23"/>
  <c r="H15" i="23" s="1"/>
  <c r="E15" i="23"/>
  <c r="C15" i="23"/>
  <c r="B15" i="23"/>
  <c r="A15" i="23"/>
  <c r="G14" i="23"/>
  <c r="H14" i="23" s="1"/>
  <c r="E14" i="23"/>
  <c r="C14" i="23"/>
  <c r="B14" i="23"/>
  <c r="A14" i="23"/>
  <c r="G13" i="23"/>
  <c r="H13" i="23" s="1"/>
  <c r="E13" i="23"/>
  <c r="C13" i="23"/>
  <c r="B13" i="23"/>
  <c r="A13" i="23"/>
  <c r="G12" i="23"/>
  <c r="H12" i="23" s="1"/>
  <c r="E12" i="23"/>
  <c r="C12" i="23"/>
  <c r="B12" i="23"/>
  <c r="A12" i="23"/>
  <c r="G11" i="23"/>
  <c r="H11" i="23" s="1"/>
  <c r="E11" i="23"/>
  <c r="C11" i="23"/>
  <c r="B11" i="23"/>
  <c r="A11" i="23"/>
  <c r="G10" i="23"/>
  <c r="H10" i="23" s="1"/>
  <c r="E10" i="23"/>
  <c r="C10" i="23"/>
  <c r="B10" i="23"/>
  <c r="A10" i="23"/>
  <c r="G9" i="23"/>
  <c r="H9" i="23" s="1"/>
  <c r="E9" i="23"/>
  <c r="C9" i="23"/>
  <c r="B9" i="23"/>
  <c r="A9" i="23"/>
  <c r="G8" i="23"/>
  <c r="H8" i="23" s="1"/>
  <c r="E8" i="23"/>
  <c r="C8" i="23"/>
  <c r="B8" i="23"/>
  <c r="A8" i="23"/>
  <c r="G29" i="25"/>
  <c r="H29" i="25" s="1"/>
  <c r="E29" i="25"/>
  <c r="B29" i="25"/>
  <c r="C29" i="25"/>
  <c r="A29" i="25"/>
  <c r="B2" i="25"/>
  <c r="B1" i="25"/>
  <c r="G31" i="25"/>
  <c r="H31" i="25" s="1"/>
  <c r="E31" i="25"/>
  <c r="C31" i="25"/>
  <c r="B31" i="25"/>
  <c r="A31" i="25"/>
  <c r="G28" i="25"/>
  <c r="H28" i="25" s="1"/>
  <c r="E28" i="25"/>
  <c r="C28" i="25"/>
  <c r="B28" i="25"/>
  <c r="A28" i="25"/>
  <c r="G27" i="25"/>
  <c r="H27" i="25" s="1"/>
  <c r="E27" i="25"/>
  <c r="C27" i="25"/>
  <c r="B27" i="25"/>
  <c r="A27" i="25"/>
  <c r="G26" i="25"/>
  <c r="H26" i="25" s="1"/>
  <c r="E26" i="25"/>
  <c r="C26" i="25"/>
  <c r="B26" i="25"/>
  <c r="A26" i="25"/>
  <c r="G25" i="25"/>
  <c r="H25" i="25" s="1"/>
  <c r="E25" i="25"/>
  <c r="C25" i="25"/>
  <c r="B25" i="25"/>
  <c r="A25" i="25"/>
  <c r="G24" i="25"/>
  <c r="H24" i="25" s="1"/>
  <c r="E24" i="25"/>
  <c r="C24" i="25"/>
  <c r="B24" i="25"/>
  <c r="A24" i="25"/>
  <c r="G23" i="25"/>
  <c r="H23" i="25" s="1"/>
  <c r="E23" i="25"/>
  <c r="C23" i="25"/>
  <c r="B23" i="25"/>
  <c r="A23" i="25"/>
  <c r="G22" i="25"/>
  <c r="H22" i="25" s="1"/>
  <c r="E22" i="25"/>
  <c r="C22" i="25"/>
  <c r="B22" i="25"/>
  <c r="A22" i="25"/>
  <c r="G21" i="25"/>
  <c r="H21" i="25" s="1"/>
  <c r="E21" i="25"/>
  <c r="C21" i="25"/>
  <c r="B21" i="25"/>
  <c r="A21" i="25"/>
  <c r="G20" i="25"/>
  <c r="H20" i="25" s="1"/>
  <c r="E20" i="25"/>
  <c r="C20" i="25"/>
  <c r="B20" i="25"/>
  <c r="A20" i="25"/>
  <c r="G19" i="25"/>
  <c r="H19" i="25" s="1"/>
  <c r="E19" i="25"/>
  <c r="C19" i="25"/>
  <c r="B19" i="25"/>
  <c r="A19" i="25"/>
  <c r="G18" i="25"/>
  <c r="H18" i="25" s="1"/>
  <c r="E18" i="25"/>
  <c r="C18" i="25"/>
  <c r="B18" i="25"/>
  <c r="A18" i="25"/>
  <c r="G17" i="25"/>
  <c r="H17" i="25" s="1"/>
  <c r="E17" i="25"/>
  <c r="C17" i="25"/>
  <c r="B17" i="25"/>
  <c r="A17" i="25"/>
  <c r="G16" i="25"/>
  <c r="H16" i="25" s="1"/>
  <c r="E16" i="25"/>
  <c r="C16" i="25"/>
  <c r="B16" i="25"/>
  <c r="A16" i="25"/>
  <c r="G15" i="25"/>
  <c r="H15" i="25" s="1"/>
  <c r="E15" i="25"/>
  <c r="C15" i="25"/>
  <c r="B15" i="25"/>
  <c r="A15" i="25"/>
  <c r="G14" i="25"/>
  <c r="H14" i="25" s="1"/>
  <c r="E14" i="25"/>
  <c r="C14" i="25"/>
  <c r="B14" i="25"/>
  <c r="A14" i="25"/>
  <c r="G13" i="25"/>
  <c r="H13" i="25" s="1"/>
  <c r="E13" i="25"/>
  <c r="C13" i="25"/>
  <c r="B13" i="25"/>
  <c r="A13" i="25"/>
  <c r="G12" i="25"/>
  <c r="H12" i="25" s="1"/>
  <c r="E12" i="25"/>
  <c r="C12" i="25"/>
  <c r="B12" i="25"/>
  <c r="A12" i="25"/>
  <c r="G11" i="25"/>
  <c r="H11" i="25" s="1"/>
  <c r="E11" i="25"/>
  <c r="C11" i="25"/>
  <c r="B11" i="25"/>
  <c r="A11" i="25"/>
  <c r="G10" i="25"/>
  <c r="H10" i="25" s="1"/>
  <c r="E10" i="25"/>
  <c r="C10" i="25"/>
  <c r="B10" i="25"/>
  <c r="A10" i="25"/>
  <c r="G9" i="25"/>
  <c r="H9" i="25" s="1"/>
  <c r="E9" i="25"/>
  <c r="C9" i="25"/>
  <c r="B9" i="25"/>
  <c r="A9" i="25"/>
  <c r="G8" i="25"/>
  <c r="H8" i="25" s="1"/>
  <c r="E8" i="25"/>
  <c r="C8" i="25"/>
  <c r="B8" i="25"/>
  <c r="A8" i="25"/>
  <c r="B2" i="27"/>
  <c r="B1" i="27"/>
  <c r="G30" i="27"/>
  <c r="H30" i="27" s="1"/>
  <c r="E30" i="27"/>
  <c r="C30" i="27"/>
  <c r="B30" i="27"/>
  <c r="A30" i="27"/>
  <c r="H28" i="27"/>
  <c r="G28" i="27"/>
  <c r="E28" i="27"/>
  <c r="C28" i="27"/>
  <c r="B28" i="27"/>
  <c r="A28" i="27"/>
  <c r="G27" i="27"/>
  <c r="H27" i="27" s="1"/>
  <c r="E27" i="27"/>
  <c r="C27" i="27"/>
  <c r="B27" i="27"/>
  <c r="A27" i="27"/>
  <c r="G26" i="27"/>
  <c r="H26" i="27" s="1"/>
  <c r="E26" i="27"/>
  <c r="C26" i="27"/>
  <c r="B26" i="27"/>
  <c r="A26" i="27"/>
  <c r="G25" i="27"/>
  <c r="H25" i="27" s="1"/>
  <c r="E25" i="27"/>
  <c r="C25" i="27"/>
  <c r="B25" i="27"/>
  <c r="A25" i="27"/>
  <c r="G24" i="27"/>
  <c r="H24" i="27" s="1"/>
  <c r="E24" i="27"/>
  <c r="C24" i="27"/>
  <c r="B24" i="27"/>
  <c r="A24" i="27"/>
  <c r="G23" i="27"/>
  <c r="H23" i="27" s="1"/>
  <c r="E23" i="27"/>
  <c r="C23" i="27"/>
  <c r="B23" i="27"/>
  <c r="A23" i="27"/>
  <c r="G22" i="27"/>
  <c r="H22" i="27" s="1"/>
  <c r="E22" i="27"/>
  <c r="C22" i="27"/>
  <c r="B22" i="27"/>
  <c r="A22" i="27"/>
  <c r="G21" i="27"/>
  <c r="H21" i="27" s="1"/>
  <c r="E21" i="27"/>
  <c r="C21" i="27"/>
  <c r="B21" i="27"/>
  <c r="A21" i="27"/>
  <c r="G20" i="27"/>
  <c r="H20" i="27" s="1"/>
  <c r="E20" i="27"/>
  <c r="C20" i="27"/>
  <c r="B20" i="27"/>
  <c r="A20" i="27"/>
  <c r="G19" i="27"/>
  <c r="H19" i="27" s="1"/>
  <c r="E19" i="27"/>
  <c r="C19" i="27"/>
  <c r="B19" i="27"/>
  <c r="A19" i="27"/>
  <c r="H18" i="27"/>
  <c r="G18" i="27"/>
  <c r="E18" i="27"/>
  <c r="C18" i="27"/>
  <c r="B18" i="27"/>
  <c r="A18" i="27"/>
  <c r="G17" i="27"/>
  <c r="H17" i="27" s="1"/>
  <c r="E17" i="27"/>
  <c r="C17" i="27"/>
  <c r="B17" i="27"/>
  <c r="A17" i="27"/>
  <c r="G16" i="27"/>
  <c r="H16" i="27" s="1"/>
  <c r="E16" i="27"/>
  <c r="C16" i="27"/>
  <c r="B16" i="27"/>
  <c r="A16" i="27"/>
  <c r="H15" i="27"/>
  <c r="G15" i="27"/>
  <c r="E15" i="27"/>
  <c r="C15" i="27"/>
  <c r="B15" i="27"/>
  <c r="A15" i="27"/>
  <c r="G14" i="27"/>
  <c r="H14" i="27" s="1"/>
  <c r="E14" i="27"/>
  <c r="C14" i="27"/>
  <c r="B14" i="27"/>
  <c r="A14" i="27"/>
  <c r="G13" i="27"/>
  <c r="H13" i="27" s="1"/>
  <c r="E13" i="27"/>
  <c r="C13" i="27"/>
  <c r="B13" i="27"/>
  <c r="A13" i="27"/>
  <c r="G12" i="27"/>
  <c r="H12" i="27" s="1"/>
  <c r="E12" i="27"/>
  <c r="C12" i="27"/>
  <c r="B12" i="27"/>
  <c r="A12" i="27"/>
  <c r="H11" i="27"/>
  <c r="G11" i="27"/>
  <c r="E11" i="27"/>
  <c r="C11" i="27"/>
  <c r="B11" i="27"/>
  <c r="A11" i="27"/>
  <c r="G10" i="27"/>
  <c r="H10" i="27" s="1"/>
  <c r="E10" i="27"/>
  <c r="C10" i="27"/>
  <c r="B10" i="27"/>
  <c r="A10" i="27"/>
  <c r="G9" i="27"/>
  <c r="H9" i="27" s="1"/>
  <c r="E9" i="27"/>
  <c r="C9" i="27"/>
  <c r="B9" i="27"/>
  <c r="A9" i="27"/>
  <c r="G8" i="27"/>
  <c r="H8" i="27" s="1"/>
  <c r="E8" i="27"/>
  <c r="C8" i="27"/>
  <c r="B8" i="27"/>
  <c r="A8" i="27"/>
  <c r="G29" i="28"/>
  <c r="H29" i="28" s="1"/>
  <c r="E29" i="28"/>
  <c r="B29" i="28"/>
  <c r="C29" i="28"/>
  <c r="A29" i="28"/>
  <c r="G28" i="28"/>
  <c r="H28" i="28" s="1"/>
  <c r="E28" i="28"/>
  <c r="B28" i="28"/>
  <c r="C28" i="28"/>
  <c r="A28" i="28"/>
  <c r="B2" i="28"/>
  <c r="B1" i="28"/>
  <c r="G31" i="28"/>
  <c r="H31" i="28" s="1"/>
  <c r="E31" i="28"/>
  <c r="C31" i="28"/>
  <c r="B31" i="28"/>
  <c r="A31" i="28"/>
  <c r="G30" i="28"/>
  <c r="H30" i="28" s="1"/>
  <c r="E30" i="28"/>
  <c r="C30" i="28"/>
  <c r="B30" i="28"/>
  <c r="A30" i="28"/>
  <c r="G27" i="28"/>
  <c r="H27" i="28" s="1"/>
  <c r="E27" i="28"/>
  <c r="C27" i="28"/>
  <c r="B27" i="28"/>
  <c r="A27" i="28"/>
  <c r="G26" i="28"/>
  <c r="H26" i="28" s="1"/>
  <c r="E26" i="28"/>
  <c r="C26" i="28"/>
  <c r="B26" i="28"/>
  <c r="A26" i="28"/>
  <c r="G25" i="28"/>
  <c r="H25" i="28" s="1"/>
  <c r="E25" i="28"/>
  <c r="C25" i="28"/>
  <c r="B25" i="28"/>
  <c r="A25" i="28"/>
  <c r="G24" i="28"/>
  <c r="H24" i="28" s="1"/>
  <c r="E24" i="28"/>
  <c r="C24" i="28"/>
  <c r="B24" i="28"/>
  <c r="A24" i="28"/>
  <c r="G23" i="28"/>
  <c r="H23" i="28" s="1"/>
  <c r="E23" i="28"/>
  <c r="C23" i="28"/>
  <c r="B23" i="28"/>
  <c r="A23" i="28"/>
  <c r="G22" i="28"/>
  <c r="H22" i="28" s="1"/>
  <c r="E22" i="28"/>
  <c r="C22" i="28"/>
  <c r="B22" i="28"/>
  <c r="A22" i="28"/>
  <c r="G21" i="28"/>
  <c r="H21" i="28" s="1"/>
  <c r="E21" i="28"/>
  <c r="C21" i="28"/>
  <c r="B21" i="28"/>
  <c r="A21" i="28"/>
  <c r="G20" i="28"/>
  <c r="H20" i="28" s="1"/>
  <c r="E20" i="28"/>
  <c r="C20" i="28"/>
  <c r="B20" i="28"/>
  <c r="A20" i="28"/>
  <c r="G19" i="28"/>
  <c r="H19" i="28" s="1"/>
  <c r="E19" i="28"/>
  <c r="C19" i="28"/>
  <c r="B19" i="28"/>
  <c r="A19" i="28"/>
  <c r="G18" i="28"/>
  <c r="H18" i="28" s="1"/>
  <c r="E18" i="28"/>
  <c r="C18" i="28"/>
  <c r="B18" i="28"/>
  <c r="A18" i="28"/>
  <c r="G17" i="28"/>
  <c r="H17" i="28" s="1"/>
  <c r="E17" i="28"/>
  <c r="C17" i="28"/>
  <c r="B17" i="28"/>
  <c r="A17" i="28"/>
  <c r="G16" i="28"/>
  <c r="H16" i="28" s="1"/>
  <c r="E16" i="28"/>
  <c r="C16" i="28"/>
  <c r="B16" i="28"/>
  <c r="A16" i="28"/>
  <c r="G15" i="28"/>
  <c r="H15" i="28" s="1"/>
  <c r="E15" i="28"/>
  <c r="C15" i="28"/>
  <c r="B15" i="28"/>
  <c r="A15" i="28"/>
  <c r="G14" i="28"/>
  <c r="H14" i="28" s="1"/>
  <c r="E14" i="28"/>
  <c r="C14" i="28"/>
  <c r="B14" i="28"/>
  <c r="A14" i="28"/>
  <c r="G13" i="28"/>
  <c r="H13" i="28" s="1"/>
  <c r="E13" i="28"/>
  <c r="C13" i="28"/>
  <c r="B13" i="28"/>
  <c r="A13" i="28"/>
  <c r="H12" i="28"/>
  <c r="G12" i="28"/>
  <c r="E12" i="28"/>
  <c r="C12" i="28"/>
  <c r="B12" i="28"/>
  <c r="A12" i="28"/>
  <c r="G11" i="28"/>
  <c r="H11" i="28" s="1"/>
  <c r="E11" i="28"/>
  <c r="C11" i="28"/>
  <c r="B11" i="28"/>
  <c r="A11" i="28"/>
  <c r="G10" i="28"/>
  <c r="H10" i="28" s="1"/>
  <c r="E10" i="28"/>
  <c r="C10" i="28"/>
  <c r="B10" i="28"/>
  <c r="A10" i="28"/>
  <c r="G9" i="28"/>
  <c r="H9" i="28" s="1"/>
  <c r="E9" i="28"/>
  <c r="C9" i="28"/>
  <c r="B9" i="28"/>
  <c r="A9" i="28"/>
  <c r="G8" i="28"/>
  <c r="H8" i="28" s="1"/>
  <c r="E8" i="28"/>
  <c r="C8" i="28"/>
  <c r="B8" i="28"/>
  <c r="A8" i="28"/>
  <c r="B2" i="31"/>
  <c r="B1" i="31"/>
  <c r="G30" i="31"/>
  <c r="H30" i="31" s="1"/>
  <c r="E30" i="31"/>
  <c r="C30" i="31"/>
  <c r="B30" i="31"/>
  <c r="A30" i="31"/>
  <c r="G29" i="31"/>
  <c r="H29" i="31" s="1"/>
  <c r="E29" i="31"/>
  <c r="C29" i="31"/>
  <c r="B29" i="31"/>
  <c r="A29" i="31"/>
  <c r="G28" i="31"/>
  <c r="H28" i="31" s="1"/>
  <c r="E28" i="31"/>
  <c r="C28" i="31"/>
  <c r="B28" i="31"/>
  <c r="A28" i="31"/>
  <c r="G27" i="31"/>
  <c r="H27" i="31" s="1"/>
  <c r="E27" i="31"/>
  <c r="C27" i="31"/>
  <c r="B27" i="31"/>
  <c r="A27" i="31"/>
  <c r="G25" i="31"/>
  <c r="H25" i="31" s="1"/>
  <c r="E25" i="31"/>
  <c r="C25" i="31"/>
  <c r="B25" i="31"/>
  <c r="A25" i="31"/>
  <c r="G24" i="31"/>
  <c r="H24" i="31" s="1"/>
  <c r="E24" i="31"/>
  <c r="C24" i="31"/>
  <c r="B24" i="31"/>
  <c r="A24" i="31"/>
  <c r="G23" i="31"/>
  <c r="H23" i="31" s="1"/>
  <c r="E23" i="31"/>
  <c r="C23" i="31"/>
  <c r="B23" i="31"/>
  <c r="A23" i="31"/>
  <c r="G22" i="31"/>
  <c r="H22" i="31" s="1"/>
  <c r="E22" i="31"/>
  <c r="C22" i="31"/>
  <c r="B22" i="31"/>
  <c r="A22" i="31"/>
  <c r="G21" i="31"/>
  <c r="H21" i="31" s="1"/>
  <c r="E21" i="31"/>
  <c r="C21" i="31"/>
  <c r="B21" i="31"/>
  <c r="A21" i="31"/>
  <c r="G20" i="31"/>
  <c r="H20" i="31" s="1"/>
  <c r="E20" i="31"/>
  <c r="C20" i="31"/>
  <c r="B20" i="31"/>
  <c r="A20" i="31"/>
  <c r="G19" i="31"/>
  <c r="H19" i="31" s="1"/>
  <c r="E19" i="31"/>
  <c r="C19" i="31"/>
  <c r="B19" i="31"/>
  <c r="A19" i="31"/>
  <c r="G18" i="31"/>
  <c r="H18" i="31" s="1"/>
  <c r="E18" i="31"/>
  <c r="C18" i="31"/>
  <c r="B18" i="31"/>
  <c r="A18" i="31"/>
  <c r="G17" i="31"/>
  <c r="H17" i="31" s="1"/>
  <c r="E17" i="31"/>
  <c r="C17" i="31"/>
  <c r="B17" i="31"/>
  <c r="A17" i="31"/>
  <c r="G16" i="31"/>
  <c r="H16" i="31" s="1"/>
  <c r="E16" i="31"/>
  <c r="C16" i="31"/>
  <c r="B16" i="31"/>
  <c r="A16" i="31"/>
  <c r="G15" i="31"/>
  <c r="H15" i="31" s="1"/>
  <c r="E15" i="31"/>
  <c r="C15" i="31"/>
  <c r="B15" i="31"/>
  <c r="A15" i="31"/>
  <c r="G14" i="31"/>
  <c r="H14" i="31" s="1"/>
  <c r="E14" i="31"/>
  <c r="C14" i="31"/>
  <c r="B14" i="31"/>
  <c r="A14" i="31"/>
  <c r="G13" i="31"/>
  <c r="H13" i="31" s="1"/>
  <c r="E13" i="31"/>
  <c r="C13" i="31"/>
  <c r="B13" i="31"/>
  <c r="A13" i="31"/>
  <c r="G12" i="31"/>
  <c r="H12" i="31" s="1"/>
  <c r="E12" i="31"/>
  <c r="C12" i="31"/>
  <c r="B12" i="31"/>
  <c r="A12" i="31"/>
  <c r="G11" i="31"/>
  <c r="H11" i="31" s="1"/>
  <c r="E11" i="31"/>
  <c r="C11" i="31"/>
  <c r="B11" i="31"/>
  <c r="A11" i="31"/>
  <c r="G10" i="31"/>
  <c r="H10" i="31" s="1"/>
  <c r="E10" i="31"/>
  <c r="C10" i="31"/>
  <c r="B10" i="31"/>
  <c r="A10" i="31"/>
  <c r="G9" i="31"/>
  <c r="H9" i="31" s="1"/>
  <c r="E9" i="31"/>
  <c r="C9" i="31"/>
  <c r="B9" i="31"/>
  <c r="A9" i="31"/>
  <c r="G8" i="31"/>
  <c r="H8" i="31" s="1"/>
  <c r="E8" i="31"/>
  <c r="C8" i="31"/>
  <c r="B8" i="31"/>
  <c r="A8" i="31"/>
  <c r="E36" i="32"/>
  <c r="B36" i="32"/>
  <c r="C36" i="32"/>
  <c r="A36" i="32"/>
  <c r="G33" i="32"/>
  <c r="H33" i="32" s="1"/>
  <c r="G34" i="32"/>
  <c r="H34" i="32" s="1"/>
  <c r="G35" i="32"/>
  <c r="H35" i="32" s="1"/>
  <c r="G32" i="32"/>
  <c r="H32" i="32" s="1"/>
  <c r="E33" i="32"/>
  <c r="E34" i="32"/>
  <c r="E35" i="32"/>
  <c r="E32" i="32"/>
  <c r="B32" i="32"/>
  <c r="C32" i="32"/>
  <c r="B33" i="32"/>
  <c r="C33" i="32"/>
  <c r="B34" i="32"/>
  <c r="C34" i="32"/>
  <c r="B35" i="32"/>
  <c r="C35" i="32"/>
  <c r="A33" i="32"/>
  <c r="A34" i="32"/>
  <c r="A35" i="32"/>
  <c r="A32" i="32"/>
  <c r="G31" i="32"/>
  <c r="H31" i="32" s="1"/>
  <c r="E31" i="32"/>
  <c r="B31" i="32"/>
  <c r="C31" i="32"/>
  <c r="A31" i="32"/>
  <c r="E30" i="32"/>
  <c r="B30" i="32"/>
  <c r="C30" i="32"/>
  <c r="A30" i="32"/>
  <c r="B2" i="32"/>
  <c r="B1" i="32"/>
  <c r="G37" i="32"/>
  <c r="H37" i="32" s="1"/>
  <c r="E37" i="32"/>
  <c r="C37" i="32"/>
  <c r="B37" i="32"/>
  <c r="A37" i="32"/>
  <c r="G29" i="32"/>
  <c r="H29" i="32" s="1"/>
  <c r="E29" i="32"/>
  <c r="C29" i="32"/>
  <c r="B29" i="32"/>
  <c r="A29" i="32"/>
  <c r="G28" i="32"/>
  <c r="H28" i="32" s="1"/>
  <c r="E28" i="32"/>
  <c r="C28" i="32"/>
  <c r="B28" i="32"/>
  <c r="A28" i="32"/>
  <c r="G27" i="32"/>
  <c r="H27" i="32" s="1"/>
  <c r="E27" i="32"/>
  <c r="C27" i="32"/>
  <c r="B27" i="32"/>
  <c r="A27" i="32"/>
  <c r="G26" i="32"/>
  <c r="H26" i="32" s="1"/>
  <c r="E26" i="32"/>
  <c r="C26" i="32"/>
  <c r="B26" i="32"/>
  <c r="A26" i="32"/>
  <c r="G25" i="32"/>
  <c r="H25" i="32" s="1"/>
  <c r="E25" i="32"/>
  <c r="C25" i="32"/>
  <c r="B25" i="32"/>
  <c r="A25" i="32"/>
  <c r="G24" i="32"/>
  <c r="H24" i="32" s="1"/>
  <c r="E24" i="32"/>
  <c r="C24" i="32"/>
  <c r="B24" i="32"/>
  <c r="A24" i="32"/>
  <c r="G23" i="32"/>
  <c r="H23" i="32" s="1"/>
  <c r="E23" i="32"/>
  <c r="C23" i="32"/>
  <c r="B23" i="32"/>
  <c r="A23" i="32"/>
  <c r="G22" i="32"/>
  <c r="H22" i="32" s="1"/>
  <c r="E22" i="32"/>
  <c r="C22" i="32"/>
  <c r="B22" i="32"/>
  <c r="A22" i="32"/>
  <c r="G21" i="32"/>
  <c r="H21" i="32" s="1"/>
  <c r="E21" i="32"/>
  <c r="C21" i="32"/>
  <c r="B21" i="32"/>
  <c r="A21" i="32"/>
  <c r="G20" i="32"/>
  <c r="H20" i="32" s="1"/>
  <c r="E20" i="32"/>
  <c r="C20" i="32"/>
  <c r="B20" i="32"/>
  <c r="A20" i="32"/>
  <c r="G19" i="32"/>
  <c r="H19" i="32" s="1"/>
  <c r="E19" i="32"/>
  <c r="C19" i="32"/>
  <c r="B19" i="32"/>
  <c r="A19" i="32"/>
  <c r="G18" i="32"/>
  <c r="H18" i="32" s="1"/>
  <c r="E18" i="32"/>
  <c r="C18" i="32"/>
  <c r="B18" i="32"/>
  <c r="A18" i="32"/>
  <c r="G17" i="32"/>
  <c r="H17" i="32" s="1"/>
  <c r="E17" i="32"/>
  <c r="C17" i="32"/>
  <c r="B17" i="32"/>
  <c r="A17" i="32"/>
  <c r="G16" i="32"/>
  <c r="H16" i="32" s="1"/>
  <c r="E16" i="32"/>
  <c r="C16" i="32"/>
  <c r="B16" i="32"/>
  <c r="A16" i="32"/>
  <c r="G15" i="32"/>
  <c r="H15" i="32" s="1"/>
  <c r="E15" i="32"/>
  <c r="C15" i="32"/>
  <c r="B15" i="32"/>
  <c r="A15" i="32"/>
  <c r="G14" i="32"/>
  <c r="H14" i="32" s="1"/>
  <c r="E14" i="32"/>
  <c r="C14" i="32"/>
  <c r="B14" i="32"/>
  <c r="A14" i="32"/>
  <c r="G13" i="32"/>
  <c r="H13" i="32" s="1"/>
  <c r="E13" i="32"/>
  <c r="C13" i="32"/>
  <c r="B13" i="32"/>
  <c r="A13" i="32"/>
  <c r="G12" i="32"/>
  <c r="H12" i="32" s="1"/>
  <c r="E12" i="32"/>
  <c r="C12" i="32"/>
  <c r="B12" i="32"/>
  <c r="A12" i="32"/>
  <c r="G11" i="32"/>
  <c r="H11" i="32" s="1"/>
  <c r="E11" i="32"/>
  <c r="C11" i="32"/>
  <c r="B11" i="32"/>
  <c r="A11" i="32"/>
  <c r="G10" i="32"/>
  <c r="H10" i="32" s="1"/>
  <c r="E10" i="32"/>
  <c r="C10" i="32"/>
  <c r="B10" i="32"/>
  <c r="A10" i="32"/>
  <c r="G9" i="32"/>
  <c r="H9" i="32" s="1"/>
  <c r="E9" i="32"/>
  <c r="C9" i="32"/>
  <c r="B9" i="32"/>
  <c r="A9" i="32"/>
  <c r="G8" i="32"/>
  <c r="H8" i="32" s="1"/>
  <c r="E8" i="32"/>
  <c r="C8" i="32"/>
  <c r="B8" i="32"/>
  <c r="A8" i="32"/>
  <c r="B2" i="34"/>
  <c r="B1" i="34"/>
  <c r="G37" i="34"/>
  <c r="H37" i="34" s="1"/>
  <c r="E37" i="34"/>
  <c r="C37" i="34"/>
  <c r="B37" i="34"/>
  <c r="A37" i="34"/>
  <c r="E36" i="34"/>
  <c r="C36" i="34"/>
  <c r="B36" i="34"/>
  <c r="A36" i="34"/>
  <c r="E34" i="34"/>
  <c r="C34" i="34"/>
  <c r="B34" i="34"/>
  <c r="A34" i="34"/>
  <c r="E33" i="34"/>
  <c r="C33" i="34"/>
  <c r="B33" i="34"/>
  <c r="A33" i="34"/>
  <c r="G32" i="34"/>
  <c r="H32" i="34" s="1"/>
  <c r="E32" i="34"/>
  <c r="C32" i="34"/>
  <c r="B32" i="34"/>
  <c r="A32" i="34"/>
  <c r="G31" i="34"/>
  <c r="H31" i="34" s="1"/>
  <c r="E31" i="34"/>
  <c r="C31" i="34"/>
  <c r="B31" i="34"/>
  <c r="A31" i="34"/>
  <c r="G30" i="34"/>
  <c r="H30" i="34" s="1"/>
  <c r="E30" i="34"/>
  <c r="C30" i="34"/>
  <c r="B30" i="34"/>
  <c r="A30" i="34"/>
  <c r="G29" i="34"/>
  <c r="H29" i="34" s="1"/>
  <c r="E29" i="34"/>
  <c r="C29" i="34"/>
  <c r="B29" i="34"/>
  <c r="A29" i="34"/>
  <c r="G28" i="34"/>
  <c r="H28" i="34" s="1"/>
  <c r="E28" i="34"/>
  <c r="C28" i="34"/>
  <c r="B28" i="34"/>
  <c r="A28" i="34"/>
  <c r="G27" i="34"/>
  <c r="H27" i="34" s="1"/>
  <c r="E27" i="34"/>
  <c r="C27" i="34"/>
  <c r="B27" i="34"/>
  <c r="A27" i="34"/>
  <c r="G26" i="34"/>
  <c r="H26" i="34" s="1"/>
  <c r="E26" i="34"/>
  <c r="C26" i="34"/>
  <c r="B26" i="34"/>
  <c r="A26" i="34"/>
  <c r="G25" i="34"/>
  <c r="H25" i="34" s="1"/>
  <c r="E25" i="34"/>
  <c r="C25" i="34"/>
  <c r="B25" i="34"/>
  <c r="A25" i="34"/>
  <c r="G24" i="34"/>
  <c r="H24" i="34" s="1"/>
  <c r="E24" i="34"/>
  <c r="C24" i="34"/>
  <c r="B24" i="34"/>
  <c r="A24" i="34"/>
  <c r="G23" i="34"/>
  <c r="H23" i="34" s="1"/>
  <c r="E23" i="34"/>
  <c r="C23" i="34"/>
  <c r="B23" i="34"/>
  <c r="A23" i="34"/>
  <c r="G22" i="34"/>
  <c r="H22" i="34" s="1"/>
  <c r="E22" i="34"/>
  <c r="C22" i="34"/>
  <c r="B22" i="34"/>
  <c r="A22" i="34"/>
  <c r="G21" i="34"/>
  <c r="H21" i="34" s="1"/>
  <c r="E21" i="34"/>
  <c r="C21" i="34"/>
  <c r="B21" i="34"/>
  <c r="A21" i="34"/>
  <c r="G20" i="34"/>
  <c r="H20" i="34" s="1"/>
  <c r="E20" i="34"/>
  <c r="C20" i="34"/>
  <c r="B20" i="34"/>
  <c r="A20" i="34"/>
  <c r="G19" i="34"/>
  <c r="H19" i="34" s="1"/>
  <c r="E19" i="34"/>
  <c r="C19" i="34"/>
  <c r="B19" i="34"/>
  <c r="A19" i="34"/>
  <c r="G18" i="34"/>
  <c r="H18" i="34" s="1"/>
  <c r="E18" i="34"/>
  <c r="C18" i="34"/>
  <c r="B18" i="34"/>
  <c r="A18" i="34"/>
  <c r="G17" i="34"/>
  <c r="H17" i="34" s="1"/>
  <c r="E17" i="34"/>
  <c r="C17" i="34"/>
  <c r="B17" i="34"/>
  <c r="A17" i="34"/>
  <c r="E16" i="34"/>
  <c r="C16" i="34"/>
  <c r="B16" i="34"/>
  <c r="A16" i="34"/>
  <c r="G15" i="34"/>
  <c r="H15" i="34" s="1"/>
  <c r="E15" i="34"/>
  <c r="C15" i="34"/>
  <c r="B15" i="34"/>
  <c r="A15" i="34"/>
  <c r="G14" i="34"/>
  <c r="H14" i="34" s="1"/>
  <c r="E14" i="34"/>
  <c r="C14" i="34"/>
  <c r="B14" i="34"/>
  <c r="A14" i="34"/>
  <c r="G13" i="34"/>
  <c r="H13" i="34" s="1"/>
  <c r="E13" i="34"/>
  <c r="C13" i="34"/>
  <c r="B13" i="34"/>
  <c r="A13" i="34"/>
  <c r="G12" i="34"/>
  <c r="H12" i="34" s="1"/>
  <c r="E12" i="34"/>
  <c r="C12" i="34"/>
  <c r="B12" i="34"/>
  <c r="A12" i="34"/>
  <c r="G11" i="34"/>
  <c r="H11" i="34" s="1"/>
  <c r="E11" i="34"/>
  <c r="C11" i="34"/>
  <c r="B11" i="34"/>
  <c r="A11" i="34"/>
  <c r="G10" i="34"/>
  <c r="H10" i="34" s="1"/>
  <c r="E10" i="34"/>
  <c r="C10" i="34"/>
  <c r="B10" i="34"/>
  <c r="A10" i="34"/>
  <c r="G9" i="34"/>
  <c r="H9" i="34" s="1"/>
  <c r="E9" i="34"/>
  <c r="C9" i="34"/>
  <c r="B9" i="34"/>
  <c r="A9" i="34"/>
  <c r="G8" i="34"/>
  <c r="H8" i="34" s="1"/>
  <c r="E8" i="34"/>
  <c r="C8" i="34"/>
  <c r="B8" i="34"/>
  <c r="A8" i="34"/>
  <c r="E48" i="48"/>
  <c r="G36" i="34" s="1"/>
  <c r="H36" i="34" s="1"/>
  <c r="E47" i="48"/>
  <c r="E46" i="48"/>
  <c r="F8" i="47" l="1"/>
  <c r="B37" i="28" s="1"/>
  <c r="C37" i="28" s="1"/>
  <c r="F43" i="28" s="1"/>
  <c r="G43" i="28" s="1"/>
  <c r="C38" i="43"/>
  <c r="D38" i="43" s="1"/>
  <c r="G44" i="43" s="1"/>
  <c r="B38" i="25"/>
  <c r="C38" i="25" s="1"/>
  <c r="F45" i="25" s="1"/>
  <c r="G45" i="25" s="1"/>
  <c r="B35" i="8"/>
  <c r="C35" i="8" s="1"/>
  <c r="F41" i="8" s="1"/>
  <c r="G41" i="8" s="1"/>
  <c r="B37" i="11"/>
  <c r="C37" i="11" s="1"/>
  <c r="F43" i="11" s="1"/>
  <c r="G43" i="11" s="1"/>
  <c r="B41" i="3"/>
  <c r="C41" i="3" s="1"/>
  <c r="F47" i="3" s="1"/>
  <c r="G47" i="3" s="1"/>
  <c r="B36" i="24"/>
  <c r="C36" i="24" s="1"/>
  <c r="F42" i="24" s="1"/>
  <c r="G42" i="24" s="1"/>
  <c r="B38" i="23"/>
  <c r="C38" i="23" s="1"/>
  <c r="F45" i="23" s="1"/>
  <c r="G45" i="23" s="1"/>
  <c r="B43" i="7"/>
  <c r="C43" i="7" s="1"/>
  <c r="F49" i="7" s="1"/>
  <c r="G49" i="7" s="1"/>
  <c r="B37" i="31"/>
  <c r="C37" i="31" s="1"/>
  <c r="F43" i="31" s="1"/>
  <c r="G43" i="31" s="1"/>
  <c r="B35" i="16"/>
  <c r="C35" i="16" s="1"/>
  <c r="F41" i="16" s="1"/>
  <c r="G41" i="16" s="1"/>
  <c r="B44" i="32"/>
  <c r="C44" i="32" s="1"/>
  <c r="F50" i="32" s="1"/>
  <c r="G50" i="32" s="1"/>
  <c r="B37" i="39"/>
  <c r="C37" i="39" s="1"/>
  <c r="F44" i="39" s="1"/>
  <c r="B38" i="28"/>
  <c r="C38" i="28" s="1"/>
  <c r="F44" i="28" s="1"/>
  <c r="G44" i="28" s="1"/>
  <c r="B38" i="40"/>
  <c r="C38" i="40" s="1"/>
  <c r="F44" i="40" s="1"/>
  <c r="B37" i="36"/>
  <c r="C37" i="36" s="1"/>
  <c r="F43" i="36" s="1"/>
  <c r="B44" i="34"/>
  <c r="C44" i="34" s="1"/>
  <c r="F50" i="34" s="1"/>
  <c r="G50" i="34" s="1"/>
  <c r="B39" i="18"/>
  <c r="C39" i="18" s="1"/>
  <c r="F45" i="18" s="1"/>
  <c r="G45" i="18" s="1"/>
  <c r="B36" i="20"/>
  <c r="C36" i="20" s="1"/>
  <c r="F43" i="20" s="1"/>
  <c r="G43" i="20" s="1"/>
  <c r="C35" i="15"/>
  <c r="D35" i="15" s="1"/>
  <c r="G41" i="15" s="1"/>
  <c r="H41" i="15" s="1"/>
  <c r="B38" i="27"/>
  <c r="C38" i="27" s="1"/>
  <c r="F44" i="27" s="1"/>
  <c r="G44" i="27" s="1"/>
  <c r="I28" i="15"/>
  <c r="D45" i="15" s="1"/>
  <c r="D20" i="51" s="1"/>
  <c r="H33" i="25"/>
  <c r="C49" i="25" s="1"/>
  <c r="D13" i="51" s="1"/>
  <c r="H34" i="3"/>
  <c r="C51" i="3" s="1"/>
  <c r="D24" i="51" s="1"/>
  <c r="H28" i="8"/>
  <c r="C45" i="8" s="1"/>
  <c r="D22" i="51" s="1"/>
  <c r="H30" i="11"/>
  <c r="C47" i="11" s="1"/>
  <c r="D21" i="51" s="1"/>
  <c r="H28" i="16"/>
  <c r="C45" i="16" s="1"/>
  <c r="D19" i="51" s="1"/>
  <c r="H32" i="18"/>
  <c r="C49" i="18" s="1"/>
  <c r="H31" i="20"/>
  <c r="C47" i="20" s="1"/>
  <c r="H29" i="24"/>
  <c r="C46" i="24" s="1"/>
  <c r="H32" i="23"/>
  <c r="C49" i="23" s="1"/>
  <c r="D14" i="51" s="1"/>
  <c r="H31" i="27"/>
  <c r="C48" i="27" s="1"/>
  <c r="D12" i="51" s="1"/>
  <c r="H32" i="28"/>
  <c r="C48" i="28" s="1"/>
  <c r="D11" i="51" s="1"/>
  <c r="H31" i="31"/>
  <c r="C47" i="31" s="1"/>
  <c r="D10" i="51" s="1"/>
  <c r="G34" i="34"/>
  <c r="H34" i="34" s="1"/>
  <c r="G30" i="32"/>
  <c r="H30" i="32" s="1"/>
  <c r="G33" i="34"/>
  <c r="H33" i="34" s="1"/>
  <c r="E39" i="48"/>
  <c r="B35" i="20" l="1"/>
  <c r="C35" i="20" s="1"/>
  <c r="F42" i="20" s="1"/>
  <c r="G42" i="20" s="1"/>
  <c r="G44" i="20" s="1"/>
  <c r="C48" i="20" s="1"/>
  <c r="E17" i="51" s="1"/>
  <c r="B43" i="34"/>
  <c r="C43" i="34" s="1"/>
  <c r="F49" i="34" s="1"/>
  <c r="G49" i="34" s="1"/>
  <c r="G51" i="34" s="1"/>
  <c r="C55" i="34" s="1"/>
  <c r="E8" i="51" s="1"/>
  <c r="B37" i="27"/>
  <c r="C37" i="27" s="1"/>
  <c r="F43" i="27" s="1"/>
  <c r="G43" i="27" s="1"/>
  <c r="G45" i="27" s="1"/>
  <c r="C49" i="27" s="1"/>
  <c r="E12" i="51" s="1"/>
  <c r="C34" i="15"/>
  <c r="D34" i="15" s="1"/>
  <c r="G40" i="15" s="1"/>
  <c r="H40" i="15" s="1"/>
  <c r="H42" i="15" s="1"/>
  <c r="D46" i="15" s="1"/>
  <c r="D47" i="15" s="1"/>
  <c r="B37" i="23"/>
  <c r="C37" i="23" s="1"/>
  <c r="F44" i="23" s="1"/>
  <c r="G44" i="23" s="1"/>
  <c r="G46" i="23" s="1"/>
  <c r="C50" i="23" s="1"/>
  <c r="E14" i="51" s="1"/>
  <c r="B36" i="11"/>
  <c r="C36" i="11" s="1"/>
  <c r="F42" i="11" s="1"/>
  <c r="G42" i="11" s="1"/>
  <c r="G44" i="11" s="1"/>
  <c r="C48" i="11" s="1"/>
  <c r="E21" i="51" s="1"/>
  <c r="B43" i="32"/>
  <c r="C43" i="32" s="1"/>
  <c r="F49" i="32" s="1"/>
  <c r="G49" i="32" s="1"/>
  <c r="G51" i="32" s="1"/>
  <c r="C55" i="32" s="1"/>
  <c r="E9" i="51" s="1"/>
  <c r="B35" i="24"/>
  <c r="C35" i="24" s="1"/>
  <c r="F41" i="24" s="1"/>
  <c r="G41" i="24" s="1"/>
  <c r="G43" i="24" s="1"/>
  <c r="C47" i="24" s="1"/>
  <c r="E15" i="51" s="1"/>
  <c r="B34" i="8"/>
  <c r="C34" i="8" s="1"/>
  <c r="F40" i="8" s="1"/>
  <c r="G40" i="8" s="1"/>
  <c r="G42" i="8" s="1"/>
  <c r="C46" i="8" s="1"/>
  <c r="E22" i="51" s="1"/>
  <c r="B38" i="18"/>
  <c r="C38" i="18" s="1"/>
  <c r="F44" i="18" s="1"/>
  <c r="G44" i="18" s="1"/>
  <c r="G46" i="18" s="1"/>
  <c r="C50" i="18" s="1"/>
  <c r="E18" i="51" s="1"/>
  <c r="B36" i="39"/>
  <c r="C36" i="39" s="1"/>
  <c r="F43" i="39" s="1"/>
  <c r="B42" i="7"/>
  <c r="C42" i="7" s="1"/>
  <c r="F48" i="7" s="1"/>
  <c r="G48" i="7" s="1"/>
  <c r="G50" i="7" s="1"/>
  <c r="C54" i="7" s="1"/>
  <c r="E23" i="51" s="1"/>
  <c r="C37" i="43"/>
  <c r="D37" i="43" s="1"/>
  <c r="G43" i="43" s="1"/>
  <c r="H43" i="43" s="1"/>
  <c r="B39" i="21"/>
  <c r="C39" i="21" s="1"/>
  <c r="F45" i="21" s="1"/>
  <c r="G45" i="21" s="1"/>
  <c r="G47" i="21" s="1"/>
  <c r="C51" i="21" s="1"/>
  <c r="E16" i="51" s="1"/>
  <c r="E19" i="52" s="1"/>
  <c r="B40" i="3"/>
  <c r="C40" i="3" s="1"/>
  <c r="F46" i="3" s="1"/>
  <c r="G46" i="3" s="1"/>
  <c r="G48" i="3" s="1"/>
  <c r="C52" i="3" s="1"/>
  <c r="E24" i="51" s="1"/>
  <c r="B37" i="25"/>
  <c r="C37" i="25" s="1"/>
  <c r="F44" i="25" s="1"/>
  <c r="G44" i="25" s="1"/>
  <c r="G46" i="25" s="1"/>
  <c r="C50" i="25" s="1"/>
  <c r="E13" i="51" s="1"/>
  <c r="B36" i="36"/>
  <c r="C36" i="36" s="1"/>
  <c r="F42" i="36" s="1"/>
  <c r="B34" i="16"/>
  <c r="C34" i="16" s="1"/>
  <c r="F40" i="16" s="1"/>
  <c r="G40" i="16" s="1"/>
  <c r="G42" i="16" s="1"/>
  <c r="C46" i="16" s="1"/>
  <c r="E19" i="51" s="1"/>
  <c r="B36" i="31"/>
  <c r="C36" i="31" s="1"/>
  <c r="F42" i="31" s="1"/>
  <c r="G42" i="31" s="1"/>
  <c r="G44" i="31" s="1"/>
  <c r="C48" i="31" s="1"/>
  <c r="E10" i="51" s="1"/>
  <c r="B37" i="40"/>
  <c r="C37" i="40" s="1"/>
  <c r="F43" i="40" s="1"/>
  <c r="D22" i="52"/>
  <c r="D13" i="52"/>
  <c r="D14" i="52"/>
  <c r="D15" i="52"/>
  <c r="D17" i="52"/>
  <c r="D23" i="52"/>
  <c r="D24" i="52"/>
  <c r="D25" i="52"/>
  <c r="D27" i="52"/>
  <c r="D16" i="52"/>
  <c r="G16" i="34"/>
  <c r="H16" i="34" s="1"/>
  <c r="H38" i="34" s="1"/>
  <c r="C54" i="34" s="1"/>
  <c r="D8" i="51" s="1"/>
  <c r="G31" i="7"/>
  <c r="H31" i="7" s="1"/>
  <c r="H36" i="7" s="1"/>
  <c r="C53" i="7" s="1"/>
  <c r="D23" i="51" s="1"/>
  <c r="G26" i="21"/>
  <c r="H26" i="21" s="1"/>
  <c r="H33" i="21" s="1"/>
  <c r="C50" i="21" s="1"/>
  <c r="D16" i="51" s="1"/>
  <c r="G36" i="32"/>
  <c r="H36" i="32" s="1"/>
  <c r="H38" i="32"/>
  <c r="C54" i="32" s="1"/>
  <c r="D9" i="51" s="1"/>
  <c r="G45" i="28"/>
  <c r="C49" i="28" s="1"/>
  <c r="E11" i="51" s="1"/>
  <c r="D17" i="51"/>
  <c r="D18" i="51"/>
  <c r="D15" i="51"/>
  <c r="E20" i="52" l="1"/>
  <c r="E12" i="52"/>
  <c r="E16" i="52"/>
  <c r="E11" i="52"/>
  <c r="E25" i="52"/>
  <c r="E27" i="52"/>
  <c r="E22" i="52"/>
  <c r="E14" i="52"/>
  <c r="E17" i="52"/>
  <c r="E13" i="52"/>
  <c r="E26" i="52"/>
  <c r="E21" i="52"/>
  <c r="E15" i="52"/>
  <c r="E18" i="52"/>
  <c r="E24" i="52"/>
  <c r="D19" i="52"/>
  <c r="F19" i="52" s="1"/>
  <c r="H19" i="52" s="1"/>
  <c r="D11" i="52"/>
  <c r="C52" i="21"/>
  <c r="D21" i="52"/>
  <c r="D26" i="52"/>
  <c r="D18" i="52"/>
  <c r="D20" i="52"/>
  <c r="D12" i="52"/>
  <c r="C53" i="3"/>
  <c r="C50" i="28"/>
  <c r="C49" i="11"/>
  <c r="C49" i="31"/>
  <c r="C51" i="25"/>
  <c r="C51" i="23"/>
  <c r="C47" i="16"/>
  <c r="C48" i="24"/>
  <c r="C47" i="8"/>
  <c r="C56" i="32"/>
  <c r="C55" i="7"/>
  <c r="C56" i="34"/>
  <c r="E20" i="51"/>
  <c r="C49" i="20"/>
  <c r="C50" i="27"/>
  <c r="C51" i="18"/>
  <c r="B2" i="36"/>
  <c r="B1" i="36"/>
  <c r="G43" i="36"/>
  <c r="G42" i="36"/>
  <c r="G30" i="36"/>
  <c r="H30" i="36" s="1"/>
  <c r="E30" i="36"/>
  <c r="C30" i="36"/>
  <c r="B30" i="36"/>
  <c r="A30" i="36"/>
  <c r="G29" i="36"/>
  <c r="H29" i="36" s="1"/>
  <c r="E29" i="36"/>
  <c r="C29" i="36"/>
  <c r="B29" i="36"/>
  <c r="A29" i="36"/>
  <c r="G28" i="36"/>
  <c r="H28" i="36" s="1"/>
  <c r="E28" i="36"/>
  <c r="C28" i="36"/>
  <c r="B28" i="36"/>
  <c r="A28" i="36"/>
  <c r="G27" i="36"/>
  <c r="H27" i="36" s="1"/>
  <c r="E27" i="36"/>
  <c r="C27" i="36"/>
  <c r="B27" i="36"/>
  <c r="A27" i="36"/>
  <c r="G26" i="36"/>
  <c r="H26" i="36" s="1"/>
  <c r="E26" i="36"/>
  <c r="C26" i="36"/>
  <c r="B26" i="36"/>
  <c r="A26" i="36"/>
  <c r="G25" i="36"/>
  <c r="H25" i="36" s="1"/>
  <c r="E25" i="36"/>
  <c r="C25" i="36"/>
  <c r="B25" i="36"/>
  <c r="A25" i="36"/>
  <c r="G24" i="36"/>
  <c r="H24" i="36" s="1"/>
  <c r="E24" i="36"/>
  <c r="C24" i="36"/>
  <c r="B24" i="36"/>
  <c r="A24" i="36"/>
  <c r="G23" i="36"/>
  <c r="H23" i="36" s="1"/>
  <c r="E23" i="36"/>
  <c r="C23" i="36"/>
  <c r="B23" i="36"/>
  <c r="A23" i="36"/>
  <c r="G22" i="36"/>
  <c r="H22" i="36" s="1"/>
  <c r="E22" i="36"/>
  <c r="C22" i="36"/>
  <c r="B22" i="36"/>
  <c r="A22" i="36"/>
  <c r="G21" i="36"/>
  <c r="H21" i="36" s="1"/>
  <c r="E21" i="36"/>
  <c r="C21" i="36"/>
  <c r="B21" i="36"/>
  <c r="A21" i="36"/>
  <c r="G20" i="36"/>
  <c r="H20" i="36" s="1"/>
  <c r="E20" i="36"/>
  <c r="C20" i="36"/>
  <c r="B20" i="36"/>
  <c r="A20" i="36"/>
  <c r="G19" i="36"/>
  <c r="H19" i="36" s="1"/>
  <c r="E19" i="36"/>
  <c r="C19" i="36"/>
  <c r="B19" i="36"/>
  <c r="A19" i="36"/>
  <c r="G18" i="36"/>
  <c r="H18" i="36" s="1"/>
  <c r="E18" i="36"/>
  <c r="C18" i="36"/>
  <c r="B18" i="36"/>
  <c r="A18" i="36"/>
  <c r="G17" i="36"/>
  <c r="H17" i="36" s="1"/>
  <c r="E17" i="36"/>
  <c r="C17" i="36"/>
  <c r="B17" i="36"/>
  <c r="A17" i="36"/>
  <c r="G16" i="36"/>
  <c r="H16" i="36" s="1"/>
  <c r="E16" i="36"/>
  <c r="C16" i="36"/>
  <c r="B16" i="36"/>
  <c r="A16" i="36"/>
  <c r="G15" i="36"/>
  <c r="H15" i="36" s="1"/>
  <c r="E15" i="36"/>
  <c r="C15" i="36"/>
  <c r="B15" i="36"/>
  <c r="A15" i="36"/>
  <c r="G14" i="36"/>
  <c r="H14" i="36" s="1"/>
  <c r="E14" i="36"/>
  <c r="C14" i="36"/>
  <c r="B14" i="36"/>
  <c r="A14" i="36"/>
  <c r="G13" i="36"/>
  <c r="H13" i="36" s="1"/>
  <c r="E13" i="36"/>
  <c r="C13" i="36"/>
  <c r="B13" i="36"/>
  <c r="A13" i="36"/>
  <c r="G12" i="36"/>
  <c r="H12" i="36" s="1"/>
  <c r="E12" i="36"/>
  <c r="C12" i="36"/>
  <c r="B12" i="36"/>
  <c r="A12" i="36"/>
  <c r="G11" i="36"/>
  <c r="H11" i="36" s="1"/>
  <c r="E11" i="36"/>
  <c r="C11" i="36"/>
  <c r="B11" i="36"/>
  <c r="A11" i="36"/>
  <c r="G10" i="36"/>
  <c r="H10" i="36" s="1"/>
  <c r="E10" i="36"/>
  <c r="C10" i="36"/>
  <c r="B10" i="36"/>
  <c r="A10" i="36"/>
  <c r="G9" i="36"/>
  <c r="H9" i="36" s="1"/>
  <c r="E9" i="36"/>
  <c r="C9" i="36"/>
  <c r="B9" i="36"/>
  <c r="A9" i="36"/>
  <c r="G8" i="36"/>
  <c r="H8" i="36" s="1"/>
  <c r="E8" i="36"/>
  <c r="C8" i="36"/>
  <c r="B8" i="36"/>
  <c r="A8" i="36"/>
  <c r="G44" i="39"/>
  <c r="G43" i="39"/>
  <c r="G31" i="39"/>
  <c r="H31" i="39" s="1"/>
  <c r="E31" i="39"/>
  <c r="C31" i="39"/>
  <c r="B31" i="39"/>
  <c r="A31" i="39"/>
  <c r="G30" i="39"/>
  <c r="H30" i="39" s="1"/>
  <c r="E30" i="39"/>
  <c r="C30" i="39"/>
  <c r="B30" i="39"/>
  <c r="A30" i="39"/>
  <c r="G29" i="39"/>
  <c r="H29" i="39" s="1"/>
  <c r="E29" i="39"/>
  <c r="C29" i="39"/>
  <c r="B29" i="39"/>
  <c r="A29" i="39"/>
  <c r="G28" i="39"/>
  <c r="H28" i="39" s="1"/>
  <c r="E28" i="39"/>
  <c r="C28" i="39"/>
  <c r="B28" i="39"/>
  <c r="A28" i="39"/>
  <c r="G27" i="39"/>
  <c r="H27" i="39" s="1"/>
  <c r="E27" i="39"/>
  <c r="C27" i="39"/>
  <c r="B27" i="39"/>
  <c r="A27" i="39"/>
  <c r="G26" i="39"/>
  <c r="H26" i="39" s="1"/>
  <c r="E26" i="39"/>
  <c r="C26" i="39"/>
  <c r="B26" i="39"/>
  <c r="A26" i="39"/>
  <c r="G25" i="39"/>
  <c r="H25" i="39" s="1"/>
  <c r="E25" i="39"/>
  <c r="C25" i="39"/>
  <c r="B25" i="39"/>
  <c r="A25" i="39"/>
  <c r="G24" i="39"/>
  <c r="H24" i="39" s="1"/>
  <c r="E24" i="39"/>
  <c r="C24" i="39"/>
  <c r="B24" i="39"/>
  <c r="A24" i="39"/>
  <c r="G23" i="39"/>
  <c r="H23" i="39" s="1"/>
  <c r="E23" i="39"/>
  <c r="C23" i="39"/>
  <c r="B23" i="39"/>
  <c r="A23" i="39"/>
  <c r="G22" i="39"/>
  <c r="H22" i="39" s="1"/>
  <c r="E22" i="39"/>
  <c r="C22" i="39"/>
  <c r="B22" i="39"/>
  <c r="A22" i="39"/>
  <c r="G21" i="39"/>
  <c r="H21" i="39" s="1"/>
  <c r="E21" i="39"/>
  <c r="C21" i="39"/>
  <c r="B21" i="39"/>
  <c r="A21" i="39"/>
  <c r="G20" i="39"/>
  <c r="H20" i="39" s="1"/>
  <c r="E20" i="39"/>
  <c r="C20" i="39"/>
  <c r="B20" i="39"/>
  <c r="A20" i="39"/>
  <c r="G19" i="39"/>
  <c r="H19" i="39" s="1"/>
  <c r="E19" i="39"/>
  <c r="C19" i="39"/>
  <c r="B19" i="39"/>
  <c r="A19" i="39"/>
  <c r="G18" i="39"/>
  <c r="H18" i="39" s="1"/>
  <c r="E18" i="39"/>
  <c r="C18" i="39"/>
  <c r="B18" i="39"/>
  <c r="A18" i="39"/>
  <c r="G17" i="39"/>
  <c r="H17" i="39" s="1"/>
  <c r="E17" i="39"/>
  <c r="C17" i="39"/>
  <c r="B17" i="39"/>
  <c r="A17" i="39"/>
  <c r="G16" i="39"/>
  <c r="H16" i="39" s="1"/>
  <c r="E16" i="39"/>
  <c r="C16" i="39"/>
  <c r="B16" i="39"/>
  <c r="A16" i="39"/>
  <c r="G15" i="39"/>
  <c r="H15" i="39" s="1"/>
  <c r="E15" i="39"/>
  <c r="C15" i="39"/>
  <c r="B15" i="39"/>
  <c r="A15" i="39"/>
  <c r="G14" i="39"/>
  <c r="H14" i="39" s="1"/>
  <c r="E14" i="39"/>
  <c r="C14" i="39"/>
  <c r="B14" i="39"/>
  <c r="A14" i="39"/>
  <c r="G13" i="39"/>
  <c r="H13" i="39" s="1"/>
  <c r="E13" i="39"/>
  <c r="C13" i="39"/>
  <c r="B13" i="39"/>
  <c r="A13" i="39"/>
  <c r="G12" i="39"/>
  <c r="H12" i="39" s="1"/>
  <c r="E12" i="39"/>
  <c r="C12" i="39"/>
  <c r="B12" i="39"/>
  <c r="A12" i="39"/>
  <c r="G11" i="39"/>
  <c r="H11" i="39" s="1"/>
  <c r="E11" i="39"/>
  <c r="C11" i="39"/>
  <c r="B11" i="39"/>
  <c r="A11" i="39"/>
  <c r="G10" i="39"/>
  <c r="H10" i="39" s="1"/>
  <c r="E10" i="39"/>
  <c r="C10" i="39"/>
  <c r="B10" i="39"/>
  <c r="A10" i="39"/>
  <c r="G9" i="39"/>
  <c r="H9" i="39" s="1"/>
  <c r="E9" i="39"/>
  <c r="C9" i="39"/>
  <c r="B9" i="39"/>
  <c r="A9" i="39"/>
  <c r="G8" i="39"/>
  <c r="H8" i="39" s="1"/>
  <c r="E8" i="39"/>
  <c r="C8" i="39"/>
  <c r="B8" i="39"/>
  <c r="A8" i="39"/>
  <c r="B2" i="39"/>
  <c r="B1" i="39"/>
  <c r="G30" i="40"/>
  <c r="H30" i="40" s="1"/>
  <c r="E30" i="40"/>
  <c r="A30" i="40"/>
  <c r="B30" i="40"/>
  <c r="C30" i="40"/>
  <c r="G29" i="40"/>
  <c r="H29" i="40" s="1"/>
  <c r="E29" i="40"/>
  <c r="C29" i="40"/>
  <c r="B29" i="40"/>
  <c r="A29" i="40"/>
  <c r="G28" i="40"/>
  <c r="H28" i="40" s="1"/>
  <c r="E28" i="40"/>
  <c r="C28" i="40"/>
  <c r="B28" i="40"/>
  <c r="A28" i="40"/>
  <c r="I28" i="43"/>
  <c r="H28" i="43"/>
  <c r="F28" i="43"/>
  <c r="B28" i="43"/>
  <c r="C28" i="43"/>
  <c r="D28" i="43"/>
  <c r="H30" i="43"/>
  <c r="I30" i="43" s="1"/>
  <c r="H29" i="43"/>
  <c r="I29" i="43" s="1"/>
  <c r="F30" i="43"/>
  <c r="F29" i="43"/>
  <c r="C29" i="43"/>
  <c r="D29" i="43"/>
  <c r="C30" i="43"/>
  <c r="D30" i="43"/>
  <c r="B30" i="43"/>
  <c r="B29" i="43"/>
  <c r="F14" i="52" l="1"/>
  <c r="H14" i="52" s="1"/>
  <c r="F22" i="52"/>
  <c r="H22" i="52" s="1"/>
  <c r="F13" i="52"/>
  <c r="H13" i="52" s="1"/>
  <c r="F27" i="52"/>
  <c r="H27" i="52" s="1"/>
  <c r="F24" i="52"/>
  <c r="H24" i="52" s="1"/>
  <c r="F16" i="52"/>
  <c r="H16" i="52" s="1"/>
  <c r="F15" i="52"/>
  <c r="H15" i="52" s="1"/>
  <c r="F17" i="52"/>
  <c r="H17" i="52" s="1"/>
  <c r="F25" i="52"/>
  <c r="H25" i="52" s="1"/>
  <c r="F26" i="52"/>
  <c r="H26" i="52" s="1"/>
  <c r="F18" i="52"/>
  <c r="H18" i="52" s="1"/>
  <c r="F21" i="52"/>
  <c r="H21" i="52" s="1"/>
  <c r="E23" i="52"/>
  <c r="F20" i="52"/>
  <c r="H20" i="52" s="1"/>
  <c r="F12" i="52"/>
  <c r="H12" i="52" s="1"/>
  <c r="F11" i="52"/>
  <c r="H11" i="52" s="1"/>
  <c r="H31" i="36"/>
  <c r="C47" i="36" s="1"/>
  <c r="D7" i="51" s="1"/>
  <c r="G44" i="36"/>
  <c r="C48" i="36" s="1"/>
  <c r="E7" i="51" s="1"/>
  <c r="G45" i="39"/>
  <c r="C49" i="39" s="1"/>
  <c r="E6" i="51" s="1"/>
  <c r="H32" i="39"/>
  <c r="C48" i="39" s="1"/>
  <c r="D6" i="51" s="1"/>
  <c r="B1" i="40"/>
  <c r="B2" i="40"/>
  <c r="G44" i="40"/>
  <c r="G43" i="40"/>
  <c r="G31" i="40"/>
  <c r="H31" i="40" s="1"/>
  <c r="E31" i="40"/>
  <c r="C31" i="40"/>
  <c r="B31" i="40"/>
  <c r="A31" i="40"/>
  <c r="G27" i="40"/>
  <c r="H27" i="40" s="1"/>
  <c r="E27" i="40"/>
  <c r="C27" i="40"/>
  <c r="B27" i="40"/>
  <c r="A27" i="40"/>
  <c r="G26" i="40"/>
  <c r="H26" i="40" s="1"/>
  <c r="E26" i="40"/>
  <c r="C26" i="40"/>
  <c r="B26" i="40"/>
  <c r="A26" i="40"/>
  <c r="G25" i="40"/>
  <c r="H25" i="40" s="1"/>
  <c r="E25" i="40"/>
  <c r="C25" i="40"/>
  <c r="B25" i="40"/>
  <c r="A25" i="40"/>
  <c r="G24" i="40"/>
  <c r="H24" i="40" s="1"/>
  <c r="E24" i="40"/>
  <c r="C24" i="40"/>
  <c r="B24" i="40"/>
  <c r="A24" i="40"/>
  <c r="G23" i="40"/>
  <c r="H23" i="40" s="1"/>
  <c r="E23" i="40"/>
  <c r="C23" i="40"/>
  <c r="B23" i="40"/>
  <c r="A23" i="40"/>
  <c r="G22" i="40"/>
  <c r="H22" i="40" s="1"/>
  <c r="E22" i="40"/>
  <c r="C22" i="40"/>
  <c r="B22" i="40"/>
  <c r="A22" i="40"/>
  <c r="G21" i="40"/>
  <c r="H21" i="40" s="1"/>
  <c r="E21" i="40"/>
  <c r="C21" i="40"/>
  <c r="B21" i="40"/>
  <c r="A21" i="40"/>
  <c r="G20" i="40"/>
  <c r="H20" i="40" s="1"/>
  <c r="E20" i="40"/>
  <c r="C20" i="40"/>
  <c r="B20" i="40"/>
  <c r="A20" i="40"/>
  <c r="G19" i="40"/>
  <c r="H19" i="40" s="1"/>
  <c r="E19" i="40"/>
  <c r="C19" i="40"/>
  <c r="B19" i="40"/>
  <c r="A19" i="40"/>
  <c r="G18" i="40"/>
  <c r="H18" i="40" s="1"/>
  <c r="E18" i="40"/>
  <c r="C18" i="40"/>
  <c r="B18" i="40"/>
  <c r="A18" i="40"/>
  <c r="G17" i="40"/>
  <c r="H17" i="40" s="1"/>
  <c r="E17" i="40"/>
  <c r="C17" i="40"/>
  <c r="B17" i="40"/>
  <c r="A17" i="40"/>
  <c r="G16" i="40"/>
  <c r="H16" i="40" s="1"/>
  <c r="E16" i="40"/>
  <c r="C16" i="40"/>
  <c r="B16" i="40"/>
  <c r="A16" i="40"/>
  <c r="G15" i="40"/>
  <c r="H15" i="40" s="1"/>
  <c r="E15" i="40"/>
  <c r="C15" i="40"/>
  <c r="B15" i="40"/>
  <c r="A15" i="40"/>
  <c r="G14" i="40"/>
  <c r="H14" i="40" s="1"/>
  <c r="E14" i="40"/>
  <c r="C14" i="40"/>
  <c r="B14" i="40"/>
  <c r="A14" i="40"/>
  <c r="G13" i="40"/>
  <c r="H13" i="40" s="1"/>
  <c r="E13" i="40"/>
  <c r="C13" i="40"/>
  <c r="B13" i="40"/>
  <c r="A13" i="40"/>
  <c r="G12" i="40"/>
  <c r="H12" i="40" s="1"/>
  <c r="E12" i="40"/>
  <c r="C12" i="40"/>
  <c r="B12" i="40"/>
  <c r="A12" i="40"/>
  <c r="G11" i="40"/>
  <c r="H11" i="40" s="1"/>
  <c r="E11" i="40"/>
  <c r="C11" i="40"/>
  <c r="B11" i="40"/>
  <c r="A11" i="40"/>
  <c r="G10" i="40"/>
  <c r="H10" i="40" s="1"/>
  <c r="E10" i="40"/>
  <c r="C10" i="40"/>
  <c r="B10" i="40"/>
  <c r="A10" i="40"/>
  <c r="G9" i="40"/>
  <c r="H9" i="40" s="1"/>
  <c r="E9" i="40"/>
  <c r="C9" i="40"/>
  <c r="B9" i="40"/>
  <c r="A9" i="40"/>
  <c r="G8" i="40"/>
  <c r="H8" i="40" s="1"/>
  <c r="E8" i="40"/>
  <c r="C8" i="40"/>
  <c r="B8" i="40"/>
  <c r="A8" i="40"/>
  <c r="F23" i="52" l="1"/>
  <c r="H23" i="52" s="1"/>
  <c r="E9" i="52"/>
  <c r="E10" i="52"/>
  <c r="D9" i="52"/>
  <c r="D10" i="52"/>
  <c r="C49" i="36"/>
  <c r="C50" i="39"/>
  <c r="G45" i="40"/>
  <c r="C49" i="40" s="1"/>
  <c r="E5" i="51" s="1"/>
  <c r="H32" i="40"/>
  <c r="C48" i="40" s="1"/>
  <c r="D5" i="51" s="1"/>
  <c r="H44" i="43"/>
  <c r="H31" i="43"/>
  <c r="I31" i="43" s="1"/>
  <c r="F31" i="43"/>
  <c r="D31" i="43"/>
  <c r="C31" i="43"/>
  <c r="B31" i="43"/>
  <c r="H27" i="43"/>
  <c r="I27" i="43" s="1"/>
  <c r="F27" i="43"/>
  <c r="D27" i="43"/>
  <c r="C27" i="43"/>
  <c r="B27" i="43"/>
  <c r="H26" i="43"/>
  <c r="I26" i="43" s="1"/>
  <c r="F26" i="43"/>
  <c r="D26" i="43"/>
  <c r="C26" i="43"/>
  <c r="B26" i="43"/>
  <c r="H25" i="43"/>
  <c r="I25" i="43" s="1"/>
  <c r="F25" i="43"/>
  <c r="D25" i="43"/>
  <c r="C25" i="43"/>
  <c r="B25" i="43"/>
  <c r="H24" i="43"/>
  <c r="I24" i="43" s="1"/>
  <c r="F24" i="43"/>
  <c r="D24" i="43"/>
  <c r="C24" i="43"/>
  <c r="B24" i="43"/>
  <c r="H23" i="43"/>
  <c r="I23" i="43" s="1"/>
  <c r="F23" i="43"/>
  <c r="D23" i="43"/>
  <c r="C23" i="43"/>
  <c r="B23" i="43"/>
  <c r="H22" i="43"/>
  <c r="I22" i="43" s="1"/>
  <c r="F22" i="43"/>
  <c r="D22" i="43"/>
  <c r="C22" i="43"/>
  <c r="B22" i="43"/>
  <c r="H21" i="43"/>
  <c r="I21" i="43" s="1"/>
  <c r="F21" i="43"/>
  <c r="D21" i="43"/>
  <c r="C21" i="43"/>
  <c r="B21" i="43"/>
  <c r="H20" i="43"/>
  <c r="I20" i="43" s="1"/>
  <c r="F20" i="43"/>
  <c r="D20" i="43"/>
  <c r="C20" i="43"/>
  <c r="B20" i="43"/>
  <c r="H19" i="43"/>
  <c r="I19" i="43" s="1"/>
  <c r="F19" i="43"/>
  <c r="D19" i="43"/>
  <c r="C19" i="43"/>
  <c r="B19" i="43"/>
  <c r="H18" i="43"/>
  <c r="I18" i="43" s="1"/>
  <c r="F18" i="43"/>
  <c r="D18" i="43"/>
  <c r="C18" i="43"/>
  <c r="B18" i="43"/>
  <c r="H17" i="43"/>
  <c r="I17" i="43" s="1"/>
  <c r="D17" i="43"/>
  <c r="C17" i="43"/>
  <c r="B17" i="43"/>
  <c r="H16" i="43"/>
  <c r="I16" i="43" s="1"/>
  <c r="F16" i="43"/>
  <c r="D16" i="43"/>
  <c r="C16" i="43"/>
  <c r="B16" i="43"/>
  <c r="H15" i="43"/>
  <c r="I15" i="43" s="1"/>
  <c r="F15" i="43"/>
  <c r="D15" i="43"/>
  <c r="C15" i="43"/>
  <c r="B15" i="43"/>
  <c r="H14" i="43"/>
  <c r="I14" i="43" s="1"/>
  <c r="F14" i="43"/>
  <c r="D14" i="43"/>
  <c r="C14" i="43"/>
  <c r="B14" i="43"/>
  <c r="H13" i="43"/>
  <c r="I13" i="43" s="1"/>
  <c r="F13" i="43"/>
  <c r="D13" i="43"/>
  <c r="C13" i="43"/>
  <c r="B13" i="43"/>
  <c r="H12" i="43"/>
  <c r="I12" i="43" s="1"/>
  <c r="D12" i="43"/>
  <c r="C12" i="43"/>
  <c r="B12" i="43"/>
  <c r="H11" i="43"/>
  <c r="I11" i="43" s="1"/>
  <c r="F11" i="43"/>
  <c r="D11" i="43"/>
  <c r="C11" i="43"/>
  <c r="B11" i="43"/>
  <c r="H10" i="43"/>
  <c r="I10" i="43" s="1"/>
  <c r="F10" i="43"/>
  <c r="D10" i="43"/>
  <c r="C10" i="43"/>
  <c r="B10" i="43"/>
  <c r="H9" i="43"/>
  <c r="I9" i="43" s="1"/>
  <c r="F9" i="43"/>
  <c r="D9" i="43"/>
  <c r="C9" i="43"/>
  <c r="B9" i="43"/>
  <c r="H8" i="43"/>
  <c r="I8" i="43" s="1"/>
  <c r="F8" i="43"/>
  <c r="D8" i="43"/>
  <c r="C8" i="43"/>
  <c r="B8" i="43"/>
  <c r="F6" i="51"/>
  <c r="F7" i="51"/>
  <c r="F8" i="51"/>
  <c r="F9" i="51"/>
  <c r="F10" i="51"/>
  <c r="F11" i="51"/>
  <c r="F12" i="51"/>
  <c r="F13" i="51"/>
  <c r="F14" i="51"/>
  <c r="F15" i="51"/>
  <c r="F16" i="51"/>
  <c r="F17" i="51"/>
  <c r="F18" i="51"/>
  <c r="F19" i="51"/>
  <c r="F20" i="51"/>
  <c r="F21" i="51"/>
  <c r="F22" i="51"/>
  <c r="F23" i="51"/>
  <c r="F24" i="51"/>
  <c r="E34" i="48"/>
  <c r="C2" i="43"/>
  <c r="C1" i="43"/>
  <c r="E8" i="52" l="1"/>
  <c r="F10" i="52"/>
  <c r="H10" i="52" s="1"/>
  <c r="F9" i="52"/>
  <c r="H9" i="52" s="1"/>
  <c r="D8" i="52"/>
  <c r="F5" i="51"/>
  <c r="H45" i="43"/>
  <c r="D49" i="43" s="1"/>
  <c r="E4" i="51" s="1"/>
  <c r="C50" i="40"/>
  <c r="I32" i="43"/>
  <c r="D48" i="43" s="1"/>
  <c r="F8" i="52" l="1"/>
  <c r="H8" i="52" s="1"/>
  <c r="E7" i="52"/>
  <c r="D50" i="43"/>
  <c r="D4" i="51"/>
  <c r="F4" i="51" l="1"/>
  <c r="D7" i="52"/>
  <c r="F7" i="52" l="1"/>
  <c r="H7" i="52" s="1"/>
  <c r="H28" i="52" s="1"/>
  <c r="H59" i="52" s="1"/>
  <c r="D63" i="52" l="1"/>
  <c r="D64" i="52" s="1"/>
  <c r="D66" i="52" s="1"/>
  <c r="D30" i="52"/>
  <c r="D31" i="52" l="1"/>
  <c r="I7" i="52" s="1"/>
  <c r="J7" i="52" s="1"/>
  <c r="M58" i="52"/>
  <c r="N58" i="52" s="1"/>
  <c r="O58" i="52" s="1"/>
  <c r="M50" i="52"/>
  <c r="N50" i="52" s="1"/>
  <c r="O50" i="52" s="1"/>
  <c r="M45" i="52"/>
  <c r="N45" i="52" s="1"/>
  <c r="O45" i="52" s="1"/>
  <c r="M40" i="52"/>
  <c r="N40" i="52" s="1"/>
  <c r="O40" i="52" s="1"/>
  <c r="M42" i="52"/>
  <c r="N42" i="52" s="1"/>
  <c r="O42" i="52" s="1"/>
  <c r="M46" i="52"/>
  <c r="N46" i="52" s="1"/>
  <c r="O46" i="52" s="1"/>
  <c r="M48" i="52"/>
  <c r="N48" i="52" s="1"/>
  <c r="O48" i="52" s="1"/>
  <c r="M43" i="52"/>
  <c r="N43" i="52" s="1"/>
  <c r="O43" i="52" s="1"/>
  <c r="M56" i="52"/>
  <c r="N56" i="52" s="1"/>
  <c r="O56" i="52" s="1"/>
  <c r="M51" i="52"/>
  <c r="N51" i="52" s="1"/>
  <c r="O51" i="52" s="1"/>
  <c r="M38" i="52"/>
  <c r="N38" i="52" s="1"/>
  <c r="O38" i="52" s="1"/>
  <c r="M39" i="52"/>
  <c r="N39" i="52" s="1"/>
  <c r="O39" i="52" s="1"/>
  <c r="M41" i="52"/>
  <c r="N41" i="52" s="1"/>
  <c r="O41" i="52" s="1"/>
  <c r="M53" i="52"/>
  <c r="N53" i="52" s="1"/>
  <c r="O53" i="52" s="1"/>
  <c r="M47" i="52"/>
  <c r="N47" i="52" s="1"/>
  <c r="O47" i="52" s="1"/>
  <c r="M49" i="52"/>
  <c r="N49" i="52" s="1"/>
  <c r="O49" i="52" s="1"/>
  <c r="M44" i="52"/>
  <c r="N44" i="52" s="1"/>
  <c r="O44" i="52" s="1"/>
  <c r="M55" i="52"/>
  <c r="N55" i="52" s="1"/>
  <c r="O55" i="52" s="1"/>
  <c r="M57" i="52"/>
  <c r="N57" i="52" s="1"/>
  <c r="O57" i="52" s="1"/>
  <c r="M52" i="52"/>
  <c r="N52" i="52" s="1"/>
  <c r="O52" i="52" s="1"/>
  <c r="M54" i="52"/>
  <c r="N54" i="52" s="1"/>
  <c r="O54" i="52" s="1"/>
  <c r="I8" i="52" l="1"/>
  <c r="J8" i="52" s="1"/>
  <c r="I14" i="52"/>
  <c r="J14" i="52" s="1"/>
  <c r="I10" i="52"/>
  <c r="J10" i="52" s="1"/>
  <c r="I26" i="52"/>
  <c r="J26" i="52" s="1"/>
  <c r="I20" i="52"/>
  <c r="J20" i="52" s="1"/>
  <c r="I11" i="52"/>
  <c r="J11" i="52" s="1"/>
  <c r="I21" i="52"/>
  <c r="J21" i="52" s="1"/>
  <c r="I9" i="52"/>
  <c r="J9" i="52" s="1"/>
  <c r="I17" i="52"/>
  <c r="J17" i="52" s="1"/>
  <c r="I24" i="52"/>
  <c r="J24" i="52" s="1"/>
  <c r="I22" i="52"/>
  <c r="J22" i="52" s="1"/>
  <c r="I27" i="52"/>
  <c r="J27" i="52" s="1"/>
  <c r="I12" i="52"/>
  <c r="J12" i="52" s="1"/>
  <c r="I18" i="52"/>
  <c r="J18" i="52" s="1"/>
  <c r="I25" i="52"/>
  <c r="J25" i="52" s="1"/>
  <c r="I16" i="52"/>
  <c r="J16" i="52" s="1"/>
  <c r="I13" i="52"/>
  <c r="J13" i="52" s="1"/>
  <c r="I23" i="52"/>
  <c r="J23" i="52" s="1"/>
  <c r="I19" i="52"/>
  <c r="J19" i="52" s="1"/>
  <c r="I15" i="52"/>
  <c r="J15" i="52" s="1"/>
</calcChain>
</file>

<file path=xl/sharedStrings.xml><?xml version="1.0" encoding="utf-8"?>
<sst xmlns="http://schemas.openxmlformats.org/spreadsheetml/2006/main" count="1698" uniqueCount="478">
  <si>
    <t>Lp</t>
  </si>
  <si>
    <t>Kod procedury 
według klasyfikacji 
ICD-9</t>
  </si>
  <si>
    <t>Nazwa procedury</t>
  </si>
  <si>
    <t>42.242</t>
  </si>
  <si>
    <t>Ezofagoskopia z biopsją</t>
  </si>
  <si>
    <t>42.332</t>
  </si>
  <si>
    <t>Endoskopowe opanowanie krwawienia z przełyku</t>
  </si>
  <si>
    <t>42.333</t>
  </si>
  <si>
    <t>Endoskopowe wycięcie polipa przełyku</t>
  </si>
  <si>
    <t>42.91</t>
  </si>
  <si>
    <t>Podwiązanie otwarte żylaków przełyku  - Gastroskopia – opaskowanie żylaków przełyku</t>
  </si>
  <si>
    <t>43.11</t>
  </si>
  <si>
    <t>Przezskórne endoskopowe wytworzenie przetoki żołądkowej [PEG]</t>
  </si>
  <si>
    <t>43.411.01</t>
  </si>
  <si>
    <t>43.411.02</t>
  </si>
  <si>
    <t>43.419.01</t>
  </si>
  <si>
    <t>Endoskopowe wycięcie lub zniszczenie zmiany lub tkanki żołądka - inne- Gastroskopia - ciało obce</t>
  </si>
  <si>
    <t>43.419.02</t>
  </si>
  <si>
    <t>Endoskopowe wycięcie lub zniszczenie zmiany lub tkanki żołądka - inne - Gastroskopia poszerzanie przełyku (achalazja)</t>
  </si>
  <si>
    <t>43.419.03</t>
  </si>
  <si>
    <t>Endoskopowe wycięcie lub zniszczenie zmiany lub tkanki żołądka - inne - Gastroskopia z zabiegiem protezowania</t>
  </si>
  <si>
    <t>44.14</t>
  </si>
  <si>
    <t>Endoskopowa biopsja żołądka</t>
  </si>
  <si>
    <t>44.43</t>
  </si>
  <si>
    <t>45.131</t>
  </si>
  <si>
    <t>Ezofagogastroduodenoskopia [EGD]</t>
  </si>
  <si>
    <t>45.16</t>
  </si>
  <si>
    <t>45.231</t>
  </si>
  <si>
    <t>Fiberokolonoskopia</t>
  </si>
  <si>
    <t>45.239</t>
  </si>
  <si>
    <t>Kolonoskopia - inne</t>
  </si>
  <si>
    <t>45.253</t>
  </si>
  <si>
    <t>Kolonoskopia z biopsją</t>
  </si>
  <si>
    <t>45.42.01</t>
  </si>
  <si>
    <t>45.42.02</t>
  </si>
  <si>
    <t>48.36</t>
  </si>
  <si>
    <t>Endoskopowe usunięcie polipa odbytnicy</t>
  </si>
  <si>
    <t>Kod procedury wg świadczeniodawcy</t>
  </si>
  <si>
    <t>Tabela 1. Koszty materiałowe</t>
  </si>
  <si>
    <t>Indeks materiału</t>
  </si>
  <si>
    <t>Materiał/lek/środek spożywczy specjalnego przeznaczenia żywieniowego/wyrób medyczny</t>
  </si>
  <si>
    <t>Typ</t>
  </si>
  <si>
    <t>Liczba procedur</t>
  </si>
  <si>
    <t>Jednostka miary</t>
  </si>
  <si>
    <t>Ilość M zużyta na N procedur</t>
  </si>
  <si>
    <t>Cena jednostki miary</t>
  </si>
  <si>
    <t>Wkład do kosztu jednostkowego w zł</t>
  </si>
  <si>
    <t>I</t>
  </si>
  <si>
    <t>D</t>
  </si>
  <si>
    <t>T</t>
  </si>
  <si>
    <t>N</t>
  </si>
  <si>
    <t>M</t>
  </si>
  <si>
    <t>L</t>
  </si>
  <si>
    <t>C</t>
  </si>
  <si>
    <t>U=(L/N)*C</t>
  </si>
  <si>
    <t>Razem koszt materiałów bezpośrednich</t>
  </si>
  <si>
    <t>Tabela 2. Koszty osobowe</t>
  </si>
  <si>
    <t>Stawka godzinowa personelu</t>
  </si>
  <si>
    <t>zł/godz.</t>
  </si>
  <si>
    <t>zł/minutę</t>
  </si>
  <si>
    <t>Czynności</t>
  </si>
  <si>
    <t>Grupa personelu</t>
  </si>
  <si>
    <t>Jednostka czasu</t>
  </si>
  <si>
    <t>Zużyta ilość M  na N procedur</t>
  </si>
  <si>
    <t>Koszt jednostki czasu M</t>
  </si>
  <si>
    <t>Wkład do kosztu jednostkowego</t>
  </si>
  <si>
    <t>P=(L/N)*C</t>
  </si>
  <si>
    <t>minuta</t>
  </si>
  <si>
    <t>RAZEM</t>
  </si>
  <si>
    <r>
      <t xml:space="preserve">RAZEM koszt materiałów bezpośrednich </t>
    </r>
    <r>
      <rPr>
        <b/>
        <sz val="11"/>
        <color theme="1"/>
        <rFont val="Calibri"/>
        <family val="2"/>
        <charset val="238"/>
        <scheme val="minor"/>
      </rPr>
      <t>(tabela 1)</t>
    </r>
  </si>
  <si>
    <r>
      <t xml:space="preserve">RAZEM koszt pracy personelu </t>
    </r>
    <r>
      <rPr>
        <b/>
        <sz val="11"/>
        <color theme="1"/>
        <rFont val="Calibri"/>
        <family val="2"/>
        <charset val="238"/>
        <scheme val="minor"/>
      </rPr>
      <t>(tabela 2)</t>
    </r>
  </si>
  <si>
    <t>Łącznie jednostkowy koszt normatywny procedury</t>
  </si>
  <si>
    <t>lek</t>
  </si>
  <si>
    <t>lekarz</t>
  </si>
  <si>
    <t>pielęgniarka</t>
  </si>
  <si>
    <t>Cena jednostki miary w zł</t>
  </si>
  <si>
    <t>Rękawiczki jednorazowe</t>
  </si>
  <si>
    <t>materiał jednorazowy</t>
  </si>
  <si>
    <t>szt</t>
  </si>
  <si>
    <t>środek dezynfekcyjny</t>
  </si>
  <si>
    <t>Czepek jednorazowy</t>
  </si>
  <si>
    <t>Maska chirurgiczna</t>
  </si>
  <si>
    <t>Ochraniacze na obuwie</t>
  </si>
  <si>
    <t>Ustnik endoskopowy</t>
  </si>
  <si>
    <t>ENDO-01</t>
  </si>
  <si>
    <t>ENDO-02</t>
  </si>
  <si>
    <t>ENDO-04</t>
  </si>
  <si>
    <t>ENDO-05</t>
  </si>
  <si>
    <t>ENDO-06</t>
  </si>
  <si>
    <t>ENDO-07</t>
  </si>
  <si>
    <t>ENDO-08</t>
  </si>
  <si>
    <t>ENDO-09</t>
  </si>
  <si>
    <t>Prześcieradło jednorazowe</t>
  </si>
  <si>
    <t>ENDO-10</t>
  </si>
  <si>
    <t>ENDO-11</t>
  </si>
  <si>
    <t>ENDO-12</t>
  </si>
  <si>
    <t>Wkład jednorazowy do ssaka</t>
  </si>
  <si>
    <t>0,9% chlorek sodu do irygacji, 3000ml</t>
  </si>
  <si>
    <t>ENDO-13</t>
  </si>
  <si>
    <t>ENDO-14</t>
  </si>
  <si>
    <t>ENDO-15</t>
  </si>
  <si>
    <t>ENDO-16</t>
  </si>
  <si>
    <t>ENDO-17</t>
  </si>
  <si>
    <t>ENDO-18</t>
  </si>
  <si>
    <t>ENDO-19</t>
  </si>
  <si>
    <t>ENDO-20</t>
  </si>
  <si>
    <t>ENDO-21</t>
  </si>
  <si>
    <t>ENDO-22</t>
  </si>
  <si>
    <t>ENDO-23</t>
  </si>
  <si>
    <t>Lignina - wata celulozowa, opakowanie 5 kg</t>
  </si>
  <si>
    <t>Sterisol Liquid Soap Ultra Mild, opakowanie 700 ml</t>
  </si>
  <si>
    <t>Pojemnik z 4% formaliną o poj.  60 / 30 ml</t>
  </si>
  <si>
    <t>POJEMNIK na odpady medyczne 10L.</t>
  </si>
  <si>
    <t xml:space="preserve">Lidocain-EGIS aerozol, roztwór 10% 38g </t>
  </si>
  <si>
    <t>Kompresy niejałowe 10x10, opakowanie 100 sztuk</t>
  </si>
  <si>
    <t>Fartuch chirurgiczny jednorazowy</t>
  </si>
  <si>
    <t>Incidin OXY Wipes chusteczki do dezynfekcji, opakowanie 100 sztuk</t>
  </si>
  <si>
    <t>Skinsept Pur do odkażania skóry, opakowanie 350ml</t>
  </si>
  <si>
    <t>ANIOXYDE 1000 ml, preparat do czyszczenia endoskopów</t>
  </si>
  <si>
    <t>Aniosgel 85 NPC do dezynfekcji rąk, butelka 1000 ml</t>
  </si>
  <si>
    <t>Chusteczki uniwersalne Clinell do dezynfekcji powierzchni, opakowanie 200 szt</t>
  </si>
  <si>
    <t>Szczoteczka do czyszczenia endoskopów</t>
  </si>
  <si>
    <t>W procedurze bierze udział 1 lekarz</t>
  </si>
  <si>
    <t>opakowanie</t>
  </si>
  <si>
    <t>Nerka jednorazowa</t>
  </si>
  <si>
    <t>ENDO-24</t>
  </si>
  <si>
    <t>ENDO-25</t>
  </si>
  <si>
    <t>ENDO-26</t>
  </si>
  <si>
    <t>ENDO-27</t>
  </si>
  <si>
    <t>ENDO-28</t>
  </si>
  <si>
    <t>ENDO-29</t>
  </si>
  <si>
    <t>ENDO-30</t>
  </si>
  <si>
    <t>Klipsy jednorazowe Olympus (opakowanie 40 sztuk)</t>
  </si>
  <si>
    <t>Szczypce biopsyjne</t>
  </si>
  <si>
    <t>Zestaw do pobierania wydzieliny</t>
  </si>
  <si>
    <t>Ostrze chirurgiczne</t>
  </si>
  <si>
    <t>Igła do ostrzykiwania Olympus NM</t>
  </si>
  <si>
    <t>Igła aspiracyjna USG EBUS</t>
  </si>
  <si>
    <t xml:space="preserve">Igła j.u. 1,2 x 40 </t>
  </si>
  <si>
    <t>Pojemnik 30ML z nakrętką jałowy</t>
  </si>
  <si>
    <t>ENDO-31</t>
  </si>
  <si>
    <t xml:space="preserve">Lignocain 2%, op. 20 poj. 20 mg/1 ml </t>
  </si>
  <si>
    <t>ENDO-32</t>
  </si>
  <si>
    <t>Lp.</t>
  </si>
  <si>
    <t>Tabela 1</t>
  </si>
  <si>
    <t>Tabela 2</t>
  </si>
  <si>
    <t>Łącznie jednostkowy koszt normatywny</t>
  </si>
  <si>
    <t>Tabela zużycia materiałów, leków, środków spożywczych specjalnego przeznaczenia żywieniowego i wyrobów medycznych (koszty materiałowe)</t>
  </si>
  <si>
    <t>Tabela nakładu czasu pracy osób wykonujących procedurę
(koszty osobowe)</t>
  </si>
  <si>
    <t>Data sporządzenia aktualizacji:</t>
  </si>
  <si>
    <t>Akceptacja osoby odpowiedzialnej po stronie wyceny kosztowej</t>
  </si>
  <si>
    <t>Akceptacja osoby odpowiedzialnej po stronie wyceny merytorycznej</t>
  </si>
  <si>
    <t>HELICO DYRY-TEST</t>
  </si>
  <si>
    <t>ENDO-33</t>
  </si>
  <si>
    <t>Spirytus 75 % , 1 litr</t>
  </si>
  <si>
    <t>litr</t>
  </si>
  <si>
    <t>ENDO-34</t>
  </si>
  <si>
    <t>test</t>
  </si>
  <si>
    <t>Strzykawka 20 ml</t>
  </si>
  <si>
    <t>ENDO-35</t>
  </si>
  <si>
    <t xml:space="preserve">Pętla diatermiczna </t>
  </si>
  <si>
    <t>Lignocainum Jelfa A żel 20mg/g 30g tuba</t>
  </si>
  <si>
    <t>Inj. Natrii chlorati isotonica Polpharma inj. 9 mg/1 ml amp.</t>
  </si>
  <si>
    <t>ENDO-36</t>
  </si>
  <si>
    <t>ENDO-37</t>
  </si>
  <si>
    <t>ENDO-38</t>
  </si>
  <si>
    <t>ENDO-39</t>
  </si>
  <si>
    <t>ENDO-40</t>
  </si>
  <si>
    <t>ENDO-41</t>
  </si>
  <si>
    <t>ENDO-42</t>
  </si>
  <si>
    <t>SERWETA 50 x 60 - samoprzylepna z otworem</t>
  </si>
  <si>
    <t>OPATRUNEK 10 X 10 cm. - BACTIGRAS</t>
  </si>
  <si>
    <t>KODAN TINKTUR FORTE, BEZBARWNY PŁYN NA SKÓRĘ 250ML</t>
  </si>
  <si>
    <t xml:space="preserve">ZESTAW UNIWERSALNY L&amp;R </t>
  </si>
  <si>
    <t xml:space="preserve">STRZYKAWKA 5 ml BRAUN </t>
  </si>
  <si>
    <t>IGŁA j.u. 0,5 x 25</t>
  </si>
  <si>
    <t xml:space="preserve">STERICAN-IGŁA 0,8 x 120 mm </t>
  </si>
  <si>
    <t>Lignocainum Hydrochloricum WZF 2% inj. 40mg/2ml amp</t>
  </si>
  <si>
    <t>PRZYLEPIEC FILMPLAST 2,5 X 9,14 m</t>
  </si>
  <si>
    <t>ENDO-43</t>
  </si>
  <si>
    <t>ENDO-44</t>
  </si>
  <si>
    <t>ENDO-45</t>
  </si>
  <si>
    <t>ENDO-46</t>
  </si>
  <si>
    <t>lekarz chirurg</t>
  </si>
  <si>
    <t>ENDO-47</t>
  </si>
  <si>
    <t>ENDO-48</t>
  </si>
  <si>
    <t>ENDO-49</t>
  </si>
  <si>
    <t>ENDO-50</t>
  </si>
  <si>
    <t>ENDO-51</t>
  </si>
  <si>
    <t>Pułapka na polipy 4-komorowa PTP-02</t>
  </si>
  <si>
    <t xml:space="preserve">STRZYKAWKA 10 ml BRAUN </t>
  </si>
  <si>
    <t>IGŁA do ostrzykiwań 7 Fr/2300 mm - 2,8 mm</t>
  </si>
  <si>
    <t>Jednorazowe kleszcze do ciał obcych typ ALIGATOR</t>
  </si>
  <si>
    <t>Proteza samorozprężalna</t>
  </si>
  <si>
    <t xml:space="preserve"> szt.</t>
  </si>
  <si>
    <t>prowadnik</t>
  </si>
  <si>
    <t xml:space="preserve">      szt.</t>
  </si>
  <si>
    <t>balon</t>
  </si>
  <si>
    <t>Endoskopowe opanowane krwawień żołądka i dwunastnicy</t>
  </si>
  <si>
    <t>ENDO-52</t>
  </si>
  <si>
    <t xml:space="preserve">STRZYKAWKA 20 ml BRAUN </t>
  </si>
  <si>
    <t>ENDO-53</t>
  </si>
  <si>
    <t>ENDO-54</t>
  </si>
  <si>
    <t>ENDO-55</t>
  </si>
  <si>
    <t>ENDO-56</t>
  </si>
  <si>
    <t>Adrenalina WZF inj 1mg/1ml amp x 10</t>
  </si>
  <si>
    <t xml:space="preserve">IGŁA j.u. 0,9 x 40 </t>
  </si>
  <si>
    <t xml:space="preserve">Esofagogastroduodenoskopia z biopsją </t>
  </si>
  <si>
    <t xml:space="preserve">STRZYKAWKA 50 ml POLFA </t>
  </si>
  <si>
    <t xml:space="preserve">ELEKTRODA neutralna -SKINTACT  </t>
  </si>
  <si>
    <t>ENDO-57</t>
  </si>
  <si>
    <t>Aqua pro injectione 500 ml Viaflo</t>
  </si>
  <si>
    <t>ENDO-58</t>
  </si>
  <si>
    <t xml:space="preserve">SZORTY do kolonoskopii </t>
  </si>
  <si>
    <t>W procedurze bierze udział 1 pielęgniarka</t>
  </si>
  <si>
    <t>ELEKTRODA neutralna -SKINTACT</t>
  </si>
  <si>
    <t>Nazwisko i imię</t>
  </si>
  <si>
    <t>* Jeżeli poszczególne etapy procedury medycznej są realizowane zamiennie przez pracowników różnych grup zawodowych wówczas należy wyliczyć średnią stawkę wynagrodzenia dla tych grup i nią posługiwać się przy wyliczniu kosztu zasobów osobowych.</t>
  </si>
  <si>
    <t>Materiał ewidencjonowany w OPK za pacjentem</t>
  </si>
  <si>
    <t>Ilość wykonań</t>
  </si>
  <si>
    <t>Całkowity koszt normatywny</t>
  </si>
  <si>
    <t>Wartość jednostki kalkulacyjnej</t>
  </si>
  <si>
    <t xml:space="preserve">Koszt wytworzenia procedury medycznej </t>
  </si>
  <si>
    <t>Tabela zużycia materiałów, leków, środków spożywczych specjalnego przeznaczenia żywieniowego i wyrobów medycznych
(koszty materiałowe)</t>
  </si>
  <si>
    <t>6=4+5</t>
  </si>
  <si>
    <t>8=6x7</t>
  </si>
  <si>
    <t>10=6*9</t>
  </si>
  <si>
    <t>Suma jednostek kalkulacyjnych</t>
  </si>
  <si>
    <t>Średnia stawka w zł/godz. lekarza</t>
  </si>
  <si>
    <t>Średnia stawka w zł/godz. pielęgniarki</t>
  </si>
  <si>
    <t>Endoskopowe wycięcie polipa jelita grubego - metodą prostą</t>
  </si>
  <si>
    <t>Endoskopowe wycięcie polipa jelita grubego - metodą złożoną</t>
  </si>
  <si>
    <t>Endoskopowe wycięcie polipów żołądka – metodą złożoną</t>
  </si>
  <si>
    <t>Endoskopowe wycięcie polipów żołądka - metodą prostą</t>
  </si>
  <si>
    <t>płyn infuzyjny</t>
  </si>
  <si>
    <t>Identyfikator:</t>
  </si>
  <si>
    <t>507-01-45</t>
  </si>
  <si>
    <t>Nazwa:</t>
  </si>
  <si>
    <t>Zakład Endoskopii</t>
  </si>
  <si>
    <t>Kod</t>
  </si>
  <si>
    <t>Koszty szczegółowe</t>
  </si>
  <si>
    <t>Koszty Bezpośrednie</t>
  </si>
  <si>
    <t>0001010100</t>
  </si>
  <si>
    <t>Amortyzacja Budynki, lokale, prawo do lokalu użytkowego gr. 1 kśt  kup</t>
  </si>
  <si>
    <t>0001010400</t>
  </si>
  <si>
    <t>Amortyzacja Maszyny, urządzenia i aparaty ogólnego zastosowania gr. 4 kśt  kup</t>
  </si>
  <si>
    <t>0001010800</t>
  </si>
  <si>
    <t>Amortyzacja Narzędzia, przyrządy, ruchomości, wyposażenie, gdzie indziej nie sklasyfikowane gr. 8 kśt kup</t>
  </si>
  <si>
    <t>0001020101</t>
  </si>
  <si>
    <t>Amortyzacja Budynki, lokale, prawo do lokalu użytkowego gr. 1 kśt - nkup - dary</t>
  </si>
  <si>
    <t>0001020199</t>
  </si>
  <si>
    <t>Amortyzacja Budynki, lokale, prawo do lokalu użytkowego gr. 1 kśt - nkup - pozostałe</t>
  </si>
  <si>
    <t>010101030000</t>
  </si>
  <si>
    <t>Materiały do remontu i konserwacji sprzętu, aparatury niemedycznej</t>
  </si>
  <si>
    <t>010101040000</t>
  </si>
  <si>
    <t>Materiały do remontu i konserwacji sprzętu, aparatury medycznej</t>
  </si>
  <si>
    <t>010101080000</t>
  </si>
  <si>
    <t>Materiały do utrzymania czystości</t>
  </si>
  <si>
    <t>010101090000</t>
  </si>
  <si>
    <t>Papier ksero</t>
  </si>
  <si>
    <t>010101110000</t>
  </si>
  <si>
    <t>Druki i recepty</t>
  </si>
  <si>
    <t>010101120000</t>
  </si>
  <si>
    <t>Pozostałe materiały biurowe</t>
  </si>
  <si>
    <t>010101180000</t>
  </si>
  <si>
    <t>Pozostałe artykuły gospodarcze</t>
  </si>
  <si>
    <t>010201000000</t>
  </si>
  <si>
    <t>Leki (z wyjątkiem programów lekowych i leków do chemioterapii)</t>
  </si>
  <si>
    <t>010203010000</t>
  </si>
  <si>
    <t>Leki recepturowe</t>
  </si>
  <si>
    <t>010203070100</t>
  </si>
  <si>
    <t>Leki dary</t>
  </si>
  <si>
    <t>010204030000</t>
  </si>
  <si>
    <t>Igły, strzykawki, wenflony</t>
  </si>
  <si>
    <t>010204050000</t>
  </si>
  <si>
    <t>Obłożenia i podkłady jednorazowe, w szczególności zestawy</t>
  </si>
  <si>
    <t>010204070000</t>
  </si>
  <si>
    <t>Odzież ochronna jednorazowa</t>
  </si>
  <si>
    <t>010204080000</t>
  </si>
  <si>
    <t>Rękawice jednorazowe</t>
  </si>
  <si>
    <t>010204090000</t>
  </si>
  <si>
    <t>Środki opatrunkowe</t>
  </si>
  <si>
    <t>010204111200</t>
  </si>
  <si>
    <t xml:space="preserve">Sprzęt medyczny jednorazowy                                      </t>
  </si>
  <si>
    <t>010204130100</t>
  </si>
  <si>
    <t>Środki dezynfekcyjne</t>
  </si>
  <si>
    <t>010204160400</t>
  </si>
  <si>
    <t>Pozostałe materiały medyczne</t>
  </si>
  <si>
    <t>010301010000</t>
  </si>
  <si>
    <t>Energia elektryczna</t>
  </si>
  <si>
    <t>010301040000</t>
  </si>
  <si>
    <t>Woda i ścieki</t>
  </si>
  <si>
    <t>010301050200</t>
  </si>
  <si>
    <t>Gaz opałowy</t>
  </si>
  <si>
    <t>0201010101</t>
  </si>
  <si>
    <t>Remonty, naprawy, konserwacje instalacji ppoż.</t>
  </si>
  <si>
    <t>0201020100</t>
  </si>
  <si>
    <t>Naprawa sprzętu medycznego i aparatury medycznej  stanowiących własność świadczeniodawcy</t>
  </si>
  <si>
    <t>0201020400</t>
  </si>
  <si>
    <t>Konserwacja i przeglądy sprzętu medycznego i aparatury medycznej  stanowiących własność świadczeniodawcy</t>
  </si>
  <si>
    <t>0201040100</t>
  </si>
  <si>
    <t>Usługi pocztowe i kurierskie</t>
  </si>
  <si>
    <t>0201040200</t>
  </si>
  <si>
    <t>Usługi telekomunikacyjne</t>
  </si>
  <si>
    <t>0201050100</t>
  </si>
  <si>
    <t>Usługi transportu niemedycznego  zakup zewnętrzny</t>
  </si>
  <si>
    <t>0201080100</t>
  </si>
  <si>
    <t>Dozór, ochrona obiektów i mienia</t>
  </si>
  <si>
    <t>0201080300</t>
  </si>
  <si>
    <t>Odbiór odpadów i utylizacja  odpady medyczne</t>
  </si>
  <si>
    <t>0201080400</t>
  </si>
  <si>
    <t>Odbiór odpadów i utylizacja  odpady pozostałe</t>
  </si>
  <si>
    <t>0201080500</t>
  </si>
  <si>
    <t>Dezynfekcja, dezynsekcja, deratyzacja</t>
  </si>
  <si>
    <t>0201080700</t>
  </si>
  <si>
    <t>Pozostałe usługi dotyczące utrzymania terenu i obiektów</t>
  </si>
  <si>
    <t>0201100100</t>
  </si>
  <si>
    <t>Usługi pralnicze</t>
  </si>
  <si>
    <t>0201100400</t>
  </si>
  <si>
    <t>Pomiary związane z BHP</t>
  </si>
  <si>
    <t>0202040100</t>
  </si>
  <si>
    <t>Podwykonawstwo medyczne  lekarze</t>
  </si>
  <si>
    <t>0202040102</t>
  </si>
  <si>
    <t>Podwykonawstwo medyczne lekarze - procedury</t>
  </si>
  <si>
    <t>0202060100</t>
  </si>
  <si>
    <t>Podwykonawstwo medyczne  lekarze  dyżury pod telefonem  gotowość</t>
  </si>
  <si>
    <t>030101</t>
  </si>
  <si>
    <t>Podatek od nieruchomości</t>
  </si>
  <si>
    <t>030201</t>
  </si>
  <si>
    <t>Państwowy Fundusz Rehabilitacji Osób Niepełnosprawnych</t>
  </si>
  <si>
    <t>04010101</t>
  </si>
  <si>
    <t>Wynagrodzenia zasadnicze  lekarze</t>
  </si>
  <si>
    <t>04010103</t>
  </si>
  <si>
    <t>Wynagrodzenia zasadnicze  pielęgniarki i położne</t>
  </si>
  <si>
    <t>04010114</t>
  </si>
  <si>
    <t>Wynagrodzenia zasadnicze  pozostały personel niemedyczny (salowe, rejestratorki, sekretarki medyczne, opiekunowie medyczni, sanitariusze itd.)</t>
  </si>
  <si>
    <t>04010201</t>
  </si>
  <si>
    <t>Dodatek stażowy  lekarze</t>
  </si>
  <si>
    <t>04010203</t>
  </si>
  <si>
    <t>Dodatek stażowy  pielęgniarki i położne</t>
  </si>
  <si>
    <t>04010214</t>
  </si>
  <si>
    <t>04010301</t>
  </si>
  <si>
    <t>Dodatek funkcyjny  lekarze</t>
  </si>
  <si>
    <t>04010501</t>
  </si>
  <si>
    <t>Dyżury  lekarze</t>
  </si>
  <si>
    <t>04010601</t>
  </si>
  <si>
    <t>Dyżury pod telefonem  lekarze</t>
  </si>
  <si>
    <t>04010701</t>
  </si>
  <si>
    <t>Dodatki wyrównawcze i pozostałe  lekarze</t>
  </si>
  <si>
    <t>04011001</t>
  </si>
  <si>
    <t>Premie pozostałe  lekarze</t>
  </si>
  <si>
    <t>04011003</t>
  </si>
  <si>
    <t>Premie pozostałe  pielęgniarki i położne</t>
  </si>
  <si>
    <t>04011201</t>
  </si>
  <si>
    <t>Wynagrodzenie za czas niezdolności do pracy  lekarze</t>
  </si>
  <si>
    <t>04011203</t>
  </si>
  <si>
    <t>Wynagrodzenie za czas niezdolności do pracy  pielęgniarki i położne</t>
  </si>
  <si>
    <t>04011501</t>
  </si>
  <si>
    <t>Pozostałe koszty wynagrodzeń  lekarze</t>
  </si>
  <si>
    <t>0501010100</t>
  </si>
  <si>
    <t>SE  umowy o pracę  lekarze</t>
  </si>
  <si>
    <t>0501010300</t>
  </si>
  <si>
    <t>SE  umowy o pracę  pielęgniarki i położne</t>
  </si>
  <si>
    <t>0501011400</t>
  </si>
  <si>
    <t>SE  umowy o pracę  pozostały personel niemedyczny (salowe, rejestratorki, sekretarki medyczne, opiekunowie medyczni, sanitariusze itd.)</t>
  </si>
  <si>
    <t>0501020100</t>
  </si>
  <si>
    <t>SR  umowy o pracę  lekarze</t>
  </si>
  <si>
    <t>0501020300</t>
  </si>
  <si>
    <t>SR  umowy o pracę  pielęgniarki i położne</t>
  </si>
  <si>
    <t>0501021400</t>
  </si>
  <si>
    <t>SR  umowy o pracę  pozostały personel niemedyczny (salowe, rejestratorki, sekretarki medyczne, opiekunowie medyczni, sanitariusze itd.)</t>
  </si>
  <si>
    <t>0501030100</t>
  </si>
  <si>
    <t>SW  umowy o pracę  lekarze</t>
  </si>
  <si>
    <t>0501030300</t>
  </si>
  <si>
    <t>SW  umowy o pracę  pielęgniarki i położne</t>
  </si>
  <si>
    <t>0501031400</t>
  </si>
  <si>
    <t>SW  umowy o pracę  pozostały personel niemedyczny (salowe, rejestratorki, sekretarki medyczne, opiekunowie medyczni, sanitariusze itd.)</t>
  </si>
  <si>
    <t>0501040100</t>
  </si>
  <si>
    <t>FP i FS  umowy o pracę  lekarze</t>
  </si>
  <si>
    <t>0501040300</t>
  </si>
  <si>
    <t>FP i FS  umowy o pracę  pielęgniarki i położne</t>
  </si>
  <si>
    <t>0505010101</t>
  </si>
  <si>
    <t>Odpisy na Zakładowy Fundusz Świadczeń Socjalnych ZFŚS</t>
  </si>
  <si>
    <t>0506020102</t>
  </si>
  <si>
    <t>Środki ochrony indywidualnej, odzież, obuwie robocze - Pozostałe</t>
  </si>
  <si>
    <t>0506040101</t>
  </si>
  <si>
    <t>Woda i inne środki spożywcze wydane pracownikom</t>
  </si>
  <si>
    <t>0507030300</t>
  </si>
  <si>
    <t>Pozostałe koszty szkoleń pracowników  pielęgniarki i położne</t>
  </si>
  <si>
    <t>0508010300</t>
  </si>
  <si>
    <t>PPK (część pracodawcy)  pielęgniarki i położne</t>
  </si>
  <si>
    <t>06020200</t>
  </si>
  <si>
    <t>Koszty ubezpieczenia ruchomości (sprzęt, wyposażenie)</t>
  </si>
  <si>
    <t>06020300</t>
  </si>
  <si>
    <t>Koszty obowiązkowego ubezpieczenia OC</t>
  </si>
  <si>
    <t>06020400</t>
  </si>
  <si>
    <t>Koszty uzupełniającego ubezpieczenia OC</t>
  </si>
  <si>
    <t>06020600</t>
  </si>
  <si>
    <t>Koszty innych ubezpieczeń</t>
  </si>
  <si>
    <t>Razem</t>
  </si>
  <si>
    <t>Symbol OPK</t>
  </si>
  <si>
    <t>Nazwa OPK</t>
  </si>
  <si>
    <t>Koszty Pośrednie</t>
  </si>
  <si>
    <t>530-01-05</t>
  </si>
  <si>
    <t>Apteka</t>
  </si>
  <si>
    <t>530-02-05</t>
  </si>
  <si>
    <t>Zespół Kontroli Zakażeń Szpitalnych</t>
  </si>
  <si>
    <t>535-01-03</t>
  </si>
  <si>
    <t>Dział Informatyki</t>
  </si>
  <si>
    <t>535-01-05</t>
  </si>
  <si>
    <t>Magazyn Gospodarczo - Odzieżowy</t>
  </si>
  <si>
    <t>535-01-07</t>
  </si>
  <si>
    <t xml:space="preserve">Pomieszczenia Techniczne </t>
  </si>
  <si>
    <t>535-01-08</t>
  </si>
  <si>
    <t>Magazyn Techniczny</t>
  </si>
  <si>
    <t>535-01-13</t>
  </si>
  <si>
    <t>Kotłownia</t>
  </si>
  <si>
    <t>535-01-14</t>
  </si>
  <si>
    <t>Dział Gospodarczy</t>
  </si>
  <si>
    <t>535-02-02</t>
  </si>
  <si>
    <t>Dział Elektroniki Medycznej</t>
  </si>
  <si>
    <t>535-02-03</t>
  </si>
  <si>
    <t>Mała Poligrafia</t>
  </si>
  <si>
    <t>535-02-07</t>
  </si>
  <si>
    <t>Dział Energomaszynowy</t>
  </si>
  <si>
    <t>535-02-08</t>
  </si>
  <si>
    <t>Dział Remontowo-Budowlany</t>
  </si>
  <si>
    <t>535-02-09</t>
  </si>
  <si>
    <t>Inspektorat Ochrony P/Poż</t>
  </si>
  <si>
    <t>535-02-11</t>
  </si>
  <si>
    <t>Dział Elektryczny</t>
  </si>
  <si>
    <t>535-02-12</t>
  </si>
  <si>
    <t>Dział Automatyki</t>
  </si>
  <si>
    <t>535-02-13</t>
  </si>
  <si>
    <t>Dział Zarządzania Dokumentacją</t>
  </si>
  <si>
    <t>Suma</t>
  </si>
  <si>
    <t>Grupa zawodowa</t>
  </si>
  <si>
    <t>Wymiar godzin/ m-c</t>
  </si>
  <si>
    <t>Czas trwania procedury</t>
  </si>
  <si>
    <t>Endoskopowe wycięcie polipów żołądka – metodą prostą</t>
  </si>
  <si>
    <t>Endoskopowe wycięcie polipów żołądka - metodą złożoną</t>
  </si>
  <si>
    <t>Łączny czas [w godz]</t>
  </si>
  <si>
    <t>Koszty Zakładu Endoskopii</t>
  </si>
  <si>
    <t>koszt infrastr/godz</t>
  </si>
  <si>
    <t>Całkowite koszty normatywne</t>
  </si>
  <si>
    <t>czas trwania zab</t>
  </si>
  <si>
    <t>507-01-45 Zakład  Endoskopii - koszty wytworzenia procedur medycznych</t>
  </si>
  <si>
    <t>1. Metody oparte na kosztach typowo zużywanych zasobów - w oparciu o jednostkę kalkulacyjną</t>
  </si>
  <si>
    <t>2. Metody oparte na kosztach typowo zużywanych zasobów - proporcjonalnie do czasu trwania procedur medycznych</t>
  </si>
  <si>
    <t>507-01-45  Zakład Endoskopii –  wykaz procedur medycznych</t>
  </si>
  <si>
    <t>507-01-45  Zakład Endoskopii –  Stawki wynagrodzeń</t>
  </si>
  <si>
    <t>507-01-45  Zakład Endoskopii –  ceny materiałów</t>
  </si>
  <si>
    <t>507-01-45  Zakład Endoskopii –  jednostkowe koszty normatywne</t>
  </si>
  <si>
    <t>507-01-45  Zakład Endoskopii –  czas trwania procedur</t>
  </si>
  <si>
    <t>44.161</t>
  </si>
  <si>
    <t>Gastroskopia diagnostyczna z biopsją</t>
  </si>
  <si>
    <t>Całowite koszty normatywne</t>
  </si>
  <si>
    <t>Koszt inft/godz</t>
  </si>
  <si>
    <t>Czas trwania procedury [godz]</t>
  </si>
  <si>
    <t>Kosz INF/proc</t>
  </si>
  <si>
    <t>Koszt wytw PM</t>
  </si>
  <si>
    <t>Dodatek stażowy  pozostały personel niemedyczny</t>
  </si>
  <si>
    <t>ENDO-031</t>
  </si>
  <si>
    <t>ENDO-032</t>
  </si>
  <si>
    <t xml:space="preserve">lekarz </t>
  </si>
  <si>
    <t>Pracownik 1- u/p</t>
  </si>
  <si>
    <t>Pracownik 2- u/p</t>
  </si>
  <si>
    <t>Pracownik 3- podw.</t>
  </si>
  <si>
    <t>Pracownik 4- podw.</t>
  </si>
  <si>
    <t>Pracownik 5-u/p</t>
  </si>
  <si>
    <t>Pracownik 6-u/p</t>
  </si>
  <si>
    <t>Pracownik 7-u/p</t>
  </si>
  <si>
    <t>Wynagrodzenie brutto
ROK 2024</t>
  </si>
  <si>
    <t>Wynagrodzenie brutto z ZUS pracodawcy
ROK 2024</t>
  </si>
  <si>
    <t>Koszt wytworzenia Pracowni Endoskopii w 2024r.</t>
  </si>
  <si>
    <t>Koszty INF Zakładu Endoskopii</t>
  </si>
  <si>
    <t xml:space="preserve">podczas warsztatów sprawdzimy poprawność tej jednostki </t>
  </si>
  <si>
    <t>podczas warsztatów sprawdzimy poprawność tego kosztu infrastruktury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</si>
</sst>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zł&quot;"/>
    <numFmt numFmtId="165" formatCode="_-* #,##0.00\ [$zł-415]_-;\-* #,##0.00\ [$zł-415]_-;_-* &quot;-&quot;??\ [$zł-415]_-;_-@_-"/>
    <numFmt numFmtId="166" formatCode="0.0"/>
    <numFmt numFmtId="167" formatCode="0.00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theme="8" tint="0.3999755851924192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3" fillId="0" borderId="0"/>
  </cellStyleXfs>
  <cellXfs count="18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164" fontId="7" fillId="2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165" fontId="0" fillId="0" borderId="5" xfId="0" applyNumberFormat="1" applyBorder="1" applyAlignment="1">
      <alignment horizontal="right" vertical="center" wrapText="1"/>
    </xf>
    <xf numFmtId="165" fontId="0" fillId="0" borderId="5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5" fontId="0" fillId="0" borderId="3" xfId="0" applyNumberFormat="1" applyBorder="1" applyAlignment="1">
      <alignment horizontal="right" vertical="center" wrapText="1"/>
    </xf>
    <xf numFmtId="165" fontId="0" fillId="0" borderId="3" xfId="0" applyNumberForma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7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164" fontId="18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3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vertical="center" wrapText="1"/>
    </xf>
    <xf numFmtId="165" fontId="6" fillId="4" borderId="3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2" fontId="18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4" fontId="17" fillId="0" borderId="0" xfId="0" applyNumberFormat="1" applyFont="1" applyAlignment="1">
      <alignment vertical="center" wrapText="1"/>
    </xf>
    <xf numFmtId="4" fontId="7" fillId="0" borderId="1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 wrapText="1"/>
    </xf>
    <xf numFmtId="2" fontId="0" fillId="0" borderId="1" xfId="0" applyNumberFormat="1" applyBorder="1" applyAlignment="1">
      <alignment horizontal="right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64" fontId="28" fillId="2" borderId="1" xfId="0" applyNumberFormat="1" applyFont="1" applyFill="1" applyBorder="1" applyAlignment="1">
      <alignment vertical="center" wrapText="1"/>
    </xf>
    <xf numFmtId="0" fontId="28" fillId="6" borderId="1" xfId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49" fontId="3" fillId="0" borderId="0" xfId="2" applyNumberFormat="1"/>
    <xf numFmtId="49" fontId="31" fillId="0" borderId="0" xfId="2" applyNumberFormat="1" applyFont="1"/>
    <xf numFmtId="0" fontId="3" fillId="0" borderId="0" xfId="2"/>
    <xf numFmtId="49" fontId="31" fillId="3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Border="1"/>
    <xf numFmtId="4" fontId="7" fillId="3" borderId="1" xfId="2" applyNumberFormat="1" applyFont="1" applyFill="1" applyBorder="1"/>
    <xf numFmtId="0" fontId="3" fillId="2" borderId="1" xfId="2" applyFill="1" applyBorder="1"/>
    <xf numFmtId="49" fontId="31" fillId="2" borderId="1" xfId="2" applyNumberFormat="1" applyFont="1" applyFill="1" applyBorder="1"/>
    <xf numFmtId="4" fontId="7" fillId="2" borderId="1" xfId="2" applyNumberFormat="1" applyFont="1" applyFill="1" applyBorder="1"/>
    <xf numFmtId="4" fontId="3" fillId="0" borderId="0" xfId="2" applyNumberFormat="1"/>
    <xf numFmtId="4" fontId="0" fillId="0" borderId="1" xfId="0" applyNumberFormat="1" applyBorder="1" applyAlignment="1">
      <alignment vertical="center"/>
    </xf>
    <xf numFmtId="3" fontId="26" fillId="5" borderId="1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vertical="center" wrapText="1"/>
    </xf>
    <xf numFmtId="4" fontId="0" fillId="0" borderId="0" xfId="0" applyNumberFormat="1"/>
    <xf numFmtId="164" fontId="4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" fontId="7" fillId="0" borderId="0" xfId="0" applyNumberFormat="1" applyFont="1" applyAlignment="1">
      <alignment vertical="center"/>
    </xf>
    <xf numFmtId="4" fontId="32" fillId="0" borderId="0" xfId="0" applyNumberFormat="1" applyFont="1"/>
    <xf numFmtId="0" fontId="32" fillId="0" borderId="0" xfId="0" applyFont="1"/>
    <xf numFmtId="0" fontId="33" fillId="0" borderId="0" xfId="0" applyFont="1"/>
    <xf numFmtId="2" fontId="32" fillId="0" borderId="0" xfId="0" applyNumberFormat="1" applyFont="1"/>
    <xf numFmtId="0" fontId="34" fillId="7" borderId="0" xfId="0" applyFont="1" applyFill="1"/>
    <xf numFmtId="0" fontId="34" fillId="7" borderId="0" xfId="0" applyFont="1" applyFill="1" applyAlignment="1">
      <alignment wrapText="1"/>
    </xf>
    <xf numFmtId="0" fontId="35" fillId="0" borderId="0" xfId="0" applyFont="1"/>
    <xf numFmtId="0" fontId="36" fillId="0" borderId="0" xfId="0" applyFont="1"/>
    <xf numFmtId="0" fontId="35" fillId="7" borderId="0" xfId="0" applyFont="1" applyFill="1" applyAlignment="1">
      <alignment wrapText="1"/>
    </xf>
    <xf numFmtId="0" fontId="35" fillId="7" borderId="0" xfId="0" applyFont="1" applyFill="1"/>
    <xf numFmtId="0" fontId="8" fillId="0" borderId="0" xfId="0" applyFont="1" applyAlignment="1">
      <alignment horizontal="left" vertical="center" wrapText="1" readingOrder="1"/>
    </xf>
    <xf numFmtId="0" fontId="0" fillId="2" borderId="2" xfId="0" applyFill="1" applyBorder="1" applyAlignment="1">
      <alignment horizontal="center" vertical="center" wrapText="1"/>
    </xf>
    <xf numFmtId="0" fontId="0" fillId="0" borderId="8" xfId="0" applyBorder="1"/>
    <xf numFmtId="2" fontId="0" fillId="0" borderId="1" xfId="0" applyNumberFormat="1" applyBorder="1"/>
    <xf numFmtId="49" fontId="2" fillId="0" borderId="1" xfId="2" applyNumberFormat="1" applyFont="1" applyBorder="1"/>
    <xf numFmtId="164" fontId="28" fillId="8" borderId="1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27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vertical="center"/>
    </xf>
    <xf numFmtId="2" fontId="0" fillId="3" borderId="1" xfId="0" applyNumberFormat="1" applyFill="1" applyBorder="1" applyAlignment="1">
      <alignment vertical="center" wrapText="1"/>
    </xf>
    <xf numFmtId="2" fontId="0" fillId="3" borderId="1" xfId="0" applyNumberFormat="1" applyFill="1" applyBorder="1" applyAlignment="1">
      <alignment horizontal="left" vertical="center" wrapText="1"/>
    </xf>
    <xf numFmtId="164" fontId="7" fillId="0" borderId="0" xfId="0" applyNumberFormat="1" applyFont="1" applyAlignment="1">
      <alignment vertical="center" wrapText="1"/>
    </xf>
    <xf numFmtId="4" fontId="3" fillId="0" borderId="1" xfId="2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1" xfId="0" applyNumberFormat="1" applyBorder="1"/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164" fontId="15" fillId="0" borderId="0" xfId="0" applyNumberFormat="1" applyFont="1" applyAlignment="1">
      <alignment vertical="center"/>
    </xf>
    <xf numFmtId="0" fontId="37" fillId="7" borderId="0" xfId="0" applyFont="1" applyFill="1"/>
    <xf numFmtId="167" fontId="15" fillId="0" borderId="0" xfId="0" applyNumberFormat="1" applyFont="1" applyAlignment="1">
      <alignment vertical="center"/>
    </xf>
    <xf numFmtId="49" fontId="7" fillId="3" borderId="2" xfId="2" applyNumberFormat="1" applyFont="1" applyFill="1" applyBorder="1" applyAlignment="1">
      <alignment horizontal="center"/>
    </xf>
    <xf numFmtId="49" fontId="7" fillId="3" borderId="4" xfId="2" applyNumberFormat="1" applyFont="1" applyFill="1" applyBorder="1" applyAlignment="1">
      <alignment horizontal="center"/>
    </xf>
    <xf numFmtId="49" fontId="7" fillId="3" borderId="1" xfId="2" applyNumberFormat="1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 readingOrder="1"/>
    </xf>
    <xf numFmtId="0" fontId="38" fillId="0" borderId="5" xfId="0" applyFont="1" applyBorder="1" applyAlignment="1">
      <alignment horizontal="left" vertical="center" wrapText="1" readingOrder="1"/>
    </xf>
    <xf numFmtId="3" fontId="0" fillId="3" borderId="6" xfId="0" applyNumberFormat="1" applyFill="1" applyBorder="1" applyAlignment="1">
      <alignment horizontal="center" vertical="center" wrapText="1"/>
    </xf>
    <xf numFmtId="3" fontId="0" fillId="3" borderId="7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2" fontId="0" fillId="3" borderId="6" xfId="0" applyNumberFormat="1" applyFill="1" applyBorder="1" applyAlignment="1">
      <alignment horizontal="center" vertical="center" wrapText="1"/>
    </xf>
    <xf numFmtId="2" fontId="0" fillId="3" borderId="7" xfId="0" applyNumberForma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center" vertical="center" wrapText="1"/>
    </xf>
    <xf numFmtId="0" fontId="28" fillId="8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1" fontId="27" fillId="2" borderId="1" xfId="0" applyNumberFormat="1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4" fontId="32" fillId="0" borderId="10" xfId="0" applyNumberFormat="1" applyFont="1" applyBorder="1" applyAlignment="1">
      <alignment horizontal="center" vertical="center"/>
    </xf>
    <xf numFmtId="4" fontId="32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3" fontId="24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3" fontId="12" fillId="0" borderId="0" xfId="0" applyNumberFormat="1" applyFont="1" applyAlignment="1">
      <alignment horizontal="left" vertical="center" wrapText="1"/>
    </xf>
  </cellXfs>
  <cellStyles count="3">
    <cellStyle name="Normalny" xfId="0" builtinId="0"/>
    <cellStyle name="Normalny 10" xfId="2" xr:uid="{5C0E519D-B294-4941-9E54-4245EB339F81}"/>
    <cellStyle name="Normalny 2" xfId="1" xr:uid="{A0FE3D32-77C9-4067-9465-0B27C0C30256}"/>
  </cellStyles>
  <dxfs count="0"/>
  <tableStyles count="0" defaultTableStyle="TableStyleMedium2" defaultPivotStyle="PivotStyleLight16"/>
  <colors>
    <mruColors>
      <color rgb="FFCFA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1FE12-BEC3-491C-83D3-5C8B8B171FF3}">
  <dimension ref="A1:C108"/>
  <sheetViews>
    <sheetView tabSelected="1" topLeftCell="A40" zoomScaleNormal="100" workbookViewId="0">
      <selection activeCell="C52" sqref="C52"/>
    </sheetView>
  </sheetViews>
  <sheetFormatPr defaultRowHeight="14.4" x14ac:dyDescent="0.3"/>
  <cols>
    <col min="1" max="1" width="15.77734375" customWidth="1"/>
    <col min="2" max="2" width="67.109375" customWidth="1"/>
    <col min="3" max="3" width="19.109375" customWidth="1"/>
  </cols>
  <sheetData>
    <row r="1" spans="1:3" x14ac:dyDescent="0.3">
      <c r="A1" s="84"/>
      <c r="B1" s="85"/>
      <c r="C1" s="86"/>
    </row>
    <row r="2" spans="1:3" x14ac:dyDescent="0.3">
      <c r="A2" s="84" t="s">
        <v>235</v>
      </c>
      <c r="B2" s="85" t="s">
        <v>236</v>
      </c>
      <c r="C2" s="86"/>
    </row>
    <row r="3" spans="1:3" x14ac:dyDescent="0.3">
      <c r="A3" s="84" t="s">
        <v>237</v>
      </c>
      <c r="B3" s="85" t="s">
        <v>238</v>
      </c>
      <c r="C3" s="86"/>
    </row>
    <row r="5" spans="1:3" x14ac:dyDescent="0.3">
      <c r="A5" s="87" t="s">
        <v>239</v>
      </c>
      <c r="B5" s="87" t="s">
        <v>240</v>
      </c>
      <c r="C5" s="87" t="s">
        <v>241</v>
      </c>
    </row>
    <row r="6" spans="1:3" x14ac:dyDescent="0.3">
      <c r="A6" s="88" t="s">
        <v>242</v>
      </c>
      <c r="B6" s="88" t="s">
        <v>243</v>
      </c>
      <c r="C6" s="131">
        <v>13145.716399999999</v>
      </c>
    </row>
    <row r="7" spans="1:3" x14ac:dyDescent="0.3">
      <c r="A7" s="88" t="s">
        <v>244</v>
      </c>
      <c r="B7" s="88" t="s">
        <v>245</v>
      </c>
      <c r="C7" s="131">
        <v>1559.9409999999998</v>
      </c>
    </row>
    <row r="8" spans="1:3" x14ac:dyDescent="0.3">
      <c r="A8" s="88" t="s">
        <v>246</v>
      </c>
      <c r="B8" s="88" t="s">
        <v>247</v>
      </c>
      <c r="C8" s="131">
        <v>114494.3398</v>
      </c>
    </row>
    <row r="9" spans="1:3" x14ac:dyDescent="0.3">
      <c r="A9" s="88" t="s">
        <v>248</v>
      </c>
      <c r="B9" s="88" t="s">
        <v>249</v>
      </c>
      <c r="C9" s="131">
        <v>64.183999999999997</v>
      </c>
    </row>
    <row r="10" spans="1:3" x14ac:dyDescent="0.3">
      <c r="A10" s="88" t="s">
        <v>250</v>
      </c>
      <c r="B10" s="88" t="s">
        <v>251</v>
      </c>
      <c r="C10" s="131">
        <v>16112.224200000001</v>
      </c>
    </row>
    <row r="11" spans="1:3" x14ac:dyDescent="0.3">
      <c r="A11" s="88" t="s">
        <v>252</v>
      </c>
      <c r="B11" s="88" t="s">
        <v>253</v>
      </c>
      <c r="C11" s="131">
        <v>996.85419999999999</v>
      </c>
    </row>
    <row r="12" spans="1:3" x14ac:dyDescent="0.3">
      <c r="A12" s="88" t="s">
        <v>254</v>
      </c>
      <c r="B12" s="88" t="s">
        <v>255</v>
      </c>
      <c r="C12" s="131">
        <v>10101.8374</v>
      </c>
    </row>
    <row r="13" spans="1:3" x14ac:dyDescent="0.3">
      <c r="A13" s="88" t="s">
        <v>256</v>
      </c>
      <c r="B13" s="88" t="s">
        <v>257</v>
      </c>
      <c r="C13" s="131">
        <v>10549.606</v>
      </c>
    </row>
    <row r="14" spans="1:3" x14ac:dyDescent="0.3">
      <c r="A14" s="88" t="s">
        <v>258</v>
      </c>
      <c r="B14" s="88" t="s">
        <v>259</v>
      </c>
      <c r="C14" s="131">
        <v>359.52979999999997</v>
      </c>
    </row>
    <row r="15" spans="1:3" x14ac:dyDescent="0.3">
      <c r="A15" s="88" t="s">
        <v>260</v>
      </c>
      <c r="B15" s="88" t="s">
        <v>261</v>
      </c>
      <c r="C15" s="131">
        <v>436.65</v>
      </c>
    </row>
    <row r="16" spans="1:3" x14ac:dyDescent="0.3">
      <c r="A16" s="88" t="s">
        <v>262</v>
      </c>
      <c r="B16" s="88" t="s">
        <v>263</v>
      </c>
      <c r="C16" s="131">
        <v>538.37879999999996</v>
      </c>
    </row>
    <row r="17" spans="1:3" x14ac:dyDescent="0.3">
      <c r="A17" s="88" t="s">
        <v>264</v>
      </c>
      <c r="B17" s="88" t="s">
        <v>265</v>
      </c>
      <c r="C17" s="131">
        <v>274.74159999999995</v>
      </c>
    </row>
    <row r="18" spans="1:3" x14ac:dyDescent="0.3">
      <c r="A18" s="88" t="s">
        <v>266</v>
      </c>
      <c r="B18" s="88" t="s">
        <v>267</v>
      </c>
      <c r="C18" s="131">
        <v>23330.429599999999</v>
      </c>
    </row>
    <row r="19" spans="1:3" x14ac:dyDescent="0.3">
      <c r="A19" s="88" t="s">
        <v>268</v>
      </c>
      <c r="B19" s="88" t="s">
        <v>269</v>
      </c>
      <c r="C19" s="131">
        <v>1622.9322</v>
      </c>
    </row>
    <row r="20" spans="1:3" x14ac:dyDescent="0.3">
      <c r="A20" s="88" t="s">
        <v>270</v>
      </c>
      <c r="B20" s="88" t="s">
        <v>271</v>
      </c>
      <c r="C20" s="131">
        <v>260.5274</v>
      </c>
    </row>
    <row r="21" spans="1:3" x14ac:dyDescent="0.3">
      <c r="A21" s="88" t="s">
        <v>272</v>
      </c>
      <c r="B21" s="88" t="s">
        <v>273</v>
      </c>
      <c r="C21" s="131">
        <v>3585.6703999999995</v>
      </c>
    </row>
    <row r="22" spans="1:3" x14ac:dyDescent="0.3">
      <c r="A22" s="88" t="s">
        <v>274</v>
      </c>
      <c r="B22" s="88" t="s">
        <v>275</v>
      </c>
      <c r="C22" s="131">
        <v>2701.5925999999999</v>
      </c>
    </row>
    <row r="23" spans="1:3" x14ac:dyDescent="0.3">
      <c r="A23" s="88" t="s">
        <v>276</v>
      </c>
      <c r="B23" s="88" t="s">
        <v>277</v>
      </c>
      <c r="C23" s="131">
        <v>2119.4351999999999</v>
      </c>
    </row>
    <row r="24" spans="1:3" x14ac:dyDescent="0.3">
      <c r="A24" s="88" t="s">
        <v>278</v>
      </c>
      <c r="B24" s="88" t="s">
        <v>279</v>
      </c>
      <c r="C24" s="131">
        <v>5395.4603999999999</v>
      </c>
    </row>
    <row r="25" spans="1:3" x14ac:dyDescent="0.3">
      <c r="A25" s="88" t="s">
        <v>280</v>
      </c>
      <c r="B25" s="88" t="s">
        <v>281</v>
      </c>
      <c r="C25" s="131">
        <v>1712.7188000000001</v>
      </c>
    </row>
    <row r="26" spans="1:3" x14ac:dyDescent="0.3">
      <c r="A26" s="88" t="s">
        <v>282</v>
      </c>
      <c r="B26" s="88" t="s">
        <v>283</v>
      </c>
      <c r="C26" s="131">
        <v>100183.6412</v>
      </c>
    </row>
    <row r="27" spans="1:3" x14ac:dyDescent="0.3">
      <c r="A27" s="88" t="s">
        <v>284</v>
      </c>
      <c r="B27" s="88" t="s">
        <v>285</v>
      </c>
      <c r="C27" s="131">
        <v>32594.864600000001</v>
      </c>
    </row>
    <row r="28" spans="1:3" x14ac:dyDescent="0.3">
      <c r="A28" s="88" t="s">
        <v>286</v>
      </c>
      <c r="B28" s="88" t="s">
        <v>287</v>
      </c>
      <c r="C28" s="131">
        <v>2378.6135999999997</v>
      </c>
    </row>
    <row r="29" spans="1:3" x14ac:dyDescent="0.3">
      <c r="A29" s="88" t="s">
        <v>288</v>
      </c>
      <c r="B29" s="88" t="s">
        <v>289</v>
      </c>
      <c r="C29" s="131">
        <v>25454.588800000001</v>
      </c>
    </row>
    <row r="30" spans="1:3" x14ac:dyDescent="0.3">
      <c r="A30" s="88" t="s">
        <v>290</v>
      </c>
      <c r="B30" s="88" t="s">
        <v>291</v>
      </c>
      <c r="C30" s="131">
        <v>15989.38</v>
      </c>
    </row>
    <row r="31" spans="1:3" x14ac:dyDescent="0.3">
      <c r="A31" s="88" t="s">
        <v>292</v>
      </c>
      <c r="B31" s="88" t="s">
        <v>293</v>
      </c>
      <c r="C31" s="131">
        <v>30854.4228</v>
      </c>
    </row>
    <row r="32" spans="1:3" x14ac:dyDescent="0.3">
      <c r="A32" s="88" t="s">
        <v>294</v>
      </c>
      <c r="B32" s="88" t="s">
        <v>295</v>
      </c>
      <c r="C32" s="131">
        <v>23.586199999999998</v>
      </c>
    </row>
    <row r="33" spans="1:3" x14ac:dyDescent="0.3">
      <c r="A33" s="88" t="s">
        <v>296</v>
      </c>
      <c r="B33" s="88" t="s">
        <v>297</v>
      </c>
      <c r="C33" s="131">
        <v>89661.318400000004</v>
      </c>
    </row>
    <row r="34" spans="1:3" x14ac:dyDescent="0.3">
      <c r="A34" s="88" t="s">
        <v>298</v>
      </c>
      <c r="B34" s="88" t="s">
        <v>299</v>
      </c>
      <c r="C34" s="131">
        <v>6417.0464000000002</v>
      </c>
    </row>
    <row r="35" spans="1:3" x14ac:dyDescent="0.3">
      <c r="A35" s="88" t="s">
        <v>300</v>
      </c>
      <c r="B35" s="88" t="s">
        <v>301</v>
      </c>
      <c r="C35" s="131">
        <v>207.8312</v>
      </c>
    </row>
    <row r="36" spans="1:3" x14ac:dyDescent="0.3">
      <c r="A36" s="88" t="s">
        <v>302</v>
      </c>
      <c r="B36" s="88" t="s">
        <v>303</v>
      </c>
      <c r="C36" s="131">
        <v>0.63900000000000001</v>
      </c>
    </row>
    <row r="37" spans="1:3" x14ac:dyDescent="0.3">
      <c r="A37" s="88" t="s">
        <v>304</v>
      </c>
      <c r="B37" s="88" t="s">
        <v>305</v>
      </c>
      <c r="C37" s="131">
        <v>2081.3944000000001</v>
      </c>
    </row>
    <row r="38" spans="1:3" x14ac:dyDescent="0.3">
      <c r="A38" s="88" t="s">
        <v>306</v>
      </c>
      <c r="B38" s="88" t="s">
        <v>307</v>
      </c>
      <c r="C38" s="131">
        <v>11755.7484</v>
      </c>
    </row>
    <row r="39" spans="1:3" x14ac:dyDescent="0.3">
      <c r="A39" s="88" t="s">
        <v>308</v>
      </c>
      <c r="B39" s="88" t="s">
        <v>309</v>
      </c>
      <c r="C39" s="131">
        <v>17877.0854</v>
      </c>
    </row>
    <row r="40" spans="1:3" x14ac:dyDescent="0.3">
      <c r="A40" s="88" t="s">
        <v>310</v>
      </c>
      <c r="B40" s="88" t="s">
        <v>311</v>
      </c>
      <c r="C40" s="131">
        <v>1068.337</v>
      </c>
    </row>
    <row r="41" spans="1:3" x14ac:dyDescent="0.3">
      <c r="A41" s="88" t="s">
        <v>312</v>
      </c>
      <c r="B41" s="88" t="s">
        <v>313</v>
      </c>
      <c r="C41" s="131">
        <v>60.151199999999996</v>
      </c>
    </row>
    <row r="42" spans="1:3" x14ac:dyDescent="0.3">
      <c r="A42" s="88" t="s">
        <v>314</v>
      </c>
      <c r="B42" s="88" t="s">
        <v>315</v>
      </c>
      <c r="C42" s="131">
        <v>52.184999999999995</v>
      </c>
    </row>
    <row r="43" spans="1:3" x14ac:dyDescent="0.3">
      <c r="A43" s="88" t="s">
        <v>316</v>
      </c>
      <c r="B43" s="88" t="s">
        <v>317</v>
      </c>
      <c r="C43" s="131">
        <v>3696.5155999999997</v>
      </c>
    </row>
    <row r="44" spans="1:3" x14ac:dyDescent="0.3">
      <c r="A44" s="88" t="s">
        <v>318</v>
      </c>
      <c r="B44" s="88" t="s">
        <v>319</v>
      </c>
      <c r="C44" s="131">
        <v>436.65</v>
      </c>
    </row>
    <row r="45" spans="1:3" x14ac:dyDescent="0.3">
      <c r="A45" s="88" t="s">
        <v>320</v>
      </c>
      <c r="B45" s="88" t="s">
        <v>321</v>
      </c>
      <c r="C45" s="131">
        <v>224543.18</v>
      </c>
    </row>
    <row r="46" spans="1:3" x14ac:dyDescent="0.3">
      <c r="A46" s="88" t="s">
        <v>322</v>
      </c>
      <c r="B46" s="88" t="s">
        <v>323</v>
      </c>
      <c r="C46" s="131">
        <v>150033.22399999999</v>
      </c>
    </row>
    <row r="47" spans="1:3" x14ac:dyDescent="0.3">
      <c r="A47" s="88" t="s">
        <v>324</v>
      </c>
      <c r="B47" s="88" t="s">
        <v>325</v>
      </c>
      <c r="C47" s="131">
        <v>0</v>
      </c>
    </row>
    <row r="48" spans="1:3" x14ac:dyDescent="0.3">
      <c r="A48" s="88" t="s">
        <v>326</v>
      </c>
      <c r="B48" s="88" t="s">
        <v>327</v>
      </c>
      <c r="C48" s="131">
        <v>3571.6266000000001</v>
      </c>
    </row>
    <row r="49" spans="1:3" x14ac:dyDescent="0.3">
      <c r="A49" s="88" t="s">
        <v>328</v>
      </c>
      <c r="B49" s="88" t="s">
        <v>329</v>
      </c>
      <c r="C49" s="131">
        <v>7838.4709999999995</v>
      </c>
    </row>
    <row r="50" spans="1:3" x14ac:dyDescent="0.3">
      <c r="A50" s="88" t="s">
        <v>330</v>
      </c>
      <c r="B50" s="88" t="s">
        <v>331</v>
      </c>
      <c r="C50" s="131">
        <v>165427.87</v>
      </c>
    </row>
    <row r="51" spans="1:3" x14ac:dyDescent="0.3">
      <c r="A51" s="88" t="s">
        <v>332</v>
      </c>
      <c r="B51" s="88" t="s">
        <v>333</v>
      </c>
      <c r="C51" s="132">
        <v>262432.99314000004</v>
      </c>
    </row>
    <row r="52" spans="1:3" x14ac:dyDescent="0.3">
      <c r="A52" s="88" t="s">
        <v>334</v>
      </c>
      <c r="B52" s="88" t="s">
        <v>335</v>
      </c>
      <c r="C52" s="131">
        <v>54967.532599999999</v>
      </c>
    </row>
    <row r="53" spans="1:3" x14ac:dyDescent="0.3">
      <c r="A53" s="88" t="s">
        <v>336</v>
      </c>
      <c r="B53" s="88" t="s">
        <v>337</v>
      </c>
      <c r="C53" s="131">
        <v>33316.324000000001</v>
      </c>
    </row>
    <row r="54" spans="1:3" x14ac:dyDescent="0.3">
      <c r="A54" s="88" t="s">
        <v>338</v>
      </c>
      <c r="B54" s="88" t="s">
        <v>339</v>
      </c>
      <c r="C54" s="132">
        <v>48786.979599999999</v>
      </c>
    </row>
    <row r="55" spans="1:3" x14ac:dyDescent="0.3">
      <c r="A55" s="88" t="s">
        <v>340</v>
      </c>
      <c r="B55" s="121" t="s">
        <v>461</v>
      </c>
      <c r="C55" s="131">
        <v>0</v>
      </c>
    </row>
    <row r="56" spans="1:3" x14ac:dyDescent="0.3">
      <c r="A56" s="88" t="s">
        <v>341</v>
      </c>
      <c r="B56" s="88" t="s">
        <v>342</v>
      </c>
      <c r="C56" s="131">
        <v>25213.875</v>
      </c>
    </row>
    <row r="57" spans="1:3" x14ac:dyDescent="0.3">
      <c r="A57" s="88" t="s">
        <v>343</v>
      </c>
      <c r="B57" s="88" t="s">
        <v>344</v>
      </c>
      <c r="C57" s="131">
        <v>7595.6225999999997</v>
      </c>
    </row>
    <row r="58" spans="1:3" x14ac:dyDescent="0.3">
      <c r="A58" s="88" t="s">
        <v>345</v>
      </c>
      <c r="B58" s="88" t="s">
        <v>346</v>
      </c>
      <c r="C58" s="131">
        <v>59019.033999999992</v>
      </c>
    </row>
    <row r="59" spans="1:3" x14ac:dyDescent="0.3">
      <c r="A59" s="88" t="s">
        <v>347</v>
      </c>
      <c r="B59" s="88" t="s">
        <v>348</v>
      </c>
      <c r="C59" s="131">
        <v>86909.978199999998</v>
      </c>
    </row>
    <row r="60" spans="1:3" x14ac:dyDescent="0.3">
      <c r="A60" s="88" t="s">
        <v>349</v>
      </c>
      <c r="B60" s="88" t="s">
        <v>350</v>
      </c>
      <c r="C60" s="131">
        <v>1508.75</v>
      </c>
    </row>
    <row r="61" spans="1:3" x14ac:dyDescent="0.3">
      <c r="A61" s="88" t="s">
        <v>351</v>
      </c>
      <c r="B61" s="88" t="s">
        <v>352</v>
      </c>
      <c r="C61" s="132">
        <v>3408</v>
      </c>
    </row>
    <row r="62" spans="1:3" x14ac:dyDescent="0.3">
      <c r="A62" s="88" t="s">
        <v>353</v>
      </c>
      <c r="B62" s="88" t="s">
        <v>354</v>
      </c>
      <c r="C62" s="131">
        <v>1914.799</v>
      </c>
    </row>
    <row r="63" spans="1:3" x14ac:dyDescent="0.3">
      <c r="A63" s="88" t="s">
        <v>355</v>
      </c>
      <c r="B63" s="88" t="s">
        <v>356</v>
      </c>
      <c r="C63" s="132">
        <v>1947.76288</v>
      </c>
    </row>
    <row r="64" spans="1:3" x14ac:dyDescent="0.3">
      <c r="A64" s="88" t="s">
        <v>357</v>
      </c>
      <c r="B64" s="88" t="s">
        <v>358</v>
      </c>
      <c r="C64" s="131">
        <v>4853.0771999999997</v>
      </c>
    </row>
    <row r="65" spans="1:3" x14ac:dyDescent="0.3">
      <c r="A65" s="88" t="s">
        <v>359</v>
      </c>
      <c r="B65" s="88" t="s">
        <v>360</v>
      </c>
      <c r="C65" s="131">
        <v>23511.863000000001</v>
      </c>
    </row>
    <row r="66" spans="1:3" x14ac:dyDescent="0.3">
      <c r="A66" s="88" t="s">
        <v>361</v>
      </c>
      <c r="B66" s="88" t="s">
        <v>362</v>
      </c>
      <c r="C66" s="132">
        <v>27653.670720000002</v>
      </c>
    </row>
    <row r="67" spans="1:3" x14ac:dyDescent="0.3">
      <c r="A67" s="88" t="s">
        <v>363</v>
      </c>
      <c r="B67" s="88" t="s">
        <v>364</v>
      </c>
      <c r="C67" s="131">
        <v>6437.7829999999994</v>
      </c>
    </row>
    <row r="68" spans="1:3" x14ac:dyDescent="0.3">
      <c r="A68" s="88" t="s">
        <v>365</v>
      </c>
      <c r="B68" s="88" t="s">
        <v>366</v>
      </c>
      <c r="C68" s="131">
        <v>15658.5672</v>
      </c>
    </row>
    <row r="69" spans="1:3" x14ac:dyDescent="0.3">
      <c r="A69" s="88" t="s">
        <v>367</v>
      </c>
      <c r="B69" s="88" t="s">
        <v>368</v>
      </c>
      <c r="C69" s="132">
        <v>18416.87744</v>
      </c>
    </row>
    <row r="70" spans="1:3" x14ac:dyDescent="0.3">
      <c r="A70" s="88" t="s">
        <v>369</v>
      </c>
      <c r="B70" s="88" t="s">
        <v>370</v>
      </c>
      <c r="C70" s="131">
        <v>4287.4769999999999</v>
      </c>
    </row>
    <row r="71" spans="1:3" x14ac:dyDescent="0.3">
      <c r="A71" s="88" t="s">
        <v>371</v>
      </c>
      <c r="B71" s="88" t="s">
        <v>372</v>
      </c>
      <c r="C71" s="131">
        <v>4605.9261999999999</v>
      </c>
    </row>
    <row r="72" spans="1:3" x14ac:dyDescent="0.3">
      <c r="A72" s="88" t="s">
        <v>373</v>
      </c>
      <c r="B72" s="88" t="s">
        <v>374</v>
      </c>
      <c r="C72" s="132">
        <v>3400.0252800000003</v>
      </c>
    </row>
    <row r="73" spans="1:3" x14ac:dyDescent="0.3">
      <c r="A73" s="88" t="s">
        <v>375</v>
      </c>
      <c r="B73" s="88" t="s">
        <v>376</v>
      </c>
      <c r="C73" s="131">
        <v>791.55059999999992</v>
      </c>
    </row>
    <row r="74" spans="1:3" x14ac:dyDescent="0.3">
      <c r="A74" s="88" t="s">
        <v>377</v>
      </c>
      <c r="B74" s="88" t="s">
        <v>378</v>
      </c>
      <c r="C74" s="131">
        <v>11836.41</v>
      </c>
    </row>
    <row r="75" spans="1:3" x14ac:dyDescent="0.3">
      <c r="A75" s="88" t="s">
        <v>379</v>
      </c>
      <c r="B75" s="88" t="s">
        <v>380</v>
      </c>
      <c r="C75" s="133">
        <v>2522.6924799999997</v>
      </c>
    </row>
    <row r="76" spans="1:3" x14ac:dyDescent="0.3">
      <c r="A76" s="88" t="s">
        <v>381</v>
      </c>
      <c r="B76" s="88" t="s">
        <v>382</v>
      </c>
      <c r="C76" s="131">
        <v>6677.7914000000001</v>
      </c>
    </row>
    <row r="77" spans="1:3" x14ac:dyDescent="0.3">
      <c r="A77" s="88" t="s">
        <v>383</v>
      </c>
      <c r="B77" s="88" t="s">
        <v>384</v>
      </c>
      <c r="C77" s="131">
        <v>392.98499999999996</v>
      </c>
    </row>
    <row r="78" spans="1:3" x14ac:dyDescent="0.3">
      <c r="A78" s="88" t="s">
        <v>385</v>
      </c>
      <c r="B78" s="88" t="s">
        <v>386</v>
      </c>
      <c r="C78" s="131">
        <v>283.54559999999998</v>
      </c>
    </row>
    <row r="79" spans="1:3" x14ac:dyDescent="0.3">
      <c r="A79" s="88" t="s">
        <v>387</v>
      </c>
      <c r="B79" s="88" t="s">
        <v>388</v>
      </c>
      <c r="C79" s="131">
        <v>331.85399999999998</v>
      </c>
    </row>
    <row r="80" spans="1:3" x14ac:dyDescent="0.3">
      <c r="A80" s="88" t="s">
        <v>389</v>
      </c>
      <c r="B80" s="88" t="s">
        <v>390</v>
      </c>
      <c r="C80" s="131">
        <v>1930.6319999999998</v>
      </c>
    </row>
    <row r="81" spans="1:3" x14ac:dyDescent="0.3">
      <c r="A81" s="88" t="s">
        <v>391</v>
      </c>
      <c r="B81" s="88" t="s">
        <v>392</v>
      </c>
      <c r="C81" s="131">
        <v>482.31720000000001</v>
      </c>
    </row>
    <row r="82" spans="1:3" x14ac:dyDescent="0.3">
      <c r="A82" s="88" t="s">
        <v>393</v>
      </c>
      <c r="B82" s="88" t="s">
        <v>394</v>
      </c>
      <c r="C82" s="131">
        <v>31.410399999999999</v>
      </c>
    </row>
    <row r="83" spans="1:3" x14ac:dyDescent="0.3">
      <c r="A83" s="88" t="s">
        <v>395</v>
      </c>
      <c r="B83" s="88" t="s">
        <v>396</v>
      </c>
      <c r="C83" s="131">
        <v>161.02799999999999</v>
      </c>
    </row>
    <row r="84" spans="1:3" x14ac:dyDescent="0.3">
      <c r="A84" s="88" t="s">
        <v>397</v>
      </c>
      <c r="B84" s="88" t="s">
        <v>398</v>
      </c>
      <c r="C84" s="131">
        <v>4.26</v>
      </c>
    </row>
    <row r="85" spans="1:3" x14ac:dyDescent="0.3">
      <c r="A85" s="140" t="s">
        <v>399</v>
      </c>
      <c r="B85" s="141"/>
      <c r="C85" s="89">
        <f>SUM(C6:C84)</f>
        <v>1822864.5353399997</v>
      </c>
    </row>
    <row r="87" spans="1:3" x14ac:dyDescent="0.3">
      <c r="A87" s="87" t="s">
        <v>400</v>
      </c>
      <c r="B87" s="87" t="s">
        <v>401</v>
      </c>
      <c r="C87" s="87" t="s">
        <v>402</v>
      </c>
    </row>
    <row r="88" spans="1:3" x14ac:dyDescent="0.3">
      <c r="A88" s="88" t="s">
        <v>403</v>
      </c>
      <c r="B88" s="88" t="s">
        <v>404</v>
      </c>
      <c r="C88" s="134">
        <v>6739.1917999999996</v>
      </c>
    </row>
    <row r="89" spans="1:3" x14ac:dyDescent="0.3">
      <c r="A89" s="88" t="s">
        <v>405</v>
      </c>
      <c r="B89" s="88" t="s">
        <v>406</v>
      </c>
      <c r="C89" s="134">
        <v>3206.3426999999997</v>
      </c>
    </row>
    <row r="90" spans="1:3" x14ac:dyDescent="0.3">
      <c r="A90" s="88" t="s">
        <v>407</v>
      </c>
      <c r="B90" s="88" t="s">
        <v>408</v>
      </c>
      <c r="C90" s="134">
        <v>19767.031899999998</v>
      </c>
    </row>
    <row r="91" spans="1:3" x14ac:dyDescent="0.3">
      <c r="A91" s="88" t="s">
        <v>409</v>
      </c>
      <c r="B91" s="88" t="s">
        <v>410</v>
      </c>
      <c r="C91" s="134">
        <v>1460.3126999999997</v>
      </c>
    </row>
    <row r="92" spans="1:3" x14ac:dyDescent="0.3">
      <c r="A92" s="88" t="s">
        <v>411</v>
      </c>
      <c r="B92" s="88" t="s">
        <v>412</v>
      </c>
      <c r="C92" s="134">
        <v>5621.7568000000001</v>
      </c>
    </row>
    <row r="93" spans="1:3" x14ac:dyDescent="0.3">
      <c r="A93" s="88" t="s">
        <v>413</v>
      </c>
      <c r="B93" s="88" t="s">
        <v>414</v>
      </c>
      <c r="C93" s="134">
        <v>343.99090000000001</v>
      </c>
    </row>
    <row r="94" spans="1:3" x14ac:dyDescent="0.3">
      <c r="A94" s="88" t="s">
        <v>415</v>
      </c>
      <c r="B94" s="88" t="s">
        <v>416</v>
      </c>
      <c r="C94" s="134">
        <v>9147.0434000000005</v>
      </c>
    </row>
    <row r="95" spans="1:3" x14ac:dyDescent="0.3">
      <c r="A95" s="88" t="s">
        <v>417</v>
      </c>
      <c r="B95" s="88" t="s">
        <v>418</v>
      </c>
      <c r="C95" s="134">
        <v>10668.0013</v>
      </c>
    </row>
    <row r="96" spans="1:3" x14ac:dyDescent="0.3">
      <c r="A96" s="88" t="s">
        <v>419</v>
      </c>
      <c r="B96" s="88" t="s">
        <v>420</v>
      </c>
      <c r="C96" s="134">
        <v>7731.0167000000001</v>
      </c>
    </row>
    <row r="97" spans="1:3" x14ac:dyDescent="0.3">
      <c r="A97" s="88" t="s">
        <v>421</v>
      </c>
      <c r="B97" s="88" t="s">
        <v>422</v>
      </c>
      <c r="C97" s="134">
        <v>610.65070000000003</v>
      </c>
    </row>
    <row r="98" spans="1:3" x14ac:dyDescent="0.3">
      <c r="A98" s="88" t="s">
        <v>423</v>
      </c>
      <c r="B98" s="88" t="s">
        <v>424</v>
      </c>
      <c r="C98" s="134">
        <v>13965.081899999999</v>
      </c>
    </row>
    <row r="99" spans="1:3" x14ac:dyDescent="0.3">
      <c r="A99" s="88" t="s">
        <v>425</v>
      </c>
      <c r="B99" s="88" t="s">
        <v>426</v>
      </c>
      <c r="C99" s="134">
        <v>7309.1623</v>
      </c>
    </row>
    <row r="100" spans="1:3" x14ac:dyDescent="0.3">
      <c r="A100" s="88" t="s">
        <v>427</v>
      </c>
      <c r="B100" s="88" t="s">
        <v>428</v>
      </c>
      <c r="C100" s="134">
        <v>356.76850000000002</v>
      </c>
    </row>
    <row r="101" spans="1:3" x14ac:dyDescent="0.3">
      <c r="A101" s="88" t="s">
        <v>429</v>
      </c>
      <c r="B101" s="88" t="s">
        <v>430</v>
      </c>
      <c r="C101" s="134">
        <v>7620.7494000000006</v>
      </c>
    </row>
    <row r="102" spans="1:3" x14ac:dyDescent="0.3">
      <c r="A102" s="88" t="s">
        <v>431</v>
      </c>
      <c r="B102" s="88" t="s">
        <v>432</v>
      </c>
      <c r="C102" s="134">
        <v>8392.4148000000005</v>
      </c>
    </row>
    <row r="103" spans="1:3" x14ac:dyDescent="0.3">
      <c r="A103" s="88" t="s">
        <v>433</v>
      </c>
      <c r="B103" s="88" t="s">
        <v>434</v>
      </c>
      <c r="C103" s="134">
        <v>11216.216</v>
      </c>
    </row>
    <row r="104" spans="1:3" x14ac:dyDescent="0.3">
      <c r="A104" s="142" t="s">
        <v>435</v>
      </c>
      <c r="B104" s="142"/>
      <c r="C104" s="89">
        <f>SUM(C88:C103)</f>
        <v>114155.73179999999</v>
      </c>
    </row>
    <row r="106" spans="1:3" ht="28.8" customHeight="1" x14ac:dyDescent="0.3">
      <c r="A106" s="90"/>
      <c r="B106" s="91" t="s">
        <v>399</v>
      </c>
      <c r="C106" s="92">
        <f>C85+C104</f>
        <v>1937020.2671399997</v>
      </c>
    </row>
    <row r="107" spans="1:3" x14ac:dyDescent="0.3">
      <c r="A107" s="86"/>
      <c r="B107" s="85"/>
      <c r="C107" s="93"/>
    </row>
    <row r="108" spans="1:3" x14ac:dyDescent="0.3">
      <c r="C108" s="97"/>
    </row>
  </sheetData>
  <autoFilter ref="A5:C85" xr:uid="{8A91FE12-BEC3-491C-83D3-5C8B8B171FF3}"/>
  <mergeCells count="2">
    <mergeCell ref="A85:B85"/>
    <mergeCell ref="A104:B10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5D702-2FED-4553-9E33-4B94E48C44BA}">
  <dimension ref="A1:K53"/>
  <sheetViews>
    <sheetView topLeftCell="A38" zoomScaleNormal="100" workbookViewId="0">
      <selection activeCell="A34" sqref="A34:B34"/>
    </sheetView>
  </sheetViews>
  <sheetFormatPr defaultColWidth="9.109375" defaultRowHeight="14.4" x14ac:dyDescent="0.3"/>
  <cols>
    <col min="1" max="1" width="17.5546875" style="36" customWidth="1"/>
    <col min="2" max="2" width="39.77734375" style="36" customWidth="1"/>
    <col min="3" max="3" width="18" style="36" customWidth="1"/>
    <col min="4" max="4" width="11.6640625" style="36" customWidth="1"/>
    <col min="5" max="5" width="13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10" width="26.21875" style="37" customWidth="1"/>
    <col min="11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x14ac:dyDescent="0.3">
      <c r="A1" s="5" t="s">
        <v>2</v>
      </c>
      <c r="B1" s="176" t="str">
        <f>'Wykaz procedur medycznych'!C5</f>
        <v>Endoskopowe opanowanie krwawienia z przełyku</v>
      </c>
      <c r="C1" s="177"/>
      <c r="D1" s="6"/>
      <c r="E1" s="6"/>
      <c r="F1" s="6"/>
      <c r="G1" s="6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medycznych'!B5</f>
        <v>42.332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1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ceny'!A35</f>
        <v>ENDO-32</v>
      </c>
      <c r="B28" s="10" t="str">
        <f>'Słownik materiały - ceny'!B35</f>
        <v>Strzykawka 20 ml</v>
      </c>
      <c r="C28" s="10" t="str">
        <f>'Słownik materiały - ceny'!C35</f>
        <v>materiał jednorazowy</v>
      </c>
      <c r="D28" s="12">
        <v>1</v>
      </c>
      <c r="E28" s="10" t="str">
        <f>'Słownik materiały - ceny'!D35</f>
        <v>szt</v>
      </c>
      <c r="F28" s="40">
        <v>1</v>
      </c>
      <c r="G28" s="11">
        <f>'Słownik materiały - ceny'!E35</f>
        <v>0.2</v>
      </c>
      <c r="H28" s="11">
        <f t="shared" si="0"/>
        <v>0.2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ceny'!A36</f>
        <v>ENDO-33</v>
      </c>
      <c r="B29" s="10" t="str">
        <f>'Słownik materiały - ceny'!B36</f>
        <v>Spirytus 75 % , 1 litr</v>
      </c>
      <c r="C29" s="10" t="str">
        <f>'Słownik materiały - ceny'!C36</f>
        <v>środek dezynfekcyjny</v>
      </c>
      <c r="D29" s="12">
        <v>1</v>
      </c>
      <c r="E29" s="10" t="str">
        <f>'Słownik materiały - ceny'!D36</f>
        <v>litr</v>
      </c>
      <c r="F29" s="39">
        <v>0.1</v>
      </c>
      <c r="G29" s="11">
        <f>'Słownik materiały - ceny'!E36</f>
        <v>195.45</v>
      </c>
      <c r="H29" s="11">
        <f t="shared" si="0"/>
        <v>19.545000000000002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ceny'!A38</f>
        <v>ENDO-35</v>
      </c>
      <c r="B30" s="10" t="str">
        <f>'Słownik materiały - ceny'!B38</f>
        <v xml:space="preserve">Pętla diatermiczna </v>
      </c>
      <c r="C30" s="10" t="str">
        <f>'Słownik materiały - ceny'!C38</f>
        <v>materiał jednorazowy</v>
      </c>
      <c r="D30" s="12">
        <v>1</v>
      </c>
      <c r="E30" s="10" t="str">
        <f>'Słownik materiały - ceny'!D38</f>
        <v>szt</v>
      </c>
      <c r="F30" s="40">
        <v>1</v>
      </c>
      <c r="G30" s="11">
        <f>'Słownik materiały - ceny'!E38</f>
        <v>29.55</v>
      </c>
      <c r="H30" s="11">
        <f t="shared" si="0"/>
        <v>29.55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ceny'!A25</f>
        <v>ENDO-22</v>
      </c>
      <c r="B31" s="10" t="str">
        <f>'Słownik materiały - ceny'!B25</f>
        <v xml:space="preserve">Lidocain-EGIS aerozol, roztwór 10% 38g </v>
      </c>
      <c r="C31" s="10" t="str">
        <f>'Słownik materiały - ceny'!C25</f>
        <v>lek</v>
      </c>
      <c r="D31" s="12">
        <v>10</v>
      </c>
      <c r="E31" s="10" t="str">
        <f>'Słownik materiały - ceny'!D25</f>
        <v>szt</v>
      </c>
      <c r="F31" s="40">
        <v>1</v>
      </c>
      <c r="G31" s="11">
        <f>'Słownik materiały - ceny'!E25</f>
        <v>34.99</v>
      </c>
      <c r="H31" s="11">
        <f t="shared" si="0"/>
        <v>3.4990000000000006</v>
      </c>
      <c r="I31" s="14"/>
      <c r="J31" s="14"/>
      <c r="K31" s="14"/>
    </row>
    <row r="32" spans="1:11" s="15" customFormat="1" ht="26.4" customHeight="1" x14ac:dyDescent="0.3">
      <c r="A32" s="179" t="s">
        <v>55</v>
      </c>
      <c r="B32" s="180"/>
      <c r="C32" s="180"/>
      <c r="D32" s="180"/>
      <c r="E32" s="180"/>
      <c r="F32" s="180"/>
      <c r="G32" s="181"/>
      <c r="H32" s="16">
        <f>SUM(H8:H31)</f>
        <v>141.34912747512439</v>
      </c>
      <c r="I32" s="14"/>
      <c r="J32" s="14"/>
      <c r="K32" s="14"/>
    </row>
    <row r="33" spans="1:11" s="15" customFormat="1" ht="26.4" customHeight="1" x14ac:dyDescent="0.3">
      <c r="A33" s="5"/>
      <c r="B33" s="5"/>
      <c r="C33" s="5"/>
      <c r="D33" s="5"/>
      <c r="E33" s="5"/>
      <c r="F33" s="5"/>
      <c r="G33" s="5"/>
      <c r="H33" s="5"/>
      <c r="I33" s="14"/>
      <c r="J33" s="14"/>
      <c r="K33" s="14"/>
    </row>
    <row r="34" spans="1:11" s="15" customFormat="1" ht="26.4" customHeight="1" x14ac:dyDescent="0.3">
      <c r="A34" s="178" t="s">
        <v>56</v>
      </c>
      <c r="B34" s="178"/>
      <c r="C34" s="6"/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5" t="s">
        <v>57</v>
      </c>
      <c r="B35" s="17" t="s">
        <v>58</v>
      </c>
      <c r="C35" s="17" t="s">
        <v>59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18"/>
      <c r="B36" s="19"/>
      <c r="C36" s="20"/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1" t="str">
        <f>'Stawki wynagrodzeń'!C3</f>
        <v xml:space="preserve">lekarz </v>
      </c>
      <c r="B37" s="22">
        <f>'Stawki wynagrodzeń'!F8</f>
        <v>147.32113032756132</v>
      </c>
      <c r="C37" s="23">
        <f>B37/60</f>
        <v>2.4553521721260219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4" t="str">
        <f>'Stawki wynagrodzeń'!C9</f>
        <v>pielęgniarka</v>
      </c>
      <c r="B38" s="22">
        <f>'Stawki wynagrodzeń'!F13</f>
        <v>63.987673225000009</v>
      </c>
      <c r="C38" s="23">
        <f>B38/60</f>
        <v>1.0664612204166668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6"/>
      <c r="B39" s="6"/>
      <c r="C39" s="6"/>
      <c r="D39" s="6"/>
      <c r="E39" s="6"/>
      <c r="F39" s="6"/>
      <c r="G39" s="6"/>
      <c r="H39" s="6"/>
      <c r="I39" s="14"/>
      <c r="J39" s="14"/>
      <c r="K39" s="14"/>
    </row>
    <row r="40" spans="1:11" customFormat="1" ht="18.6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customFormat="1" ht="42" customHeight="1" x14ac:dyDescent="0.3">
      <c r="A41" s="7" t="s">
        <v>60</v>
      </c>
      <c r="B41" s="7" t="s">
        <v>61</v>
      </c>
      <c r="C41" s="7" t="s">
        <v>42</v>
      </c>
      <c r="D41" s="7" t="s">
        <v>62</v>
      </c>
      <c r="E41" s="7" t="s">
        <v>63</v>
      </c>
      <c r="F41" s="7" t="s">
        <v>64</v>
      </c>
      <c r="G41" s="7" t="s">
        <v>65</v>
      </c>
      <c r="H41" s="6"/>
      <c r="I41" s="6"/>
      <c r="J41" s="6"/>
      <c r="K41" s="6"/>
    </row>
    <row r="42" spans="1:11" customFormat="1" x14ac:dyDescent="0.3">
      <c r="A42" s="25"/>
      <c r="B42" s="8" t="s">
        <v>48</v>
      </c>
      <c r="C42" s="8" t="s">
        <v>50</v>
      </c>
      <c r="D42" s="8" t="s">
        <v>51</v>
      </c>
      <c r="E42" s="8" t="s">
        <v>52</v>
      </c>
      <c r="F42" s="8" t="s">
        <v>53</v>
      </c>
      <c r="G42" s="26" t="s">
        <v>66</v>
      </c>
      <c r="H42" s="6"/>
      <c r="I42" s="6"/>
      <c r="J42" s="6"/>
      <c r="K42" s="6"/>
    </row>
    <row r="43" spans="1:11" customFormat="1" ht="43.2" x14ac:dyDescent="0.3">
      <c r="A43" s="27" t="s">
        <v>122</v>
      </c>
      <c r="B43" s="28" t="s">
        <v>73</v>
      </c>
      <c r="C43" s="29">
        <v>1</v>
      </c>
      <c r="D43" s="30" t="s">
        <v>67</v>
      </c>
      <c r="E43" s="31">
        <v>45</v>
      </c>
      <c r="F43" s="32">
        <f>C37</f>
        <v>2.4553521721260219</v>
      </c>
      <c r="G43" s="32">
        <f>(E43/C43)*F43</f>
        <v>110.49084774567099</v>
      </c>
      <c r="H43" s="6"/>
      <c r="I43" s="6"/>
      <c r="J43" s="6"/>
      <c r="K43" s="6"/>
    </row>
    <row r="44" spans="1:11" customFormat="1" ht="43.2" x14ac:dyDescent="0.3">
      <c r="A44" s="52" t="s">
        <v>214</v>
      </c>
      <c r="B44" s="28" t="s">
        <v>74</v>
      </c>
      <c r="C44" s="30">
        <v>1</v>
      </c>
      <c r="D44" s="30" t="s">
        <v>67</v>
      </c>
      <c r="E44" s="33">
        <v>60</v>
      </c>
      <c r="F44" s="32">
        <f>C38</f>
        <v>1.0664612204166668</v>
      </c>
      <c r="G44" s="34">
        <f>(E44/C44)*F44</f>
        <v>63.987673225000009</v>
      </c>
      <c r="H44" s="6"/>
      <c r="I44" s="6"/>
      <c r="J44" s="6"/>
      <c r="K44" s="6"/>
    </row>
    <row r="45" spans="1:11" customFormat="1" x14ac:dyDescent="0.3">
      <c r="A45" s="170" t="s">
        <v>68</v>
      </c>
      <c r="B45" s="171"/>
      <c r="C45" s="171"/>
      <c r="D45" s="171"/>
      <c r="E45" s="171"/>
      <c r="F45" s="171"/>
      <c r="G45" s="35">
        <f>SUM(G43:G44)</f>
        <v>174.47852097067101</v>
      </c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36"/>
      <c r="I47" s="6"/>
      <c r="J47" s="6"/>
      <c r="K47" s="6"/>
    </row>
    <row r="48" spans="1:11" customFormat="1" x14ac:dyDescent="0.3">
      <c r="A48" s="173" t="s">
        <v>69</v>
      </c>
      <c r="B48" s="173"/>
      <c r="C48" s="19">
        <f>H32</f>
        <v>141.34912747512439</v>
      </c>
      <c r="D48" s="6"/>
      <c r="E48" s="6"/>
      <c r="F48" s="6"/>
      <c r="G48" s="6"/>
      <c r="H48" s="36"/>
      <c r="I48" s="6"/>
      <c r="J48" s="6"/>
      <c r="K48" s="6"/>
    </row>
    <row r="49" spans="1:11" customFormat="1" x14ac:dyDescent="0.3">
      <c r="A49" s="174" t="s">
        <v>70</v>
      </c>
      <c r="B49" s="174"/>
      <c r="C49" s="22">
        <f>G45</f>
        <v>174.47852097067101</v>
      </c>
      <c r="D49" s="6"/>
      <c r="E49" s="6"/>
      <c r="F49" s="6"/>
      <c r="G49" s="6"/>
      <c r="H49" s="36"/>
      <c r="I49" s="6"/>
      <c r="J49" s="6"/>
      <c r="K49" s="6"/>
    </row>
    <row r="50" spans="1:11" customFormat="1" ht="22.8" customHeight="1" x14ac:dyDescent="0.3">
      <c r="A50" s="175" t="s">
        <v>71</v>
      </c>
      <c r="B50" s="175"/>
      <c r="C50" s="60">
        <f>SUM(C48:C49)</f>
        <v>315.82764844579538</v>
      </c>
      <c r="D50" s="5"/>
      <c r="E50" s="5"/>
      <c r="F50" s="5"/>
      <c r="G50" s="5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ht="25.2" customHeigh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</sheetData>
  <mergeCells count="8">
    <mergeCell ref="A45:F45"/>
    <mergeCell ref="A48:B48"/>
    <mergeCell ref="A49:B49"/>
    <mergeCell ref="A50:B50"/>
    <mergeCell ref="B1:C1"/>
    <mergeCell ref="A4:C4"/>
    <mergeCell ref="A32:G32"/>
    <mergeCell ref="A34:B3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10FA-DA9C-4AF7-87A8-499E1FE93842}">
  <dimension ref="A1:K52"/>
  <sheetViews>
    <sheetView topLeftCell="A36" zoomScaleNormal="100" workbookViewId="0">
      <selection activeCell="A37" sqref="A37"/>
    </sheetView>
  </sheetViews>
  <sheetFormatPr defaultColWidth="9.109375" defaultRowHeight="14.4" x14ac:dyDescent="0.3"/>
  <cols>
    <col min="1" max="1" width="17.4414062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39.77734375" style="37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medycznych'!C7</f>
        <v>Podwiązanie otwarte żylaków przełyku  - Gastroskopia – opaskowanie żylaków przełyku</v>
      </c>
      <c r="C1" s="176"/>
      <c r="D1" s="182"/>
      <c r="E1" s="182"/>
      <c r="F1" s="182"/>
      <c r="G1" s="182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medycznych'!B7</f>
        <v>42.91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0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ceny'!A35</f>
        <v>ENDO-32</v>
      </c>
      <c r="B28" s="10" t="str">
        <f>'Słownik materiały - ceny'!B35</f>
        <v>Strzykawka 20 ml</v>
      </c>
      <c r="C28" s="10" t="str">
        <f>'Słownik materiały - ceny'!C35</f>
        <v>materiał jednorazowy</v>
      </c>
      <c r="D28" s="12">
        <v>1</v>
      </c>
      <c r="E28" s="10" t="str">
        <f>'Słownik materiały - ceny'!D35</f>
        <v>szt</v>
      </c>
      <c r="F28" s="40">
        <v>1</v>
      </c>
      <c r="G28" s="11">
        <f>'Słownik materiały - ceny'!E35</f>
        <v>0.2</v>
      </c>
      <c r="H28" s="11">
        <f t="shared" si="0"/>
        <v>0.2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ceny'!A36</f>
        <v>ENDO-33</v>
      </c>
      <c r="B29" s="10" t="str">
        <f>'Słownik materiały - ceny'!B36</f>
        <v>Spirytus 75 % , 1 litr</v>
      </c>
      <c r="C29" s="10" t="str">
        <f>'Słownik materiały - ceny'!C36</f>
        <v>środek dezynfekcyjny</v>
      </c>
      <c r="D29" s="12">
        <v>1</v>
      </c>
      <c r="E29" s="10" t="str">
        <f>'Słownik materiały - ceny'!D36</f>
        <v>litr</v>
      </c>
      <c r="F29" s="39">
        <v>0.1</v>
      </c>
      <c r="G29" s="11">
        <f>'Słownik materiały - ceny'!E36</f>
        <v>195.45</v>
      </c>
      <c r="H29" s="11">
        <f t="shared" si="0"/>
        <v>19.545000000000002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ceny'!A25</f>
        <v>ENDO-22</v>
      </c>
      <c r="B30" s="10" t="str">
        <f>'Słownik materiały - ceny'!B25</f>
        <v xml:space="preserve">Lidocain-EGIS aerozol, roztwór 10% 38g </v>
      </c>
      <c r="C30" s="10" t="str">
        <f>'Słownik materiały - ceny'!C25</f>
        <v>lek</v>
      </c>
      <c r="D30" s="12">
        <v>10</v>
      </c>
      <c r="E30" s="10" t="str">
        <f>'Słownik materiały - ceny'!D25</f>
        <v>szt</v>
      </c>
      <c r="F30" s="40">
        <v>1</v>
      </c>
      <c r="G30" s="11">
        <f>'Słownik materiały - ceny'!E25</f>
        <v>34.99</v>
      </c>
      <c r="H30" s="11">
        <f t="shared" si="0"/>
        <v>3.4990000000000006</v>
      </c>
      <c r="I30" s="14"/>
      <c r="J30" s="14"/>
      <c r="K30" s="14"/>
    </row>
    <row r="31" spans="1:11" s="15" customFormat="1" ht="26.4" customHeight="1" x14ac:dyDescent="0.3">
      <c r="A31" s="179" t="s">
        <v>55</v>
      </c>
      <c r="B31" s="180"/>
      <c r="C31" s="180"/>
      <c r="D31" s="180"/>
      <c r="E31" s="180"/>
      <c r="F31" s="180"/>
      <c r="G31" s="181"/>
      <c r="H31" s="16">
        <f>SUM(H8:H30)</f>
        <v>111.79912747512438</v>
      </c>
      <c r="I31" s="14"/>
      <c r="J31" s="14"/>
      <c r="K31" s="14"/>
    </row>
    <row r="32" spans="1:11" s="15" customFormat="1" ht="26.4" customHeight="1" x14ac:dyDescent="0.3">
      <c r="A32" s="5"/>
      <c r="B32" s="5"/>
      <c r="C32" s="5"/>
      <c r="D32" s="5"/>
      <c r="E32" s="5"/>
      <c r="F32" s="5"/>
      <c r="G32" s="5"/>
      <c r="H32" s="5"/>
      <c r="I32" s="14"/>
      <c r="J32" s="14"/>
      <c r="K32" s="14"/>
    </row>
    <row r="33" spans="1:11" s="15" customFormat="1" ht="26.4" customHeight="1" x14ac:dyDescent="0.3">
      <c r="A33" s="178" t="s">
        <v>56</v>
      </c>
      <c r="B33" s="178"/>
      <c r="C33" s="6"/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5" t="s">
        <v>57</v>
      </c>
      <c r="B34" s="17" t="s">
        <v>58</v>
      </c>
      <c r="C34" s="17" t="s">
        <v>59</v>
      </c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18"/>
      <c r="B35" s="19"/>
      <c r="C35" s="20"/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21" t="str">
        <f>'Stawki wynagrodzeń'!C5</f>
        <v xml:space="preserve">lekarz </v>
      </c>
      <c r="B36" s="22">
        <f>'Stawki wynagrodzeń'!F8</f>
        <v>147.32113032756132</v>
      </c>
      <c r="C36" s="23">
        <f>B36/60</f>
        <v>2.4553521721260219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4" t="str">
        <f>'Stawki wynagrodzeń'!C11</f>
        <v>pielęgniarka</v>
      </c>
      <c r="B37" s="22">
        <f>'Stawki wynagrodzeń'!F13</f>
        <v>63.987673225000009</v>
      </c>
      <c r="C37" s="23">
        <f>B37/60</f>
        <v>1.0664612204166668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6"/>
      <c r="B38" s="6"/>
      <c r="C38" s="6"/>
      <c r="D38" s="6"/>
      <c r="E38" s="6"/>
      <c r="F38" s="6"/>
      <c r="G38" s="6"/>
      <c r="H38" s="6"/>
      <c r="I38" s="14"/>
      <c r="J38" s="14"/>
      <c r="K38" s="14"/>
    </row>
    <row r="39" spans="1:11" customFormat="1" ht="18.6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customFormat="1" ht="46.2" customHeight="1" x14ac:dyDescent="0.3">
      <c r="A40" s="7" t="s">
        <v>60</v>
      </c>
      <c r="B40" s="7" t="s">
        <v>61</v>
      </c>
      <c r="C40" s="7" t="s">
        <v>42</v>
      </c>
      <c r="D40" s="7" t="s">
        <v>62</v>
      </c>
      <c r="E40" s="7" t="s">
        <v>63</v>
      </c>
      <c r="F40" s="7" t="s">
        <v>64</v>
      </c>
      <c r="G40" s="7" t="s">
        <v>65</v>
      </c>
      <c r="H40" s="6"/>
      <c r="I40" s="6"/>
      <c r="J40" s="6"/>
      <c r="K40" s="6"/>
    </row>
    <row r="41" spans="1:11" customFormat="1" x14ac:dyDescent="0.3">
      <c r="A41" s="25"/>
      <c r="B41" s="8" t="s">
        <v>48</v>
      </c>
      <c r="C41" s="8" t="s">
        <v>50</v>
      </c>
      <c r="D41" s="8" t="s">
        <v>51</v>
      </c>
      <c r="E41" s="8" t="s">
        <v>52</v>
      </c>
      <c r="F41" s="8" t="s">
        <v>53</v>
      </c>
      <c r="G41" s="26" t="s">
        <v>66</v>
      </c>
      <c r="H41" s="6"/>
      <c r="I41" s="6"/>
      <c r="J41" s="6"/>
      <c r="K41" s="6"/>
    </row>
    <row r="42" spans="1:11" customFormat="1" ht="43.2" x14ac:dyDescent="0.3">
      <c r="A42" s="27" t="s">
        <v>122</v>
      </c>
      <c r="B42" s="28" t="s">
        <v>73</v>
      </c>
      <c r="C42" s="29">
        <v>1</v>
      </c>
      <c r="D42" s="30" t="s">
        <v>67</v>
      </c>
      <c r="E42" s="31">
        <v>45</v>
      </c>
      <c r="F42" s="32">
        <f>C36</f>
        <v>2.4553521721260219</v>
      </c>
      <c r="G42" s="32">
        <f>(E42/C42)*F42</f>
        <v>110.49084774567099</v>
      </c>
      <c r="H42" s="6"/>
      <c r="I42" s="6"/>
      <c r="J42" s="6"/>
      <c r="K42" s="6"/>
    </row>
    <row r="43" spans="1:11" customFormat="1" ht="43.2" x14ac:dyDescent="0.3">
      <c r="A43" s="52" t="s">
        <v>214</v>
      </c>
      <c r="B43" s="28" t="s">
        <v>74</v>
      </c>
      <c r="C43" s="30">
        <v>1</v>
      </c>
      <c r="D43" s="30" t="s">
        <v>67</v>
      </c>
      <c r="E43" s="33">
        <v>60</v>
      </c>
      <c r="F43" s="32">
        <f>C37</f>
        <v>1.0664612204166668</v>
      </c>
      <c r="G43" s="34">
        <f>(E43/C43)*F43</f>
        <v>63.987673225000009</v>
      </c>
      <c r="H43" s="6"/>
      <c r="I43" s="6"/>
      <c r="J43" s="6"/>
      <c r="K43" s="6"/>
    </row>
    <row r="44" spans="1:11" customFormat="1" x14ac:dyDescent="0.3">
      <c r="A44" s="170" t="s">
        <v>68</v>
      </c>
      <c r="B44" s="171"/>
      <c r="C44" s="171"/>
      <c r="D44" s="171"/>
      <c r="E44" s="171"/>
      <c r="F44" s="171"/>
      <c r="G44" s="35">
        <f>SUM(G42:G43)</f>
        <v>174.47852097067101</v>
      </c>
      <c r="H44" s="6"/>
      <c r="I44" s="6"/>
      <c r="J44" s="6"/>
      <c r="K44" s="6"/>
    </row>
    <row r="45" spans="1:11" customForma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36"/>
      <c r="I46" s="6"/>
      <c r="J46" s="6"/>
      <c r="K46" s="6"/>
    </row>
    <row r="47" spans="1:11" customFormat="1" x14ac:dyDescent="0.3">
      <c r="A47" s="173" t="s">
        <v>69</v>
      </c>
      <c r="B47" s="173"/>
      <c r="C47" s="19">
        <f>H31</f>
        <v>111.79912747512438</v>
      </c>
      <c r="D47" s="6"/>
      <c r="E47" s="6"/>
      <c r="F47" s="6"/>
      <c r="G47" s="6"/>
      <c r="H47" s="36"/>
      <c r="I47" s="6"/>
      <c r="J47" s="6"/>
      <c r="K47" s="6"/>
    </row>
    <row r="48" spans="1:11" customFormat="1" x14ac:dyDescent="0.3">
      <c r="A48" s="174" t="s">
        <v>70</v>
      </c>
      <c r="B48" s="174"/>
      <c r="C48" s="22">
        <f>G44</f>
        <v>174.47852097067101</v>
      </c>
      <c r="D48" s="6"/>
      <c r="E48" s="6"/>
      <c r="F48" s="6"/>
      <c r="G48" s="6"/>
      <c r="H48" s="36"/>
      <c r="I48" s="6"/>
      <c r="J48" s="6"/>
      <c r="K48" s="6"/>
    </row>
    <row r="49" spans="1:11" customFormat="1" ht="19.8" customHeight="1" x14ac:dyDescent="0.3">
      <c r="A49" s="175" t="s">
        <v>71</v>
      </c>
      <c r="B49" s="175"/>
      <c r="C49" s="60">
        <f>SUM(C47:C48)</f>
        <v>286.27764844579542</v>
      </c>
      <c r="D49" s="5"/>
      <c r="E49" s="5"/>
      <c r="F49" s="5"/>
      <c r="G49" s="5"/>
      <c r="H49" s="36"/>
      <c r="I49" s="6"/>
      <c r="J49" s="6"/>
      <c r="K49" s="6"/>
    </row>
    <row r="50" spans="1:11" customForma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ht="25.2" customHeigh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</sheetData>
  <mergeCells count="8">
    <mergeCell ref="A44:F44"/>
    <mergeCell ref="A47:B47"/>
    <mergeCell ref="A48:B48"/>
    <mergeCell ref="A49:B49"/>
    <mergeCell ref="B1:G1"/>
    <mergeCell ref="A4:C4"/>
    <mergeCell ref="A31:G31"/>
    <mergeCell ref="A33:B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9AE9-D928-42F9-8B64-FB8B471167D1}">
  <dimension ref="A1:K59"/>
  <sheetViews>
    <sheetView topLeftCell="A40" zoomScaleNormal="100" workbookViewId="0">
      <selection activeCell="A44" sqref="A44"/>
    </sheetView>
  </sheetViews>
  <sheetFormatPr defaultColWidth="9.109375" defaultRowHeight="14.4" x14ac:dyDescent="0.3"/>
  <cols>
    <col min="1" max="1" width="18.21875" style="36" customWidth="1"/>
    <col min="2" max="2" width="39.77734375" style="36" customWidth="1"/>
    <col min="3" max="3" width="18.88671875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10" width="28.33203125" style="37" customWidth="1"/>
    <col min="11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medycznych'!C8</f>
        <v>Przezskórne endoskopowe wytworzenie przetoki żołądkowej [PEG]</v>
      </c>
      <c r="C1" s="176"/>
      <c r="D1" s="182"/>
      <c r="E1" s="182"/>
      <c r="F1" s="182"/>
      <c r="G1" s="182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medycznych'!B8</f>
        <v>43.11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68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6"/>
      <c r="K8" s="6"/>
    </row>
    <row r="9" spans="1:11" customFormat="1" ht="33.6" customHeight="1" x14ac:dyDescent="0.3">
      <c r="A9" s="9" t="str">
        <f>'Słownik materiały - ceny'!A4</f>
        <v>ENDO-02</v>
      </c>
      <c r="B9" s="68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1"/>
      <c r="K9" s="6"/>
    </row>
    <row r="10" spans="1:11" customFormat="1" ht="31.8" customHeight="1" x14ac:dyDescent="0.3">
      <c r="A10" s="9" t="str">
        <f>'Słownik materiały - ceny'!A5</f>
        <v>ENDO-031</v>
      </c>
      <c r="B10" s="68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6"/>
      <c r="K10" s="6"/>
    </row>
    <row r="11" spans="1:11" customFormat="1" ht="26.4" customHeight="1" x14ac:dyDescent="0.3">
      <c r="A11" s="9" t="str">
        <f>'Słownik materiały - ceny'!A7</f>
        <v>ENDO-04</v>
      </c>
      <c r="B11" s="68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7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68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68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1"/>
      <c r="K13" s="6"/>
    </row>
    <row r="14" spans="1:11" customFormat="1" ht="26.4" customHeight="1" x14ac:dyDescent="0.3">
      <c r="A14" s="9" t="str">
        <f>'Słownik materiały - ceny'!A10</f>
        <v>ENDO-07</v>
      </c>
      <c r="B14" s="68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1"/>
      <c r="K14" s="6"/>
    </row>
    <row r="15" spans="1:11" customFormat="1" ht="26.4" customHeight="1" x14ac:dyDescent="0.3">
      <c r="A15" s="9" t="str">
        <f>'Słownik materiały - ceny'!A11</f>
        <v>ENDO-08</v>
      </c>
      <c r="B15" s="68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1"/>
      <c r="K15" s="6"/>
    </row>
    <row r="16" spans="1:11" s="15" customFormat="1" ht="26.4" customHeight="1" x14ac:dyDescent="0.3">
      <c r="A16" s="9" t="str">
        <f>'Słownik materiały - ceny'!A39</f>
        <v>ENDO-36</v>
      </c>
      <c r="B16" s="68" t="str">
        <f>'Słownik materiały - ceny'!B39</f>
        <v>Inj. Natrii chlorati isotonica Polpharma inj. 9 mg/1 ml amp.</v>
      </c>
      <c r="C16" s="10" t="str">
        <f>'Słownik materiały - ceny'!C39</f>
        <v>płyn infuzyjny</v>
      </c>
      <c r="D16" s="12">
        <v>1</v>
      </c>
      <c r="E16" s="10" t="str">
        <f>'Słownik materiały - ceny'!D12</f>
        <v>szt</v>
      </c>
      <c r="F16" s="40">
        <v>6</v>
      </c>
      <c r="G16" s="11">
        <f>'Słownik materiały - ceny'!E39</f>
        <v>0.32600000000000001</v>
      </c>
      <c r="H16" s="11">
        <f t="shared" si="0"/>
        <v>1.956</v>
      </c>
      <c r="I16" s="14"/>
      <c r="J16" s="41"/>
      <c r="K16" s="14"/>
    </row>
    <row r="17" spans="1:11" s="15" customFormat="1" ht="26.4" customHeight="1" x14ac:dyDescent="0.3">
      <c r="A17" s="9" t="str">
        <f>'Słownik materiały - ceny'!A13</f>
        <v>ENDO-10</v>
      </c>
      <c r="B17" s="68" t="str">
        <f>'Słownik materiały - ceny'!B13</f>
        <v>ANIOXYDE 1000 ml, preparat do czyszczenia endoskopów</v>
      </c>
      <c r="C17" s="10" t="str">
        <f>'Słownik materiały - ceny'!C13</f>
        <v>środek dezynfekcyjny</v>
      </c>
      <c r="D17" s="12">
        <v>25</v>
      </c>
      <c r="E17" s="10" t="str">
        <f>'Słownik materiały - ceny'!D13</f>
        <v>szt</v>
      </c>
      <c r="F17" s="40">
        <v>1</v>
      </c>
      <c r="G17" s="11">
        <f>'Słownik materiały - ceny'!E13</f>
        <v>147.56</v>
      </c>
      <c r="H17" s="11">
        <f t="shared" si="0"/>
        <v>5.9024000000000001</v>
      </c>
      <c r="I17" s="14"/>
      <c r="J17" s="41"/>
      <c r="K17" s="14"/>
    </row>
    <row r="18" spans="1:11" s="15" customFormat="1" ht="26.4" customHeight="1" x14ac:dyDescent="0.3">
      <c r="A18" s="9" t="str">
        <f>'Słownik materiały - ceny'!A14</f>
        <v>ENDO-11</v>
      </c>
      <c r="B18" s="68" t="str">
        <f>'Słownik materiały - ceny'!B14</f>
        <v>Lignina - wata celulozowa, opakowanie 5 kg</v>
      </c>
      <c r="C18" s="10" t="str">
        <f>'Słownik materiały - ceny'!C14</f>
        <v>materiał jednorazowy</v>
      </c>
      <c r="D18" s="12">
        <v>100</v>
      </c>
      <c r="E18" s="10" t="str">
        <f>'Słownik materiały - ceny'!D14</f>
        <v>opakowanie</v>
      </c>
      <c r="F18" s="40">
        <v>1</v>
      </c>
      <c r="G18" s="11">
        <f>'Słownik materiały - ceny'!E14</f>
        <v>42.55</v>
      </c>
      <c r="H18" s="11">
        <f t="shared" si="0"/>
        <v>0.42549999999999999</v>
      </c>
      <c r="I18" s="14"/>
      <c r="J18" s="41"/>
      <c r="K18" s="14"/>
    </row>
    <row r="19" spans="1:11" s="15" customFormat="1" ht="26.4" customHeight="1" x14ac:dyDescent="0.3">
      <c r="A19" s="9" t="str">
        <f>'Słownik materiały - ceny'!A24</f>
        <v>ENDO-21</v>
      </c>
      <c r="B19" s="68" t="str">
        <f>'Słownik materiały - ceny'!B24</f>
        <v>Nerka jednorazowa</v>
      </c>
      <c r="C19" s="10" t="str">
        <f>'Słownik materiały - ceny'!C24</f>
        <v>materiał jednorazowy</v>
      </c>
      <c r="D19" s="12">
        <v>1</v>
      </c>
      <c r="E19" s="10" t="str">
        <f>'Słownik materiały - ceny'!D24</f>
        <v>szt</v>
      </c>
      <c r="F19" s="40">
        <v>1</v>
      </c>
      <c r="G19" s="11">
        <f>'Słownik materiały - ceny'!E24</f>
        <v>0.43</v>
      </c>
      <c r="H19" s="11">
        <f t="shared" si="0"/>
        <v>0.43</v>
      </c>
      <c r="I19" s="14"/>
      <c r="J19" s="41"/>
      <c r="K19" s="14"/>
    </row>
    <row r="20" spans="1:11" s="15" customFormat="1" ht="26.4" customHeight="1" x14ac:dyDescent="0.3">
      <c r="A20" s="9" t="str">
        <f>'Słownik materiały - ceny'!A20</f>
        <v>ENDO-17</v>
      </c>
      <c r="B20" s="68" t="str">
        <f>'Słownik materiały - ceny'!B20</f>
        <v>Szczoteczka do czyszczenia endoskopów</v>
      </c>
      <c r="C20" s="10" t="str">
        <f>'Słownik materiały - ceny'!C20</f>
        <v>materiał jednorazowy</v>
      </c>
      <c r="D20" s="12">
        <v>1</v>
      </c>
      <c r="E20" s="10" t="str">
        <f>'Słownik materiały - ceny'!D20</f>
        <v>szt</v>
      </c>
      <c r="F20" s="40">
        <v>1</v>
      </c>
      <c r="G20" s="11">
        <f>'Słownik materiały - ceny'!E20</f>
        <v>2.98</v>
      </c>
      <c r="H20" s="11">
        <f t="shared" si="0"/>
        <v>2.98</v>
      </c>
      <c r="I20" s="14"/>
      <c r="J20" s="41"/>
      <c r="K20" s="14"/>
    </row>
    <row r="21" spans="1:11" s="15" customFormat="1" ht="26.4" customHeight="1" x14ac:dyDescent="0.3">
      <c r="A21" s="9" t="str">
        <f>'Słownik materiały - ceny'!A15</f>
        <v>ENDO-12</v>
      </c>
      <c r="B21" s="68" t="str">
        <f>'Słownik materiały - ceny'!B15</f>
        <v>Aniosgel 85 NPC do dezynfekcji rąk, butelka 1000 ml</v>
      </c>
      <c r="C21" s="10" t="str">
        <f>'Słownik materiały - ceny'!C15</f>
        <v>środek dezynfekcyjny</v>
      </c>
      <c r="D21" s="12">
        <v>30</v>
      </c>
      <c r="E21" s="10" t="str">
        <f>'Słownik materiały - ceny'!D15</f>
        <v>szt</v>
      </c>
      <c r="F21" s="40">
        <v>1</v>
      </c>
      <c r="G21" s="11">
        <f>'Słownik materiały - ceny'!E15</f>
        <v>29.81</v>
      </c>
      <c r="H21" s="11">
        <f t="shared" si="0"/>
        <v>0.99366666666666659</v>
      </c>
      <c r="I21" s="14"/>
      <c r="J21" s="6"/>
      <c r="K21" s="14"/>
    </row>
    <row r="22" spans="1:11" s="15" customFormat="1" ht="26.4" customHeight="1" x14ac:dyDescent="0.3">
      <c r="A22" s="9" t="str">
        <f>'Słownik materiały - ceny'!A16</f>
        <v>ENDO-13</v>
      </c>
      <c r="B22" s="68" t="str">
        <f>'Słownik materiały - ceny'!B16</f>
        <v>Chusteczki uniwersalne Clinell do dezynfekcji powierzchni, opakowanie 200 szt</v>
      </c>
      <c r="C22" s="10" t="str">
        <f>'Słownik materiały - ceny'!C16</f>
        <v>środek dezynfekcyjny</v>
      </c>
      <c r="D22" s="12">
        <v>60</v>
      </c>
      <c r="E22" s="10" t="str">
        <f>'Słownik materiały - ceny'!D16</f>
        <v>opakowanie</v>
      </c>
      <c r="F22" s="40">
        <v>1</v>
      </c>
      <c r="G22" s="11">
        <f>'Słownik materiały - ceny'!E16</f>
        <v>40</v>
      </c>
      <c r="H22" s="11">
        <f t="shared" si="0"/>
        <v>0.66666666666666663</v>
      </c>
      <c r="I22" s="14"/>
      <c r="J22" s="6"/>
      <c r="K22" s="14"/>
    </row>
    <row r="23" spans="1:11" s="15" customFormat="1" ht="26.4" customHeight="1" x14ac:dyDescent="0.3">
      <c r="A23" s="9" t="str">
        <f>'Słownik materiały - ceny'!A17</f>
        <v>ENDO-14</v>
      </c>
      <c r="B23" s="68" t="str">
        <f>'Słownik materiały - ceny'!B17</f>
        <v>Kompresy niejałowe 10x10, opakowanie 100 sztuk</v>
      </c>
      <c r="C23" s="10" t="str">
        <f>'Słownik materiały - ceny'!C17</f>
        <v>materiał jednorazowy</v>
      </c>
      <c r="D23" s="12">
        <v>4</v>
      </c>
      <c r="E23" s="10" t="str">
        <f>'Słownik materiały - ceny'!D17</f>
        <v>opakowanie</v>
      </c>
      <c r="F23" s="40">
        <v>1</v>
      </c>
      <c r="G23" s="11">
        <f>'Słownik materiały - ceny'!E17</f>
        <v>10.15</v>
      </c>
      <c r="H23" s="11">
        <f t="shared" si="0"/>
        <v>2.5375000000000001</v>
      </c>
      <c r="I23" s="14"/>
      <c r="J23" s="6"/>
      <c r="K23" s="14"/>
    </row>
    <row r="24" spans="1:11" s="15" customFormat="1" ht="26.4" customHeight="1" x14ac:dyDescent="0.3">
      <c r="A24" s="9" t="str">
        <f>'Słownik materiały - ceny'!A18</f>
        <v>ENDO-15</v>
      </c>
      <c r="B24" s="68" t="str">
        <f>'Słownik materiały - ceny'!B18</f>
        <v>Incidin OXY Wipes chusteczki do dezynfekcji, opakowanie 100 sztuk</v>
      </c>
      <c r="C24" s="10" t="str">
        <f>'Słownik materiały - ceny'!C18</f>
        <v>środek dezynfekcyjny</v>
      </c>
      <c r="D24" s="12">
        <v>10</v>
      </c>
      <c r="E24" s="10" t="str">
        <f>'Słownik materiały - ceny'!D18</f>
        <v>opakowanie</v>
      </c>
      <c r="F24" s="40">
        <v>1</v>
      </c>
      <c r="G24" s="11">
        <f>'Słownik materiały - ceny'!E18</f>
        <v>29.2</v>
      </c>
      <c r="H24" s="11">
        <f t="shared" si="0"/>
        <v>2.92</v>
      </c>
      <c r="I24" s="14"/>
      <c r="J24" s="6"/>
      <c r="K24" s="14"/>
    </row>
    <row r="25" spans="1:11" s="15" customFormat="1" ht="26.4" customHeight="1" x14ac:dyDescent="0.3">
      <c r="A25" s="9" t="str">
        <f>'Słownik materiały - ceny'!A19</f>
        <v>ENDO-16</v>
      </c>
      <c r="B25" s="68" t="str">
        <f>'Słownik materiały - ceny'!B19</f>
        <v>Sterisol Liquid Soap Ultra Mild, opakowanie 700 ml</v>
      </c>
      <c r="C25" s="10" t="str">
        <f>'Słownik materiały - ceny'!C19</f>
        <v>środek dezynfekcyjny</v>
      </c>
      <c r="D25" s="12">
        <v>60</v>
      </c>
      <c r="E25" s="10" t="str">
        <f>'Słownik materiały - ceny'!D19</f>
        <v>szt</v>
      </c>
      <c r="F25" s="40">
        <v>1</v>
      </c>
      <c r="G25" s="11">
        <f>'Słownik materiały - ceny'!E19</f>
        <v>35</v>
      </c>
      <c r="H25" s="11">
        <f t="shared" si="0"/>
        <v>0.58333333333333337</v>
      </c>
      <c r="I25" s="14"/>
      <c r="J25" s="6"/>
      <c r="K25" s="14"/>
    </row>
    <row r="26" spans="1:11" s="15" customFormat="1" ht="26.4" customHeight="1" x14ac:dyDescent="0.3">
      <c r="A26" s="9" t="str">
        <f>'Słownik materiały - ceny'!A23</f>
        <v>ENDO-20</v>
      </c>
      <c r="B26" s="68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14"/>
      <c r="J26" s="6"/>
      <c r="K26" s="14"/>
    </row>
    <row r="27" spans="1:11" s="15" customFormat="1" ht="26.4" customHeight="1" x14ac:dyDescent="0.3">
      <c r="A27" s="9" t="str">
        <f>'Słownik materiały - ceny'!A40</f>
        <v>ENDO-37</v>
      </c>
      <c r="B27" s="68" t="str">
        <f>'Słownik materiały - ceny'!B40</f>
        <v>SERWETA 50 x 60 - samoprzylepna z otworem</v>
      </c>
      <c r="C27" s="10" t="str">
        <f>'Słownik materiały - ceny'!C40</f>
        <v>materiał jednorazowy</v>
      </c>
      <c r="D27" s="12">
        <v>1</v>
      </c>
      <c r="E27" s="10" t="str">
        <f>'Słownik materiały - ceny'!D22</f>
        <v>szt</v>
      </c>
      <c r="F27" s="40">
        <v>1</v>
      </c>
      <c r="G27" s="11">
        <f>'Słownik materiały - ceny'!E40</f>
        <v>2.96</v>
      </c>
      <c r="H27" s="11">
        <f t="shared" si="0"/>
        <v>2.96</v>
      </c>
      <c r="I27" s="14"/>
      <c r="J27" s="6"/>
      <c r="K27" s="14"/>
    </row>
    <row r="28" spans="1:11" s="15" customFormat="1" ht="26.4" customHeight="1" x14ac:dyDescent="0.3">
      <c r="A28" s="9" t="str">
        <f>'Słownik materiały - ceny'!A41</f>
        <v>ENDO-38</v>
      </c>
      <c r="B28" s="68" t="str">
        <f>'Słownik materiały - ceny'!B41</f>
        <v>OPATRUNEK 10 X 10 cm. - BACTIGRAS</v>
      </c>
      <c r="C28" s="10" t="str">
        <f>'Słownik materiały - ceny'!C41</f>
        <v>materiał jednorazowy</v>
      </c>
      <c r="D28" s="12">
        <v>1</v>
      </c>
      <c r="E28" s="10" t="str">
        <f>'Słownik materiały - ceny'!D21</f>
        <v>szt</v>
      </c>
      <c r="F28" s="40">
        <v>1</v>
      </c>
      <c r="G28" s="11">
        <f>'Słownik materiały - ceny'!E41</f>
        <v>2.95</v>
      </c>
      <c r="H28" s="11">
        <f t="shared" si="0"/>
        <v>2.95</v>
      </c>
      <c r="I28" s="14"/>
      <c r="J28" s="41"/>
      <c r="K28" s="14"/>
    </row>
    <row r="29" spans="1:11" s="15" customFormat="1" ht="26.4" customHeight="1" x14ac:dyDescent="0.3">
      <c r="A29" s="9" t="str">
        <f>'Słownik materiały - ceny'!A42</f>
        <v>ENDO-39</v>
      </c>
      <c r="B29" s="68" t="str">
        <f>'Słownik materiały - ceny'!B42</f>
        <v>KODAN TINKTUR FORTE, BEZBARWNY PŁYN NA SKÓRĘ 250ML</v>
      </c>
      <c r="C29" s="10" t="str">
        <f>'Słownik materiały - ceny'!C42</f>
        <v>środek dezynfekcyjny</v>
      </c>
      <c r="D29" s="12">
        <v>5</v>
      </c>
      <c r="E29" s="10" t="str">
        <f>'Słownik materiały - ceny'!D35</f>
        <v>szt</v>
      </c>
      <c r="F29" s="40">
        <v>1</v>
      </c>
      <c r="G29" s="11">
        <f>'Słownik materiały - ceny'!E42</f>
        <v>14.3</v>
      </c>
      <c r="H29" s="11">
        <f t="shared" si="0"/>
        <v>2.8600000000000003</v>
      </c>
      <c r="I29" s="14"/>
      <c r="J29" s="6"/>
      <c r="K29" s="14"/>
    </row>
    <row r="30" spans="1:11" s="15" customFormat="1" ht="26.4" customHeight="1" x14ac:dyDescent="0.3">
      <c r="A30" s="9" t="str">
        <f>'Słownik materiały - ceny'!A43</f>
        <v>ENDO-40</v>
      </c>
      <c r="B30" s="68" t="str">
        <f>'Słownik materiały - ceny'!B43</f>
        <v xml:space="preserve">ZESTAW UNIWERSALNY L&amp;R </v>
      </c>
      <c r="C30" s="10" t="str">
        <f>'Słownik materiały - ceny'!C43</f>
        <v>materiał jednorazowy</v>
      </c>
      <c r="D30" s="12">
        <v>1</v>
      </c>
      <c r="E30" s="10" t="str">
        <f>'Słownik materiały - ceny'!D43</f>
        <v>szt</v>
      </c>
      <c r="F30" s="40">
        <v>1</v>
      </c>
      <c r="G30" s="11">
        <f>'Słownik materiały - ceny'!E43</f>
        <v>36</v>
      </c>
      <c r="H30" s="11">
        <f t="shared" si="0"/>
        <v>36</v>
      </c>
      <c r="I30" s="14"/>
      <c r="J30" s="6"/>
      <c r="K30" s="14"/>
    </row>
    <row r="31" spans="1:11" s="15" customFormat="1" ht="26.4" customHeight="1" x14ac:dyDescent="0.3">
      <c r="A31" s="9" t="str">
        <f>'Słownik materiały - ceny'!A44</f>
        <v>ENDO-41</v>
      </c>
      <c r="B31" s="68" t="str">
        <f>'Słownik materiały - ceny'!B44</f>
        <v>Lignocainum Jelfa A żel 20mg/g 30g tuba</v>
      </c>
      <c r="C31" s="10" t="str">
        <f>'Słownik materiały - ceny'!C44</f>
        <v>lek</v>
      </c>
      <c r="D31" s="12">
        <v>10</v>
      </c>
      <c r="E31" s="10" t="str">
        <f>'Słownik materiały - ceny'!D44</f>
        <v>szt</v>
      </c>
      <c r="F31" s="40">
        <v>1</v>
      </c>
      <c r="G31" s="11">
        <f>'Słownik materiały - ceny'!E44</f>
        <v>32.21</v>
      </c>
      <c r="H31" s="11">
        <f t="shared" si="0"/>
        <v>3.2210000000000001</v>
      </c>
      <c r="I31" s="14"/>
      <c r="J31" s="6"/>
      <c r="K31" s="14"/>
    </row>
    <row r="32" spans="1:11" s="15" customFormat="1" ht="26.4" customHeight="1" x14ac:dyDescent="0.3">
      <c r="A32" s="9" t="str">
        <f>'Słownik materiały - ceny'!A45</f>
        <v>ENDO-42</v>
      </c>
      <c r="B32" s="68" t="str">
        <f>'Słownik materiały - ceny'!B45</f>
        <v xml:space="preserve">STRZYKAWKA 5 ml BRAUN </v>
      </c>
      <c r="C32" s="10" t="str">
        <f>'Słownik materiały - ceny'!C45</f>
        <v>materiał jednorazowy</v>
      </c>
      <c r="D32" s="12">
        <v>1</v>
      </c>
      <c r="E32" s="10" t="str">
        <f>'Słownik materiały - ceny'!D45</f>
        <v>szt</v>
      </c>
      <c r="F32" s="40">
        <v>1</v>
      </c>
      <c r="G32" s="11">
        <f>'Słownik materiały - ceny'!E45</f>
        <v>0.1</v>
      </c>
      <c r="H32" s="11">
        <f t="shared" si="0"/>
        <v>0.1</v>
      </c>
      <c r="I32" s="14"/>
      <c r="J32" s="6"/>
      <c r="K32" s="14"/>
    </row>
    <row r="33" spans="1:11" s="15" customFormat="1" ht="26.4" customHeight="1" x14ac:dyDescent="0.3">
      <c r="A33" s="9" t="str">
        <f>'Słownik materiały - ceny'!A46</f>
        <v>ENDO-43</v>
      </c>
      <c r="B33" s="68" t="str">
        <f>'Słownik materiały - ceny'!B46</f>
        <v>IGŁA j.u. 0,5 x 25</v>
      </c>
      <c r="C33" s="10" t="str">
        <f>'Słownik materiały - ceny'!C46</f>
        <v>materiał jednorazowy</v>
      </c>
      <c r="D33" s="12">
        <v>1</v>
      </c>
      <c r="E33" s="10" t="str">
        <f>'Słownik materiały - ceny'!D46</f>
        <v>szt</v>
      </c>
      <c r="F33" s="40">
        <v>1</v>
      </c>
      <c r="G33" s="11">
        <f>'Słownik materiały - ceny'!E46</f>
        <v>6.9000000000000006E-2</v>
      </c>
      <c r="H33" s="11">
        <f t="shared" si="0"/>
        <v>6.9000000000000006E-2</v>
      </c>
      <c r="I33" s="14"/>
      <c r="J33" s="6"/>
      <c r="K33" s="14"/>
    </row>
    <row r="34" spans="1:11" s="15" customFormat="1" ht="26.4" customHeight="1" x14ac:dyDescent="0.3">
      <c r="A34" s="9" t="str">
        <f>'Słownik materiały - ceny'!A47</f>
        <v>ENDO-44</v>
      </c>
      <c r="B34" s="68" t="str">
        <f>'Słownik materiały - ceny'!B47</f>
        <v xml:space="preserve">STERICAN-IGŁA 0,8 x 120 mm </v>
      </c>
      <c r="C34" s="10" t="str">
        <f>'Słownik materiały - ceny'!C47</f>
        <v>materiał jednorazowy</v>
      </c>
      <c r="D34" s="12">
        <v>1</v>
      </c>
      <c r="E34" s="10" t="str">
        <f>'Słownik materiały - ceny'!D47</f>
        <v>szt</v>
      </c>
      <c r="F34" s="40">
        <v>1</v>
      </c>
      <c r="G34" s="11">
        <f>'Słownik materiały - ceny'!E47</f>
        <v>0.83979999999999999</v>
      </c>
      <c r="H34" s="11">
        <f t="shared" si="0"/>
        <v>0.83979999999999999</v>
      </c>
      <c r="I34" s="14"/>
      <c r="J34" s="6"/>
      <c r="K34" s="14"/>
    </row>
    <row r="35" spans="1:11" s="15" customFormat="1" ht="26.4" customHeight="1" x14ac:dyDescent="0.3">
      <c r="A35" s="9" t="str">
        <f>'Słownik materiały - ceny'!A36</f>
        <v>ENDO-33</v>
      </c>
      <c r="B35" s="68" t="str">
        <f>'Słownik materiały - ceny'!B36</f>
        <v>Spirytus 75 % , 1 litr</v>
      </c>
      <c r="C35" s="10" t="str">
        <f>'Słownik materiały - ceny'!C36</f>
        <v>środek dezynfekcyjny</v>
      </c>
      <c r="D35" s="12">
        <v>1</v>
      </c>
      <c r="E35" s="10" t="str">
        <f>'Słownik materiały - ceny'!D36</f>
        <v>litr</v>
      </c>
      <c r="F35" s="39">
        <v>0.1</v>
      </c>
      <c r="G35" s="11">
        <f>'Słownik materiały - ceny'!E36</f>
        <v>195.45</v>
      </c>
      <c r="H35" s="11">
        <f t="shared" si="0"/>
        <v>19.545000000000002</v>
      </c>
      <c r="I35" s="14"/>
      <c r="J35" s="14"/>
      <c r="K35" s="14"/>
    </row>
    <row r="36" spans="1:11" s="15" customFormat="1" ht="26.4" customHeight="1" x14ac:dyDescent="0.3">
      <c r="A36" s="9" t="str">
        <f>'Słownik materiały - ceny'!A48</f>
        <v>ENDO-45</v>
      </c>
      <c r="B36" s="68" t="str">
        <f>'Słownik materiały - ceny'!B48</f>
        <v>Lignocainum Hydrochloricum WZF 2% inj. 40mg/2ml amp</v>
      </c>
      <c r="C36" s="10" t="str">
        <f>'Słownik materiały - ceny'!C48</f>
        <v>lek</v>
      </c>
      <c r="D36" s="12">
        <v>1</v>
      </c>
      <c r="E36" s="10" t="str">
        <f>'Słownik materiały - ceny'!D48</f>
        <v>szt</v>
      </c>
      <c r="F36" s="40">
        <v>1</v>
      </c>
      <c r="G36" s="11">
        <f>'Słownik materiały - ceny'!E48</f>
        <v>1.3800000000000001</v>
      </c>
      <c r="H36" s="11">
        <f t="shared" si="0"/>
        <v>1.3800000000000001</v>
      </c>
      <c r="I36" s="14"/>
      <c r="J36" s="6"/>
      <c r="K36" s="14"/>
    </row>
    <row r="37" spans="1:11" s="15" customFormat="1" ht="26.4" customHeight="1" x14ac:dyDescent="0.3">
      <c r="A37" s="9" t="str">
        <f>'Słownik materiały - ceny'!A49</f>
        <v>ENDO-46</v>
      </c>
      <c r="B37" s="10" t="str">
        <f>'Słownik materiały - ceny'!B49</f>
        <v>PRZYLEPIEC FILMPLAST 2,5 X 9,14 m</v>
      </c>
      <c r="C37" s="10" t="str">
        <f>'Słownik materiały - ceny'!C49</f>
        <v>materiał jednorazowy</v>
      </c>
      <c r="D37" s="12">
        <v>1</v>
      </c>
      <c r="E37" s="10" t="str">
        <f>'Słownik materiały - ceny'!D49</f>
        <v>szt</v>
      </c>
      <c r="F37" s="40">
        <v>1</v>
      </c>
      <c r="G37" s="11">
        <f>'Słownik materiały - ceny'!E49</f>
        <v>2.2999999999999998</v>
      </c>
      <c r="H37" s="11">
        <f t="shared" si="0"/>
        <v>2.2999999999999998</v>
      </c>
      <c r="I37" s="14"/>
      <c r="J37" s="6"/>
      <c r="K37" s="14"/>
    </row>
    <row r="38" spans="1:11" s="15" customFormat="1" ht="26.4" customHeight="1" x14ac:dyDescent="0.3">
      <c r="A38" s="179" t="s">
        <v>55</v>
      </c>
      <c r="B38" s="180"/>
      <c r="C38" s="180"/>
      <c r="D38" s="180"/>
      <c r="E38" s="180"/>
      <c r="F38" s="180"/>
      <c r="G38" s="181"/>
      <c r="H38" s="16">
        <f>SUM(H8:H37)</f>
        <v>141.04845583333332</v>
      </c>
      <c r="I38" s="14"/>
      <c r="J38" s="6"/>
      <c r="K38" s="14"/>
    </row>
    <row r="39" spans="1:11" s="15" customFormat="1" ht="26.4" customHeight="1" x14ac:dyDescent="0.3">
      <c r="A39" s="5"/>
      <c r="B39" s="5"/>
      <c r="C39" s="5"/>
      <c r="D39" s="5"/>
      <c r="E39" s="5"/>
      <c r="F39" s="5"/>
      <c r="G39" s="5"/>
      <c r="H39" s="5"/>
      <c r="I39" s="14"/>
      <c r="J39" s="6"/>
      <c r="K39" s="14"/>
    </row>
    <row r="40" spans="1:11" s="15" customFormat="1" ht="26.4" customHeight="1" x14ac:dyDescent="0.3">
      <c r="A40" s="178" t="s">
        <v>56</v>
      </c>
      <c r="B40" s="178"/>
      <c r="C40" s="6"/>
      <c r="D40" s="6"/>
      <c r="E40" s="6"/>
      <c r="F40" s="6"/>
      <c r="G40" s="6"/>
      <c r="H40" s="6"/>
      <c r="I40" s="14"/>
      <c r="J40" s="6"/>
      <c r="K40" s="14"/>
    </row>
    <row r="41" spans="1:11" s="15" customFormat="1" ht="26.4" customHeight="1" x14ac:dyDescent="0.3">
      <c r="A41" s="5" t="s">
        <v>57</v>
      </c>
      <c r="B41" s="17" t="s">
        <v>58</v>
      </c>
      <c r="C41" s="17" t="s">
        <v>59</v>
      </c>
      <c r="D41" s="6"/>
      <c r="E41" s="6"/>
      <c r="F41" s="6"/>
      <c r="G41" s="6"/>
      <c r="H41" s="6"/>
      <c r="I41" s="14"/>
      <c r="J41" s="6"/>
      <c r="K41" s="14"/>
    </row>
    <row r="42" spans="1:11" s="15" customFormat="1" ht="26.4" customHeight="1" x14ac:dyDescent="0.3">
      <c r="A42" s="18"/>
      <c r="B42" s="19"/>
      <c r="C42" s="20"/>
      <c r="D42" s="6"/>
      <c r="E42" s="6"/>
      <c r="F42" s="6"/>
      <c r="G42" s="6"/>
      <c r="H42" s="6"/>
      <c r="I42" s="14"/>
      <c r="J42" s="6"/>
      <c r="K42" s="14"/>
    </row>
    <row r="43" spans="1:11" s="15" customFormat="1" ht="26.4" customHeight="1" x14ac:dyDescent="0.3">
      <c r="A43" s="14" t="str">
        <f>'Stawki wynagrodzeń'!C3</f>
        <v xml:space="preserve">lekarz </v>
      </c>
      <c r="B43" s="22">
        <f>'Stawki wynagrodzeń'!F8</f>
        <v>147.32113032756132</v>
      </c>
      <c r="C43" s="23">
        <f>B43/60</f>
        <v>2.4553521721260219</v>
      </c>
      <c r="D43" s="6"/>
      <c r="E43" s="6"/>
      <c r="F43" s="6"/>
      <c r="G43" s="6"/>
      <c r="H43" s="6"/>
      <c r="I43" s="14"/>
      <c r="J43" s="14"/>
      <c r="K43" s="14"/>
    </row>
    <row r="44" spans="1:11" s="15" customFormat="1" ht="26.4" customHeight="1" x14ac:dyDescent="0.3">
      <c r="A44" s="21" t="str">
        <f>'Stawki wynagrodzeń'!C11</f>
        <v>pielęgniarka</v>
      </c>
      <c r="B44" s="22">
        <f>'Stawki wynagrodzeń'!F13</f>
        <v>63.987673225000009</v>
      </c>
      <c r="C44" s="23">
        <f>B44/60</f>
        <v>1.0664612204166668</v>
      </c>
      <c r="D44" s="6"/>
      <c r="E44" s="6"/>
      <c r="F44" s="6"/>
      <c r="G44" s="6"/>
      <c r="H44" s="6"/>
      <c r="I44" s="14"/>
      <c r="J44" s="14"/>
      <c r="K44" s="14"/>
    </row>
    <row r="45" spans="1:11" s="15" customFormat="1" ht="26.4" customHeight="1" x14ac:dyDescent="0.3">
      <c r="A45" s="6"/>
      <c r="B45" s="6"/>
      <c r="C45" s="6"/>
      <c r="D45" s="6"/>
      <c r="E45" s="6"/>
      <c r="F45" s="6"/>
      <c r="G45" s="6"/>
      <c r="H45" s="6"/>
      <c r="I45" s="14"/>
      <c r="J45" s="6"/>
      <c r="K45" s="14"/>
    </row>
    <row r="46" spans="1:11" customFormat="1" ht="18.600000000000001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customFormat="1" ht="52.2" customHeight="1" x14ac:dyDescent="0.3">
      <c r="A47" s="7" t="s">
        <v>60</v>
      </c>
      <c r="B47" s="7" t="s">
        <v>61</v>
      </c>
      <c r="C47" s="7" t="s">
        <v>42</v>
      </c>
      <c r="D47" s="7" t="s">
        <v>62</v>
      </c>
      <c r="E47" s="7" t="s">
        <v>63</v>
      </c>
      <c r="F47" s="7" t="s">
        <v>64</v>
      </c>
      <c r="G47" s="7" t="s">
        <v>65</v>
      </c>
      <c r="H47" s="6"/>
      <c r="I47" s="6"/>
      <c r="J47" s="6"/>
      <c r="K47" s="6"/>
    </row>
    <row r="48" spans="1:11" customFormat="1" x14ac:dyDescent="0.3">
      <c r="A48" s="25"/>
      <c r="B48" s="8" t="s">
        <v>48</v>
      </c>
      <c r="C48" s="8" t="s">
        <v>50</v>
      </c>
      <c r="D48" s="8" t="s">
        <v>51</v>
      </c>
      <c r="E48" s="8" t="s">
        <v>52</v>
      </c>
      <c r="F48" s="8" t="s">
        <v>53</v>
      </c>
      <c r="G48" s="26" t="s">
        <v>66</v>
      </c>
      <c r="H48" s="6"/>
      <c r="I48" s="6"/>
      <c r="J48" s="6"/>
      <c r="K48" s="6"/>
    </row>
    <row r="49" spans="1:11" customFormat="1" ht="28.8" x14ac:dyDescent="0.3">
      <c r="A49" s="27" t="s">
        <v>122</v>
      </c>
      <c r="B49" s="28" t="s">
        <v>183</v>
      </c>
      <c r="C49" s="29">
        <v>1</v>
      </c>
      <c r="D49" s="30" t="s">
        <v>67</v>
      </c>
      <c r="E49" s="31">
        <v>60</v>
      </c>
      <c r="F49" s="32">
        <f>C43</f>
        <v>2.4553521721260219</v>
      </c>
      <c r="G49" s="32">
        <f>(E49/C49)*F49</f>
        <v>147.32113032756132</v>
      </c>
      <c r="H49" s="6"/>
      <c r="I49" s="6"/>
      <c r="J49" s="6"/>
      <c r="K49" s="6"/>
    </row>
    <row r="50" spans="1:11" customFormat="1" ht="28.8" x14ac:dyDescent="0.3">
      <c r="A50" s="52" t="s">
        <v>214</v>
      </c>
      <c r="B50" s="28" t="s">
        <v>74</v>
      </c>
      <c r="C50" s="30">
        <v>1</v>
      </c>
      <c r="D50" s="30" t="s">
        <v>67</v>
      </c>
      <c r="E50" s="33">
        <v>65</v>
      </c>
      <c r="F50" s="32">
        <f>C44</f>
        <v>1.0664612204166668</v>
      </c>
      <c r="G50" s="34">
        <f>(E50/C50)*F50</f>
        <v>69.319979327083345</v>
      </c>
      <c r="H50" s="6"/>
      <c r="I50" s="6"/>
      <c r="J50" s="6"/>
      <c r="K50" s="6"/>
    </row>
    <row r="51" spans="1:11" customFormat="1" x14ac:dyDescent="0.3">
      <c r="A51" s="170" t="s">
        <v>68</v>
      </c>
      <c r="B51" s="171"/>
      <c r="C51" s="171"/>
      <c r="D51" s="171"/>
      <c r="E51" s="171"/>
      <c r="F51" s="171"/>
      <c r="G51" s="35">
        <f>SUM(G49:G50)</f>
        <v>216.64110965464465</v>
      </c>
      <c r="H51" s="6"/>
      <c r="I51" s="6"/>
      <c r="J51" s="6"/>
      <c r="K51" s="6"/>
    </row>
    <row r="52" spans="1:11" customForma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customFormat="1" x14ac:dyDescent="0.3">
      <c r="A53" s="6"/>
      <c r="B53" s="6"/>
      <c r="C53" s="6"/>
      <c r="D53" s="6"/>
      <c r="E53" s="6"/>
      <c r="F53" s="6"/>
      <c r="G53" s="6"/>
      <c r="H53" s="36"/>
      <c r="I53" s="6"/>
      <c r="J53" s="6"/>
      <c r="K53" s="6"/>
    </row>
    <row r="54" spans="1:11" customFormat="1" x14ac:dyDescent="0.3">
      <c r="A54" s="173" t="s">
        <v>69</v>
      </c>
      <c r="B54" s="173"/>
      <c r="C54" s="19">
        <f>H38</f>
        <v>141.04845583333332</v>
      </c>
      <c r="D54" s="6"/>
      <c r="E54" s="6"/>
      <c r="F54" s="6"/>
      <c r="G54" s="6"/>
      <c r="H54" s="36"/>
      <c r="I54" s="6"/>
      <c r="J54" s="6"/>
      <c r="K54" s="6"/>
    </row>
    <row r="55" spans="1:11" customFormat="1" x14ac:dyDescent="0.3">
      <c r="A55" s="174" t="s">
        <v>70</v>
      </c>
      <c r="B55" s="174"/>
      <c r="C55" s="22">
        <f>G51</f>
        <v>216.64110965464465</v>
      </c>
      <c r="D55" s="6"/>
      <c r="E55" s="6"/>
      <c r="F55" s="6"/>
      <c r="G55" s="6"/>
      <c r="H55" s="36"/>
      <c r="I55" s="6"/>
      <c r="J55" s="6"/>
      <c r="K55" s="6"/>
    </row>
    <row r="56" spans="1:11" customFormat="1" ht="20.399999999999999" customHeight="1" x14ac:dyDescent="0.3">
      <c r="A56" s="175" t="s">
        <v>71</v>
      </c>
      <c r="B56" s="175"/>
      <c r="C56" s="60">
        <f>SUM(C54:C55)</f>
        <v>357.68956548797797</v>
      </c>
      <c r="D56" s="5"/>
      <c r="E56" s="5"/>
      <c r="F56" s="5"/>
      <c r="G56" s="5"/>
      <c r="H56" s="36"/>
      <c r="I56" s="6"/>
      <c r="J56" s="6"/>
      <c r="K56" s="6"/>
    </row>
    <row r="57" spans="1:11" customFormat="1" x14ac:dyDescent="0.3">
      <c r="A57" s="36"/>
      <c r="B57" s="36"/>
      <c r="C57" s="36"/>
      <c r="D57" s="36"/>
      <c r="E57" s="36"/>
      <c r="F57" s="36"/>
      <c r="G57" s="36"/>
      <c r="H57" s="36"/>
      <c r="I57" s="6"/>
      <c r="J57" s="6"/>
      <c r="K57" s="6"/>
    </row>
    <row r="58" spans="1:11" customFormat="1" x14ac:dyDescent="0.3">
      <c r="A58" s="36"/>
      <c r="B58" s="36"/>
      <c r="C58" s="36"/>
      <c r="D58" s="36"/>
      <c r="E58" s="36"/>
      <c r="F58" s="36"/>
      <c r="G58" s="36"/>
      <c r="H58" s="36"/>
      <c r="I58" s="6"/>
      <c r="J58" s="6"/>
      <c r="K58" s="6"/>
    </row>
    <row r="59" spans="1:11" customFormat="1" ht="25.2" customHeight="1" x14ac:dyDescent="0.3">
      <c r="A59" s="36"/>
      <c r="B59" s="36"/>
      <c r="C59" s="36"/>
      <c r="D59" s="36"/>
      <c r="E59" s="36"/>
      <c r="F59" s="36"/>
      <c r="G59" s="36"/>
      <c r="H59" s="36"/>
      <c r="I59" s="6"/>
      <c r="J59" s="6"/>
      <c r="K59" s="6"/>
    </row>
  </sheetData>
  <mergeCells count="8">
    <mergeCell ref="A55:B55"/>
    <mergeCell ref="A56:B56"/>
    <mergeCell ref="A4:C4"/>
    <mergeCell ref="B1:G1"/>
    <mergeCell ref="A38:G38"/>
    <mergeCell ref="A51:F51"/>
    <mergeCell ref="A54:B54"/>
    <mergeCell ref="A40:B4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4325-1107-46EA-AF27-DCB8A9BF041F}">
  <dimension ref="A1:K59"/>
  <sheetViews>
    <sheetView topLeftCell="A42" zoomScale="120" zoomScaleNormal="120" workbookViewId="0">
      <selection activeCell="A44" sqref="A44"/>
    </sheetView>
  </sheetViews>
  <sheetFormatPr defaultColWidth="9.109375" defaultRowHeight="14.4" x14ac:dyDescent="0.3"/>
  <cols>
    <col min="1" max="1" width="21.1093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6.88671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medycznych'!C9</f>
        <v>Endoskopowe wycięcie polipów żołądka – metodą prostą</v>
      </c>
      <c r="C1" s="176"/>
      <c r="D1" s="182"/>
      <c r="E1" s="182"/>
      <c r="F1" s="182"/>
      <c r="G1" s="182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medycznych'!B9</f>
        <v>43.411.01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7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ceny'!A35</f>
        <v>ENDO-32</v>
      </c>
      <c r="B28" s="10" t="str">
        <f>'Słownik materiały - ceny'!B35</f>
        <v>Strzykawka 20 ml</v>
      </c>
      <c r="C28" s="10" t="str">
        <f>'Słownik materiały - ceny'!C35</f>
        <v>materiał jednorazowy</v>
      </c>
      <c r="D28" s="12">
        <v>1</v>
      </c>
      <c r="E28" s="10" t="str">
        <f>'Słownik materiały - ceny'!D35</f>
        <v>szt</v>
      </c>
      <c r="F28" s="40">
        <v>1</v>
      </c>
      <c r="G28" s="11">
        <f>'Słownik materiały - ceny'!E35</f>
        <v>0.2</v>
      </c>
      <c r="H28" s="11">
        <f t="shared" si="0"/>
        <v>0.2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ceny'!A36</f>
        <v>ENDO-33</v>
      </c>
      <c r="B29" s="10" t="str">
        <f>'Słownik materiały - ceny'!B36</f>
        <v>Spirytus 75 % , 1 litr</v>
      </c>
      <c r="C29" s="10" t="str">
        <f>'Słownik materiały - ceny'!C36</f>
        <v>środek dezynfekcyjny</v>
      </c>
      <c r="D29" s="12">
        <v>1</v>
      </c>
      <c r="E29" s="10" t="str">
        <f>'Słownik materiały - ceny'!D36</f>
        <v>litr</v>
      </c>
      <c r="F29" s="39">
        <v>0.1</v>
      </c>
      <c r="G29" s="11">
        <f>'Słownik materiały - ceny'!E36</f>
        <v>195.45</v>
      </c>
      <c r="H29" s="11">
        <f t="shared" si="0"/>
        <v>19.545000000000002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ceny'!A47</f>
        <v>ENDO-44</v>
      </c>
      <c r="B30" s="10" t="str">
        <f>'Słownik materiały - ceny'!B47</f>
        <v xml:space="preserve">STERICAN-IGŁA 0,8 x 120 mm </v>
      </c>
      <c r="C30" s="10" t="str">
        <f>'Słownik materiały - ceny'!C47</f>
        <v>materiał jednorazowy</v>
      </c>
      <c r="D30" s="12">
        <v>1</v>
      </c>
      <c r="E30" s="10" t="str">
        <f>'Słownik materiały - ceny'!D47</f>
        <v>szt</v>
      </c>
      <c r="F30" s="40">
        <v>1</v>
      </c>
      <c r="G30" s="11">
        <f>'Słownik materiały - ceny'!E47</f>
        <v>0.83979999999999999</v>
      </c>
      <c r="H30" s="11">
        <f t="shared" si="0"/>
        <v>0.83979999999999999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ceny'!A38</f>
        <v>ENDO-35</v>
      </c>
      <c r="B31" s="10" t="str">
        <f>'Słownik materiały - ceny'!B38</f>
        <v xml:space="preserve">Pętla diatermiczna </v>
      </c>
      <c r="C31" s="10" t="str">
        <f>'Słownik materiały - ceny'!C38</f>
        <v>materiał jednorazowy</v>
      </c>
      <c r="D31" s="12">
        <v>1</v>
      </c>
      <c r="E31" s="10" t="str">
        <f>'Słownik materiały - ceny'!D38</f>
        <v>szt</v>
      </c>
      <c r="F31" s="40">
        <v>1</v>
      </c>
      <c r="G31" s="11">
        <f>'Słownik materiały - ceny'!E38</f>
        <v>29.55</v>
      </c>
      <c r="H31" s="11">
        <f t="shared" si="0"/>
        <v>29.55</v>
      </c>
      <c r="I31" s="14"/>
      <c r="J31" s="14"/>
      <c r="K31" s="14"/>
    </row>
    <row r="32" spans="1:11" s="15" customFormat="1" ht="26.4" customHeight="1" x14ac:dyDescent="0.3">
      <c r="A32" s="9" t="str">
        <f>'Słownik materiały - ceny'!A50</f>
        <v>ENDO-47</v>
      </c>
      <c r="B32" s="10" t="str">
        <f>'Słownik materiały - ceny'!B50</f>
        <v>Pułapka na polipy 4-komorowa PTP-02</v>
      </c>
      <c r="C32" s="10" t="str">
        <f>'Słownik materiały - ceny'!C50</f>
        <v>materiał jednorazowy</v>
      </c>
      <c r="D32" s="12">
        <v>1</v>
      </c>
      <c r="E32" s="10" t="str">
        <f>'Słownik materiały - ceny'!D50</f>
        <v>szt</v>
      </c>
      <c r="F32" s="40">
        <v>1</v>
      </c>
      <c r="G32" s="11">
        <f>'Słownik materiały - ceny'!E50</f>
        <v>26.78</v>
      </c>
      <c r="H32" s="11">
        <f t="shared" si="0"/>
        <v>26.78</v>
      </c>
      <c r="I32" s="14"/>
      <c r="J32" s="14"/>
      <c r="K32" s="14"/>
    </row>
    <row r="33" spans="1:11" s="15" customFormat="1" ht="26.4" customHeight="1" x14ac:dyDescent="0.3">
      <c r="A33" s="9" t="str">
        <f>'Słownik materiały - ceny'!A51</f>
        <v>ENDO-48</v>
      </c>
      <c r="B33" s="10" t="str">
        <f>'Słownik materiały - ceny'!B51</f>
        <v xml:space="preserve">STRZYKAWKA 10 ml BRAUN </v>
      </c>
      <c r="C33" s="10" t="str">
        <f>'Słownik materiały - ceny'!C51</f>
        <v>materiał jednorazowy</v>
      </c>
      <c r="D33" s="12">
        <v>1</v>
      </c>
      <c r="E33" s="10" t="str">
        <f>'Słownik materiały - ceny'!D51</f>
        <v>szt</v>
      </c>
      <c r="F33" s="40">
        <v>1</v>
      </c>
      <c r="G33" s="11">
        <f>'Słownik materiały - ceny'!E51</f>
        <v>0.14000000000000001</v>
      </c>
      <c r="H33" s="11">
        <f t="shared" si="0"/>
        <v>0.14000000000000001</v>
      </c>
      <c r="I33" s="14"/>
      <c r="J33" s="14"/>
      <c r="K33" s="14"/>
    </row>
    <row r="34" spans="1:11" s="15" customFormat="1" ht="26.4" customHeight="1" x14ac:dyDescent="0.3">
      <c r="A34" s="9" t="str">
        <f>'Słownik materiały - ceny'!A52</f>
        <v>ENDO-49</v>
      </c>
      <c r="B34" s="10" t="str">
        <f>'Słownik materiały - ceny'!B52</f>
        <v>IGŁA do ostrzykiwań 7 Fr/2300 mm - 2,8 mm</v>
      </c>
      <c r="C34" s="10" t="str">
        <f>'Słownik materiały - ceny'!C52</f>
        <v>materiał jednorazowy</v>
      </c>
      <c r="D34" s="12">
        <v>10</v>
      </c>
      <c r="E34" s="10" t="str">
        <f>'Słownik materiały - ceny'!D52</f>
        <v>szt</v>
      </c>
      <c r="F34" s="40">
        <v>1</v>
      </c>
      <c r="G34" s="11">
        <f>'Słownik materiały - ceny'!E52</f>
        <v>30.15</v>
      </c>
      <c r="H34" s="11">
        <f t="shared" si="0"/>
        <v>3.0150000000000001</v>
      </c>
      <c r="I34" s="14"/>
      <c r="J34" s="14"/>
      <c r="K34" s="14"/>
    </row>
    <row r="35" spans="1:11" s="15" customFormat="1" ht="26.4" customHeight="1" x14ac:dyDescent="0.3">
      <c r="A35" s="9" t="str">
        <f>'Słownik materiały - ceny'!A53</f>
        <v>ENDO-50</v>
      </c>
      <c r="B35" s="10" t="str">
        <f>'Słownik materiały - ceny'!B53</f>
        <v>ELEKTRODA neutralna -SKINTACT</v>
      </c>
      <c r="C35" s="10" t="str">
        <f>'Słownik materiały - ceny'!C53</f>
        <v>materiał jednorazowy</v>
      </c>
      <c r="D35" s="12">
        <v>1</v>
      </c>
      <c r="E35" s="10" t="str">
        <f>'Słownik materiały - ceny'!D53</f>
        <v>szt</v>
      </c>
      <c r="F35" s="40">
        <v>1</v>
      </c>
      <c r="G35" s="11">
        <f>'Słownik materiały - ceny'!E53</f>
        <v>2.75</v>
      </c>
      <c r="H35" s="11">
        <f t="shared" si="0"/>
        <v>2.75</v>
      </c>
      <c r="I35" s="14"/>
      <c r="J35" s="14"/>
      <c r="K35" s="14"/>
    </row>
    <row r="36" spans="1:11" s="15" customFormat="1" ht="26.4" customHeight="1" x14ac:dyDescent="0.3">
      <c r="A36" s="9" t="str">
        <f>'Słownik materiały - ceny'!A39</f>
        <v>ENDO-36</v>
      </c>
      <c r="B36" s="10" t="str">
        <f>'Słownik materiały - ceny'!B39</f>
        <v>Inj. Natrii chlorati isotonica Polpharma inj. 9 mg/1 ml amp.</v>
      </c>
      <c r="C36" s="10" t="str">
        <f>'Słownik materiały - ceny'!C39</f>
        <v>płyn infuzyjny</v>
      </c>
      <c r="D36" s="12">
        <v>1</v>
      </c>
      <c r="E36" s="10" t="str">
        <f>'Słownik materiały - ceny'!D39</f>
        <v>szt</v>
      </c>
      <c r="F36" s="40">
        <v>1</v>
      </c>
      <c r="G36" s="11">
        <f>'Słownik materiały - ceny'!E39</f>
        <v>0.32600000000000001</v>
      </c>
      <c r="H36" s="11">
        <f t="shared" si="0"/>
        <v>0.32600000000000001</v>
      </c>
      <c r="I36" s="14"/>
      <c r="J36" s="14"/>
      <c r="K36" s="14"/>
    </row>
    <row r="37" spans="1:11" s="15" customFormat="1" ht="26.4" customHeight="1" x14ac:dyDescent="0.3">
      <c r="A37" s="9" t="str">
        <f>'Słownik materiały - ceny'!A25</f>
        <v>ENDO-22</v>
      </c>
      <c r="B37" s="10" t="str">
        <f>'Słownik materiały - ceny'!B25</f>
        <v xml:space="preserve">Lidocain-EGIS aerozol, roztwór 10% 38g </v>
      </c>
      <c r="C37" s="10" t="str">
        <f>'Słownik materiały - ceny'!C25</f>
        <v>lek</v>
      </c>
      <c r="D37" s="12">
        <v>10</v>
      </c>
      <c r="E37" s="10" t="str">
        <f>'Słownik materiały - ceny'!D25</f>
        <v>szt</v>
      </c>
      <c r="F37" s="40">
        <v>1</v>
      </c>
      <c r="G37" s="11">
        <f>'Słownik materiały - ceny'!E25</f>
        <v>34.99</v>
      </c>
      <c r="H37" s="11">
        <f t="shared" si="0"/>
        <v>3.4990000000000006</v>
      </c>
      <c r="I37" s="14"/>
      <c r="J37" s="14"/>
      <c r="K37" s="14"/>
    </row>
    <row r="38" spans="1:11" s="15" customFormat="1" ht="26.4" customHeight="1" x14ac:dyDescent="0.3">
      <c r="A38" s="179" t="s">
        <v>55</v>
      </c>
      <c r="B38" s="180"/>
      <c r="C38" s="180"/>
      <c r="D38" s="180"/>
      <c r="E38" s="180"/>
      <c r="F38" s="180"/>
      <c r="G38" s="181"/>
      <c r="H38" s="16">
        <f>SUM(H8:H37)</f>
        <v>175.19992747512435</v>
      </c>
      <c r="I38" s="14"/>
      <c r="J38" s="14"/>
      <c r="K38" s="14"/>
    </row>
    <row r="39" spans="1:11" s="15" customFormat="1" ht="26.4" customHeight="1" x14ac:dyDescent="0.3">
      <c r="A39" s="5"/>
      <c r="B39" s="5"/>
      <c r="C39" s="5"/>
      <c r="D39" s="5"/>
      <c r="E39" s="5"/>
      <c r="F39" s="5"/>
      <c r="G39" s="5"/>
      <c r="H39" s="5"/>
      <c r="I39" s="14"/>
      <c r="J39" s="14"/>
      <c r="K39" s="14"/>
    </row>
    <row r="40" spans="1:11" s="15" customFormat="1" ht="26.4" customHeight="1" x14ac:dyDescent="0.3">
      <c r="A40" s="178" t="s">
        <v>56</v>
      </c>
      <c r="B40" s="178"/>
      <c r="C40" s="6"/>
      <c r="D40" s="6"/>
      <c r="E40" s="6"/>
      <c r="F40" s="6"/>
      <c r="G40" s="6"/>
      <c r="H40" s="6"/>
      <c r="I40" s="14"/>
      <c r="J40" s="14"/>
      <c r="K40" s="14"/>
    </row>
    <row r="41" spans="1:11" s="15" customFormat="1" ht="26.4" customHeight="1" x14ac:dyDescent="0.3">
      <c r="A41" s="5" t="s">
        <v>57</v>
      </c>
      <c r="B41" s="17" t="s">
        <v>58</v>
      </c>
      <c r="C41" s="17" t="s">
        <v>59</v>
      </c>
      <c r="D41" s="6"/>
      <c r="E41" s="6"/>
      <c r="F41" s="6"/>
      <c r="G41" s="6"/>
      <c r="H41" s="6"/>
      <c r="I41" s="14"/>
      <c r="J41" s="14"/>
      <c r="K41" s="14"/>
    </row>
    <row r="42" spans="1:11" s="15" customFormat="1" ht="26.4" customHeight="1" x14ac:dyDescent="0.3">
      <c r="A42" s="18"/>
      <c r="B42" s="19"/>
      <c r="C42" s="20"/>
      <c r="D42" s="6"/>
      <c r="E42" s="6"/>
      <c r="F42" s="6"/>
      <c r="G42" s="6"/>
      <c r="H42" s="6"/>
      <c r="I42" s="14"/>
      <c r="J42" s="14"/>
      <c r="K42" s="14"/>
    </row>
    <row r="43" spans="1:11" s="15" customFormat="1" ht="26.4" customHeight="1" x14ac:dyDescent="0.3">
      <c r="A43" s="14" t="str">
        <f>'Stawki wynagrodzeń'!C3</f>
        <v xml:space="preserve">lekarz </v>
      </c>
      <c r="B43" s="22">
        <f>'Stawki wynagrodzeń'!F8</f>
        <v>147.32113032756132</v>
      </c>
      <c r="C43" s="23">
        <f>B43/60</f>
        <v>2.4553521721260219</v>
      </c>
      <c r="D43" s="6"/>
      <c r="E43" s="6"/>
      <c r="F43" s="6"/>
      <c r="G43" s="6"/>
      <c r="H43" s="6"/>
      <c r="I43" s="14"/>
      <c r="J43" s="14"/>
      <c r="K43" s="14"/>
    </row>
    <row r="44" spans="1:11" s="15" customFormat="1" ht="26.4" customHeight="1" x14ac:dyDescent="0.3">
      <c r="A44" s="21" t="str">
        <f>'Stawki wynagrodzeń'!C11</f>
        <v>pielęgniarka</v>
      </c>
      <c r="B44" s="22">
        <f>'Stawki wynagrodzeń'!F13</f>
        <v>63.987673225000009</v>
      </c>
      <c r="C44" s="23">
        <f>B44/60</f>
        <v>1.0664612204166668</v>
      </c>
      <c r="D44" s="6"/>
      <c r="E44" s="6"/>
      <c r="F44" s="6"/>
      <c r="G44" s="6"/>
      <c r="H44" s="6"/>
      <c r="I44" s="14"/>
      <c r="J44" s="14"/>
      <c r="K44" s="14"/>
    </row>
    <row r="45" spans="1:11" s="15" customFormat="1" ht="26.4" customHeight="1" x14ac:dyDescent="0.3">
      <c r="A45" s="6"/>
      <c r="B45" s="6"/>
      <c r="C45" s="6"/>
      <c r="D45" s="6"/>
      <c r="E45" s="6"/>
      <c r="F45" s="6"/>
      <c r="G45" s="6"/>
      <c r="H45" s="6"/>
      <c r="I45" s="14"/>
      <c r="J45" s="14"/>
      <c r="K45" s="14"/>
    </row>
    <row r="46" spans="1:11" customFormat="1" ht="18.600000000000001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customFormat="1" ht="47.4" customHeight="1" x14ac:dyDescent="0.3">
      <c r="A47" s="7" t="s">
        <v>60</v>
      </c>
      <c r="B47" s="7" t="s">
        <v>61</v>
      </c>
      <c r="C47" s="7" t="s">
        <v>42</v>
      </c>
      <c r="D47" s="7" t="s">
        <v>62</v>
      </c>
      <c r="E47" s="7" t="s">
        <v>63</v>
      </c>
      <c r="F47" s="7" t="s">
        <v>64</v>
      </c>
      <c r="G47" s="7" t="s">
        <v>65</v>
      </c>
      <c r="H47" s="6"/>
      <c r="I47" s="6"/>
      <c r="J47" s="6"/>
      <c r="K47" s="6"/>
    </row>
    <row r="48" spans="1:11" customFormat="1" x14ac:dyDescent="0.3">
      <c r="A48" s="25"/>
      <c r="B48" s="8" t="s">
        <v>48</v>
      </c>
      <c r="C48" s="8" t="s">
        <v>50</v>
      </c>
      <c r="D48" s="8" t="s">
        <v>51</v>
      </c>
      <c r="E48" s="8" t="s">
        <v>52</v>
      </c>
      <c r="F48" s="8" t="s">
        <v>53</v>
      </c>
      <c r="G48" s="26" t="s">
        <v>66</v>
      </c>
      <c r="H48" s="6"/>
      <c r="I48" s="6"/>
      <c r="J48" s="6"/>
      <c r="K48" s="6"/>
    </row>
    <row r="49" spans="1:11" customFormat="1" ht="17.399999999999999" customHeight="1" x14ac:dyDescent="0.3">
      <c r="A49" s="27" t="s">
        <v>122</v>
      </c>
      <c r="B49" s="28" t="s">
        <v>73</v>
      </c>
      <c r="C49" s="29">
        <v>1</v>
      </c>
      <c r="D49" s="30" t="s">
        <v>67</v>
      </c>
      <c r="E49" s="31">
        <v>50</v>
      </c>
      <c r="F49" s="32">
        <f>C43</f>
        <v>2.4553521721260219</v>
      </c>
      <c r="G49" s="32">
        <f>(E49/C49)*F49</f>
        <v>122.7676086063011</v>
      </c>
      <c r="H49" s="6"/>
      <c r="I49" s="6"/>
      <c r="J49" s="6"/>
      <c r="K49" s="6"/>
    </row>
    <row r="50" spans="1:11" customFormat="1" ht="17.399999999999999" customHeight="1" x14ac:dyDescent="0.3">
      <c r="A50" s="52" t="s">
        <v>214</v>
      </c>
      <c r="B50" s="28" t="s">
        <v>74</v>
      </c>
      <c r="C50" s="30">
        <v>1</v>
      </c>
      <c r="D50" s="30" t="s">
        <v>67</v>
      </c>
      <c r="E50" s="33">
        <v>70</v>
      </c>
      <c r="F50" s="32">
        <f>C44</f>
        <v>1.0664612204166668</v>
      </c>
      <c r="G50" s="34">
        <f>(E50/C50)*F50</f>
        <v>74.652285429166682</v>
      </c>
      <c r="H50" s="6"/>
      <c r="I50" s="6"/>
      <c r="J50" s="6"/>
      <c r="K50" s="6"/>
    </row>
    <row r="51" spans="1:11" customFormat="1" ht="17.399999999999999" customHeight="1" x14ac:dyDescent="0.3">
      <c r="A51" s="170" t="s">
        <v>68</v>
      </c>
      <c r="B51" s="171"/>
      <c r="C51" s="171"/>
      <c r="D51" s="171"/>
      <c r="E51" s="171"/>
      <c r="F51" s="171"/>
      <c r="G51" s="35">
        <f>SUM(G49:G50)</f>
        <v>197.41989403546779</v>
      </c>
      <c r="H51" s="6"/>
      <c r="I51" s="6"/>
      <c r="J51" s="6"/>
      <c r="K51" s="6"/>
    </row>
    <row r="52" spans="1:11" customForma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customFormat="1" x14ac:dyDescent="0.3">
      <c r="A53" s="6"/>
      <c r="B53" s="6"/>
      <c r="C53" s="6"/>
      <c r="D53" s="6"/>
      <c r="E53" s="6"/>
      <c r="F53" s="6"/>
      <c r="G53" s="6"/>
      <c r="H53" s="36"/>
      <c r="I53" s="6"/>
      <c r="J53" s="6"/>
      <c r="K53" s="6"/>
    </row>
    <row r="54" spans="1:11" customFormat="1" x14ac:dyDescent="0.3">
      <c r="A54" s="173" t="s">
        <v>69</v>
      </c>
      <c r="B54" s="173"/>
      <c r="C54" s="19">
        <f>H38</f>
        <v>175.19992747512435</v>
      </c>
      <c r="D54" s="6"/>
      <c r="E54" s="6"/>
      <c r="F54" s="6"/>
      <c r="G54" s="6"/>
      <c r="H54" s="36"/>
      <c r="I54" s="6"/>
      <c r="J54" s="6"/>
      <c r="K54" s="6"/>
    </row>
    <row r="55" spans="1:11" customFormat="1" x14ac:dyDescent="0.3">
      <c r="A55" s="174" t="s">
        <v>70</v>
      </c>
      <c r="B55" s="174"/>
      <c r="C55" s="22">
        <f>G51</f>
        <v>197.41989403546779</v>
      </c>
      <c r="D55" s="6"/>
      <c r="E55" s="6"/>
      <c r="F55" s="6"/>
      <c r="G55" s="6"/>
      <c r="H55" s="36"/>
      <c r="I55" s="6"/>
      <c r="J55" s="6"/>
      <c r="K55" s="6"/>
    </row>
    <row r="56" spans="1:11" customFormat="1" ht="21.6" customHeight="1" x14ac:dyDescent="0.3">
      <c r="A56" s="175" t="s">
        <v>71</v>
      </c>
      <c r="B56" s="175"/>
      <c r="C56" s="60">
        <f>SUM(C54:C55)</f>
        <v>372.61982151059215</v>
      </c>
      <c r="D56" s="5"/>
      <c r="E56" s="5"/>
      <c r="F56" s="5"/>
      <c r="G56" s="5"/>
      <c r="H56" s="36"/>
      <c r="I56" s="6"/>
      <c r="J56" s="6"/>
      <c r="K56" s="6"/>
    </row>
    <row r="57" spans="1:11" customFormat="1" x14ac:dyDescent="0.3">
      <c r="A57" s="36"/>
      <c r="B57" s="36"/>
      <c r="C57" s="36"/>
      <c r="D57" s="36"/>
      <c r="E57" s="36"/>
      <c r="F57" s="36"/>
      <c r="G57" s="36"/>
      <c r="H57" s="36"/>
      <c r="I57" s="6"/>
      <c r="J57" s="6"/>
      <c r="K57" s="6"/>
    </row>
    <row r="58" spans="1:11" customFormat="1" x14ac:dyDescent="0.3">
      <c r="A58" s="36"/>
      <c r="B58" s="36"/>
      <c r="C58" s="36"/>
      <c r="D58" s="36"/>
      <c r="E58" s="36"/>
      <c r="F58" s="36"/>
      <c r="G58" s="36"/>
      <c r="H58" s="36"/>
      <c r="I58" s="6"/>
      <c r="J58" s="6"/>
      <c r="K58" s="6"/>
    </row>
    <row r="59" spans="1:11" customFormat="1" ht="25.2" customHeight="1" x14ac:dyDescent="0.3">
      <c r="A59" s="36"/>
      <c r="B59" s="36"/>
      <c r="C59" s="36"/>
      <c r="D59" s="36"/>
      <c r="E59" s="36"/>
      <c r="F59" s="36"/>
      <c r="G59" s="36"/>
      <c r="H59" s="36"/>
      <c r="I59" s="6"/>
      <c r="J59" s="6"/>
      <c r="K59" s="6"/>
    </row>
  </sheetData>
  <mergeCells count="8">
    <mergeCell ref="A56:B56"/>
    <mergeCell ref="A4:C4"/>
    <mergeCell ref="B1:G1"/>
    <mergeCell ref="A38:G38"/>
    <mergeCell ref="A51:F51"/>
    <mergeCell ref="A54:B54"/>
    <mergeCell ref="A55:B55"/>
    <mergeCell ref="A40:B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65E-06D9-4F25-9C7E-17EAEFCA8FD5}">
  <dimension ref="A1:K52"/>
  <sheetViews>
    <sheetView topLeftCell="A36" zoomScaleNormal="100" workbookViewId="0">
      <selection activeCell="A33" sqref="A33:B33"/>
    </sheetView>
  </sheetViews>
  <sheetFormatPr defaultColWidth="9.109375" defaultRowHeight="14.4" x14ac:dyDescent="0.3"/>
  <cols>
    <col min="1" max="1" width="21.5546875" style="36" customWidth="1"/>
    <col min="2" max="2" width="39.77734375" style="36" customWidth="1"/>
    <col min="3" max="3" width="19.109375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5.21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medycznych'!C10</f>
        <v>Endoskopowe wycięcie polipów żołądka - metodą złożoną</v>
      </c>
      <c r="C1" s="176"/>
      <c r="D1" s="182"/>
      <c r="E1" s="182"/>
      <c r="F1" s="182"/>
      <c r="G1" s="182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medycznych'!B10</f>
        <v>43.411.02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0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ceny'!A21</f>
        <v>ENDO-18</v>
      </c>
      <c r="B26" s="10" t="str">
        <f>'Słownik materiały - ceny'!B21</f>
        <v>Szczypce biopsyjne</v>
      </c>
      <c r="C26" s="10" t="str">
        <f>'Słownik materiały - ceny'!C21</f>
        <v>materiał jednorazowy</v>
      </c>
      <c r="D26" s="12">
        <v>1</v>
      </c>
      <c r="E26" s="10" t="str">
        <f>'Słownik materiały - ceny'!D21</f>
        <v>szt</v>
      </c>
      <c r="F26" s="40">
        <v>1</v>
      </c>
      <c r="G26" s="11">
        <f>'Słownik materiały - ceny'!E21</f>
        <v>18.899999999999999</v>
      </c>
      <c r="H26" s="11">
        <f t="shared" si="0"/>
        <v>18.899999999999999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ceny'!A22</f>
        <v>ENDO-19</v>
      </c>
      <c r="B27" s="10" t="str">
        <f>'Słownik materiały - ceny'!B22</f>
        <v>Pojemnik z 4% formaliną o poj.  60 / 30 ml</v>
      </c>
      <c r="C27" s="10" t="str">
        <f>'Słownik materiały - ceny'!C22</f>
        <v>materiał jednorazowy</v>
      </c>
      <c r="D27" s="12">
        <v>1</v>
      </c>
      <c r="E27" s="10" t="str">
        <f>'Słownik materiały - ceny'!D22</f>
        <v>szt</v>
      </c>
      <c r="F27" s="40">
        <v>1</v>
      </c>
      <c r="G27" s="11">
        <f>'Słownik materiały - ceny'!E22</f>
        <v>2.7874716417910448</v>
      </c>
      <c r="H27" s="11">
        <f t="shared" si="0"/>
        <v>2.7874716417910448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ceny'!A35</f>
        <v>ENDO-32</v>
      </c>
      <c r="B28" s="10" t="str">
        <f>'Słownik materiały - ceny'!B35</f>
        <v>Strzykawka 20 ml</v>
      </c>
      <c r="C28" s="10" t="str">
        <f>'Słownik materiały - ceny'!C35</f>
        <v>materiał jednorazowy</v>
      </c>
      <c r="D28" s="12">
        <v>1</v>
      </c>
      <c r="E28" s="10" t="str">
        <f>'Słownik materiały - ceny'!D35</f>
        <v>szt</v>
      </c>
      <c r="F28" s="40">
        <v>1</v>
      </c>
      <c r="G28" s="11">
        <f>'Słownik materiały - ceny'!E35</f>
        <v>0.2</v>
      </c>
      <c r="H28" s="11">
        <f t="shared" si="0"/>
        <v>0.2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ceny'!A36</f>
        <v>ENDO-33</v>
      </c>
      <c r="B29" s="10" t="str">
        <f>'Słownik materiały - ceny'!B36</f>
        <v>Spirytus 75 % , 1 litr</v>
      </c>
      <c r="C29" s="10" t="str">
        <f>'Słownik materiały - ceny'!C36</f>
        <v>środek dezynfekcyjny</v>
      </c>
      <c r="D29" s="12">
        <v>1</v>
      </c>
      <c r="E29" s="10" t="str">
        <f>'Słownik materiały - ceny'!D36</f>
        <v>litr</v>
      </c>
      <c r="F29" s="39">
        <v>0.1</v>
      </c>
      <c r="G29" s="11">
        <f>'Słownik materiały - ceny'!E36</f>
        <v>195.45</v>
      </c>
      <c r="H29" s="11">
        <f t="shared" si="0"/>
        <v>19.545000000000002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ceny'!A38</f>
        <v>ENDO-35</v>
      </c>
      <c r="B30" s="10" t="str">
        <f>'Słownik materiały - ceny'!B38</f>
        <v xml:space="preserve">Pętla diatermiczna </v>
      </c>
      <c r="C30" s="10" t="str">
        <f>'Słownik materiały - ceny'!C38</f>
        <v>materiał jednorazowy</v>
      </c>
      <c r="D30" s="12">
        <v>1</v>
      </c>
      <c r="E30" s="10" t="str">
        <f>'Słownik materiały - ceny'!D38</f>
        <v>szt</v>
      </c>
      <c r="F30" s="40">
        <v>1</v>
      </c>
      <c r="G30" s="11">
        <f>'Słownik materiały - ceny'!E38</f>
        <v>29.55</v>
      </c>
      <c r="H30" s="11">
        <f t="shared" si="0"/>
        <v>29.55</v>
      </c>
      <c r="I30" s="14"/>
      <c r="J30" s="14"/>
      <c r="K30" s="14"/>
    </row>
    <row r="31" spans="1:11" s="15" customFormat="1" ht="26.4" customHeight="1" x14ac:dyDescent="0.3">
      <c r="A31" s="179" t="s">
        <v>55</v>
      </c>
      <c r="B31" s="180"/>
      <c r="C31" s="180"/>
      <c r="D31" s="180"/>
      <c r="E31" s="180"/>
      <c r="F31" s="180"/>
      <c r="G31" s="181"/>
      <c r="H31" s="16">
        <f>SUM(H8:H30)</f>
        <v>137.85012747512437</v>
      </c>
      <c r="I31" s="14"/>
      <c r="J31" s="14"/>
      <c r="K31" s="14"/>
    </row>
    <row r="32" spans="1:11" s="15" customFormat="1" ht="26.4" customHeight="1" x14ac:dyDescent="0.3">
      <c r="A32" s="5"/>
      <c r="B32" s="5"/>
      <c r="C32" s="5"/>
      <c r="D32" s="5"/>
      <c r="E32" s="5"/>
      <c r="F32" s="5"/>
      <c r="G32" s="5"/>
      <c r="H32" s="5"/>
      <c r="I32" s="14"/>
      <c r="J32" s="14"/>
      <c r="K32" s="14"/>
    </row>
    <row r="33" spans="1:11" s="15" customFormat="1" ht="26.4" customHeight="1" x14ac:dyDescent="0.3">
      <c r="A33" s="178" t="s">
        <v>56</v>
      </c>
      <c r="B33" s="178"/>
      <c r="C33" s="6"/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5" t="s">
        <v>57</v>
      </c>
      <c r="B34" s="17" t="s">
        <v>58</v>
      </c>
      <c r="C34" s="17" t="s">
        <v>59</v>
      </c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18"/>
      <c r="B35" s="19"/>
      <c r="C35" s="20"/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21" t="str">
        <f>'Stawki wynagrodzeń'!C5</f>
        <v xml:space="preserve">lekarz </v>
      </c>
      <c r="B36" s="22">
        <f>'Stawki wynagrodzeń'!F8</f>
        <v>147.32113032756132</v>
      </c>
      <c r="C36" s="23">
        <f>B36/60</f>
        <v>2.4553521721260219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4" t="str">
        <f>'Stawki wynagrodzeń'!C11</f>
        <v>pielęgniarka</v>
      </c>
      <c r="B37" s="22">
        <f>'Stawki wynagrodzeń'!F13</f>
        <v>63.987673225000009</v>
      </c>
      <c r="C37" s="23">
        <f>B37/60</f>
        <v>1.0664612204166668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6"/>
      <c r="B38" s="6"/>
      <c r="C38" s="6"/>
      <c r="D38" s="6"/>
      <c r="E38" s="6"/>
      <c r="F38" s="6"/>
      <c r="G38" s="6"/>
      <c r="H38" s="6"/>
      <c r="I38" s="14"/>
      <c r="J38" s="14"/>
      <c r="K38" s="14"/>
    </row>
    <row r="39" spans="1:11" customFormat="1" ht="18.6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customFormat="1" ht="48.6" customHeight="1" x14ac:dyDescent="0.3">
      <c r="A40" s="7" t="s">
        <v>60</v>
      </c>
      <c r="B40" s="7" t="s">
        <v>61</v>
      </c>
      <c r="C40" s="7" t="s">
        <v>42</v>
      </c>
      <c r="D40" s="7" t="s">
        <v>62</v>
      </c>
      <c r="E40" s="7" t="s">
        <v>63</v>
      </c>
      <c r="F40" s="7" t="s">
        <v>64</v>
      </c>
      <c r="G40" s="7" t="s">
        <v>65</v>
      </c>
      <c r="H40" s="6"/>
      <c r="I40" s="6"/>
      <c r="J40" s="6"/>
      <c r="K40" s="6"/>
    </row>
    <row r="41" spans="1:11" customFormat="1" x14ac:dyDescent="0.3">
      <c r="A41" s="25"/>
      <c r="B41" s="8" t="s">
        <v>48</v>
      </c>
      <c r="C41" s="8" t="s">
        <v>50</v>
      </c>
      <c r="D41" s="8" t="s">
        <v>51</v>
      </c>
      <c r="E41" s="8" t="s">
        <v>52</v>
      </c>
      <c r="F41" s="8" t="s">
        <v>53</v>
      </c>
      <c r="G41" s="26" t="s">
        <v>66</v>
      </c>
      <c r="H41" s="6"/>
      <c r="I41" s="6"/>
      <c r="J41" s="6"/>
      <c r="K41" s="6"/>
    </row>
    <row r="42" spans="1:11" customFormat="1" ht="18.600000000000001" customHeight="1" x14ac:dyDescent="0.3">
      <c r="A42" s="27" t="s">
        <v>122</v>
      </c>
      <c r="B42" s="28" t="s">
        <v>73</v>
      </c>
      <c r="C42" s="29">
        <v>1</v>
      </c>
      <c r="D42" s="30" t="s">
        <v>67</v>
      </c>
      <c r="E42" s="31">
        <v>50</v>
      </c>
      <c r="F42" s="32">
        <f>C36</f>
        <v>2.4553521721260219</v>
      </c>
      <c r="G42" s="32">
        <f>(E42/C42)*F42</f>
        <v>122.7676086063011</v>
      </c>
      <c r="H42" s="6"/>
      <c r="I42" s="6"/>
      <c r="J42" s="6"/>
      <c r="K42" s="6"/>
    </row>
    <row r="43" spans="1:11" customFormat="1" ht="18.600000000000001" customHeight="1" x14ac:dyDescent="0.3">
      <c r="A43" s="52" t="s">
        <v>214</v>
      </c>
      <c r="B43" s="28" t="s">
        <v>74</v>
      </c>
      <c r="C43" s="30">
        <v>1</v>
      </c>
      <c r="D43" s="30" t="s">
        <v>67</v>
      </c>
      <c r="E43" s="33">
        <v>75</v>
      </c>
      <c r="F43" s="32">
        <f>C37</f>
        <v>1.0664612204166668</v>
      </c>
      <c r="G43" s="34">
        <f>(E43/C43)*F43</f>
        <v>79.984591531250004</v>
      </c>
      <c r="H43" s="6"/>
      <c r="I43" s="6"/>
      <c r="J43" s="6"/>
      <c r="K43" s="6"/>
    </row>
    <row r="44" spans="1:11" customFormat="1" ht="18.600000000000001" customHeight="1" x14ac:dyDescent="0.3">
      <c r="A44" s="170" t="s">
        <v>68</v>
      </c>
      <c r="B44" s="171"/>
      <c r="C44" s="171"/>
      <c r="D44" s="171"/>
      <c r="E44" s="171"/>
      <c r="F44" s="171"/>
      <c r="G44" s="35">
        <f>SUM(G42:G43)</f>
        <v>202.75220013755109</v>
      </c>
      <c r="H44" s="6"/>
      <c r="I44" s="6"/>
      <c r="J44" s="6"/>
      <c r="K44" s="6"/>
    </row>
    <row r="45" spans="1:11" customForma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36"/>
      <c r="I46" s="6"/>
      <c r="J46" s="6"/>
      <c r="K46" s="6"/>
    </row>
    <row r="47" spans="1:11" customFormat="1" x14ac:dyDescent="0.3">
      <c r="A47" s="173" t="s">
        <v>69</v>
      </c>
      <c r="B47" s="173"/>
      <c r="C47" s="19">
        <f>H31</f>
        <v>137.85012747512437</v>
      </c>
      <c r="D47" s="6"/>
      <c r="E47" s="6"/>
      <c r="F47" s="6"/>
      <c r="G47" s="6"/>
      <c r="H47" s="36"/>
      <c r="I47" s="6"/>
      <c r="J47" s="6"/>
      <c r="K47" s="6"/>
    </row>
    <row r="48" spans="1:11" customFormat="1" x14ac:dyDescent="0.3">
      <c r="A48" s="174" t="s">
        <v>70</v>
      </c>
      <c r="B48" s="174"/>
      <c r="C48" s="22">
        <f>G44</f>
        <v>202.75220013755109</v>
      </c>
      <c r="D48" s="6"/>
      <c r="E48" s="6"/>
      <c r="F48" s="6"/>
      <c r="G48" s="6"/>
      <c r="H48" s="36"/>
      <c r="I48" s="6"/>
      <c r="J48" s="6"/>
      <c r="K48" s="6"/>
    </row>
    <row r="49" spans="1:11" customFormat="1" ht="21" customHeight="1" x14ac:dyDescent="0.3">
      <c r="A49" s="175" t="s">
        <v>71</v>
      </c>
      <c r="B49" s="175"/>
      <c r="C49" s="60">
        <f>SUM(C47:C48)</f>
        <v>340.60232761267548</v>
      </c>
      <c r="D49" s="5"/>
      <c r="E49" s="5"/>
      <c r="F49" s="5"/>
      <c r="G49" s="5"/>
      <c r="H49" s="36"/>
      <c r="I49" s="6"/>
      <c r="J49" s="6"/>
      <c r="K49" s="6"/>
    </row>
    <row r="50" spans="1:11" customForma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ht="25.2" customHeigh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</sheetData>
  <mergeCells count="8">
    <mergeCell ref="A48:B48"/>
    <mergeCell ref="A49:B49"/>
    <mergeCell ref="A4:C4"/>
    <mergeCell ref="B1:G1"/>
    <mergeCell ref="A31:G31"/>
    <mergeCell ref="A44:F44"/>
    <mergeCell ref="A47:B47"/>
    <mergeCell ref="A33:B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44F82-AE6B-4A8F-935B-29EC0DA09197}">
  <dimension ref="A1:K53"/>
  <sheetViews>
    <sheetView topLeftCell="C4" zoomScaleNormal="100" workbookViewId="0">
      <selection activeCell="N8" sqref="N8"/>
    </sheetView>
  </sheetViews>
  <sheetFormatPr defaultColWidth="9.109375" defaultRowHeight="14.4" x14ac:dyDescent="0.3"/>
  <cols>
    <col min="1" max="1" width="17.55468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5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medycznych'!C11</f>
        <v>Endoskopowe wycięcie lub zniszczenie zmiany lub tkanki żołądka - inne- Gastroskopia - ciało obce</v>
      </c>
      <c r="C1" s="176"/>
      <c r="D1" s="182"/>
      <c r="E1" s="182"/>
      <c r="F1" s="182"/>
      <c r="G1" s="182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medycznych'!B11</f>
        <v>43.419.01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1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ceny'!A50</f>
        <v>ENDO-47</v>
      </c>
      <c r="B28" s="10" t="str">
        <f>'Słownik materiały - ceny'!B50</f>
        <v>Pułapka na polipy 4-komorowa PTP-02</v>
      </c>
      <c r="C28" s="10" t="str">
        <f>'Słownik materiały - ceny'!C50</f>
        <v>materiał jednorazowy</v>
      </c>
      <c r="D28" s="12">
        <v>1</v>
      </c>
      <c r="E28" s="10" t="str">
        <f>'Słownik materiały - ceny'!D50</f>
        <v>szt</v>
      </c>
      <c r="F28" s="40">
        <v>1</v>
      </c>
      <c r="G28" s="11">
        <f>'Słownik materiały - ceny'!E50</f>
        <v>26.78</v>
      </c>
      <c r="H28" s="11">
        <f t="shared" si="0"/>
        <v>26.78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ceny'!A54</f>
        <v>ENDO-51</v>
      </c>
      <c r="B29" s="10" t="str">
        <f>'Słownik materiały - ceny'!B54</f>
        <v>Jednorazowe kleszcze do ciał obcych typ ALIGATOR</v>
      </c>
      <c r="C29" s="10" t="str">
        <f>'Słownik materiały - ceny'!C54</f>
        <v>materiał jednorazowy</v>
      </c>
      <c r="D29" s="12">
        <v>1</v>
      </c>
      <c r="E29" s="10" t="str">
        <f>'Słownik materiały - ceny'!D54</f>
        <v>szt</v>
      </c>
      <c r="F29" s="40">
        <v>1</v>
      </c>
      <c r="G29" s="11">
        <f>'Słownik materiały - ceny'!E54</f>
        <v>19.45</v>
      </c>
      <c r="H29" s="11">
        <f t="shared" si="0"/>
        <v>19.45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ceny'!A36</f>
        <v>ENDO-33</v>
      </c>
      <c r="B30" s="10" t="str">
        <f>'Słownik materiały - ceny'!B36</f>
        <v>Spirytus 75 % , 1 litr</v>
      </c>
      <c r="C30" s="10" t="str">
        <f>'Słownik materiały - ceny'!C36</f>
        <v>środek dezynfekcyjny</v>
      </c>
      <c r="D30" s="12">
        <v>1</v>
      </c>
      <c r="E30" s="10" t="str">
        <f>'Słownik materiały - ceny'!D36</f>
        <v>litr</v>
      </c>
      <c r="F30" s="39">
        <v>0.1</v>
      </c>
      <c r="G30" s="11">
        <f>'Słownik materiały - ceny'!E36</f>
        <v>195.45</v>
      </c>
      <c r="H30" s="11">
        <f t="shared" si="0"/>
        <v>19.545000000000002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ceny'!A25</f>
        <v>ENDO-22</v>
      </c>
      <c r="B31" s="10" t="str">
        <f>'Słownik materiały - ceny'!B25</f>
        <v xml:space="preserve">Lidocain-EGIS aerozol, roztwór 10% 38g </v>
      </c>
      <c r="C31" s="10" t="str">
        <f>'Słownik materiały - ceny'!C25</f>
        <v>lek</v>
      </c>
      <c r="D31" s="12">
        <v>10</v>
      </c>
      <c r="E31" s="10" t="str">
        <f>'Słownik materiały - ceny'!D25</f>
        <v>szt</v>
      </c>
      <c r="F31" s="40">
        <v>1</v>
      </c>
      <c r="G31" s="11">
        <f>'Słownik materiały - ceny'!E25</f>
        <v>34.99</v>
      </c>
      <c r="H31" s="11">
        <f t="shared" si="0"/>
        <v>3.4990000000000006</v>
      </c>
      <c r="I31" s="14"/>
      <c r="J31" s="14"/>
      <c r="K31" s="14"/>
    </row>
    <row r="32" spans="1:11" s="15" customFormat="1" ht="26.4" customHeight="1" x14ac:dyDescent="0.3">
      <c r="A32" s="179" t="s">
        <v>55</v>
      </c>
      <c r="B32" s="180"/>
      <c r="C32" s="180"/>
      <c r="D32" s="180"/>
      <c r="E32" s="180"/>
      <c r="F32" s="180"/>
      <c r="G32" s="181"/>
      <c r="H32" s="16">
        <f>SUM(H8:H31)</f>
        <v>157.82912747512435</v>
      </c>
      <c r="I32" s="14"/>
      <c r="J32" s="14"/>
      <c r="K32" s="14"/>
    </row>
    <row r="33" spans="1:11" s="15" customFormat="1" ht="26.4" customHeight="1" x14ac:dyDescent="0.3">
      <c r="A33" s="5"/>
      <c r="B33" s="5"/>
      <c r="C33" s="5"/>
      <c r="D33" s="5"/>
      <c r="E33" s="5"/>
      <c r="F33" s="5"/>
      <c r="G33" s="5"/>
      <c r="H33" s="5"/>
      <c r="I33" s="14"/>
      <c r="J33" s="14"/>
      <c r="K33" s="14"/>
    </row>
    <row r="34" spans="1:11" s="15" customFormat="1" ht="26.4" customHeight="1" x14ac:dyDescent="0.3">
      <c r="A34" s="178" t="s">
        <v>56</v>
      </c>
      <c r="B34" s="178"/>
      <c r="C34" s="6"/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5" t="s">
        <v>57</v>
      </c>
      <c r="B35" s="17" t="s">
        <v>58</v>
      </c>
      <c r="C35" s="17" t="s">
        <v>59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18"/>
      <c r="B36" s="19"/>
      <c r="C36" s="20"/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1" t="str">
        <f>'Stawki wynagrodzeń'!C3</f>
        <v xml:space="preserve">lekarz </v>
      </c>
      <c r="B37" s="22">
        <f>'Stawki wynagrodzeń'!F8</f>
        <v>147.32113032756132</v>
      </c>
      <c r="C37" s="23">
        <f>B37/60</f>
        <v>2.4553521721260219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4" t="str">
        <f>'Stawki wynagrodzeń'!C9</f>
        <v>pielęgniarka</v>
      </c>
      <c r="B38" s="22">
        <f>'Stawki wynagrodzeń'!F13</f>
        <v>63.987673225000009</v>
      </c>
      <c r="C38" s="23">
        <f>B38/60</f>
        <v>1.0664612204166668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6"/>
      <c r="B39" s="6"/>
      <c r="C39" s="6"/>
      <c r="D39" s="6"/>
      <c r="E39" s="6"/>
      <c r="F39" s="6"/>
      <c r="G39" s="6"/>
      <c r="H39" s="6"/>
      <c r="I39" s="14"/>
      <c r="J39" s="14"/>
      <c r="K39" s="14"/>
    </row>
    <row r="40" spans="1:11" customFormat="1" ht="18.6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customFormat="1" ht="42.6" customHeight="1" x14ac:dyDescent="0.3">
      <c r="A41" s="7" t="s">
        <v>60</v>
      </c>
      <c r="B41" s="7" t="s">
        <v>61</v>
      </c>
      <c r="C41" s="7" t="s">
        <v>42</v>
      </c>
      <c r="D41" s="7" t="s">
        <v>62</v>
      </c>
      <c r="E41" s="7" t="s">
        <v>63</v>
      </c>
      <c r="F41" s="7" t="s">
        <v>64</v>
      </c>
      <c r="G41" s="7" t="s">
        <v>65</v>
      </c>
      <c r="H41" s="6"/>
      <c r="I41" s="6"/>
      <c r="J41" s="6"/>
      <c r="K41" s="6"/>
    </row>
    <row r="42" spans="1:11" customFormat="1" x14ac:dyDescent="0.3">
      <c r="A42" s="25"/>
      <c r="B42" s="8" t="s">
        <v>48</v>
      </c>
      <c r="C42" s="8" t="s">
        <v>50</v>
      </c>
      <c r="D42" s="8" t="s">
        <v>51</v>
      </c>
      <c r="E42" s="8" t="s">
        <v>52</v>
      </c>
      <c r="F42" s="8" t="s">
        <v>53</v>
      </c>
      <c r="G42" s="26" t="s">
        <v>66</v>
      </c>
      <c r="H42" s="6"/>
      <c r="I42" s="6"/>
      <c r="J42" s="6"/>
      <c r="K42" s="6"/>
    </row>
    <row r="43" spans="1:11" customFormat="1" ht="23.4" customHeight="1" x14ac:dyDescent="0.3">
      <c r="A43" s="27" t="s">
        <v>122</v>
      </c>
      <c r="B43" s="28" t="s">
        <v>73</v>
      </c>
      <c r="C43" s="29">
        <v>1</v>
      </c>
      <c r="D43" s="30" t="s">
        <v>67</v>
      </c>
      <c r="E43" s="31">
        <v>30</v>
      </c>
      <c r="F43" s="32">
        <f>C37</f>
        <v>2.4553521721260219</v>
      </c>
      <c r="G43" s="32">
        <f>(E43/C43)*F43</f>
        <v>73.66056516378066</v>
      </c>
      <c r="H43" s="6"/>
      <c r="I43" s="6"/>
      <c r="J43" s="6"/>
      <c r="K43" s="6"/>
    </row>
    <row r="44" spans="1:11" customFormat="1" ht="23.4" customHeight="1" x14ac:dyDescent="0.3">
      <c r="A44" s="52" t="s">
        <v>214</v>
      </c>
      <c r="B44" s="28" t="s">
        <v>74</v>
      </c>
      <c r="C44" s="30">
        <v>1</v>
      </c>
      <c r="D44" s="30" t="s">
        <v>67</v>
      </c>
      <c r="E44" s="33">
        <v>45</v>
      </c>
      <c r="F44" s="32">
        <f>C38</f>
        <v>1.0664612204166668</v>
      </c>
      <c r="G44" s="34">
        <f>(E44/C44)*F44</f>
        <v>47.990754918750007</v>
      </c>
      <c r="H44" s="6"/>
      <c r="I44" s="6"/>
      <c r="J44" s="6"/>
      <c r="K44" s="6"/>
    </row>
    <row r="45" spans="1:11" customFormat="1" ht="23.4" customHeight="1" x14ac:dyDescent="0.3">
      <c r="A45" s="170" t="s">
        <v>68</v>
      </c>
      <c r="B45" s="171"/>
      <c r="C45" s="171"/>
      <c r="D45" s="171"/>
      <c r="E45" s="171"/>
      <c r="F45" s="171"/>
      <c r="G45" s="35">
        <f>SUM(G43:G44)</f>
        <v>121.65132008253067</v>
      </c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36"/>
      <c r="I47" s="6"/>
      <c r="J47" s="6"/>
      <c r="K47" s="6"/>
    </row>
    <row r="48" spans="1:11" customFormat="1" ht="19.2" customHeight="1" x14ac:dyDescent="0.3">
      <c r="A48" s="173" t="s">
        <v>69</v>
      </c>
      <c r="B48" s="173"/>
      <c r="C48" s="19">
        <f>H32</f>
        <v>157.82912747512435</v>
      </c>
      <c r="D48" s="6"/>
      <c r="E48" s="6"/>
      <c r="F48" s="6"/>
      <c r="G48" s="6"/>
      <c r="H48" s="36"/>
      <c r="I48" s="6"/>
      <c r="J48" s="6"/>
      <c r="K48" s="6"/>
    </row>
    <row r="49" spans="1:11" customFormat="1" ht="19.2" customHeight="1" x14ac:dyDescent="0.3">
      <c r="A49" s="174" t="s">
        <v>70</v>
      </c>
      <c r="B49" s="174"/>
      <c r="C49" s="22">
        <f>G45</f>
        <v>121.65132008253067</v>
      </c>
      <c r="D49" s="6"/>
      <c r="E49" s="6"/>
      <c r="F49" s="6"/>
      <c r="G49" s="6"/>
      <c r="H49" s="36"/>
      <c r="I49" s="6"/>
      <c r="J49" s="6"/>
      <c r="K49" s="6"/>
    </row>
    <row r="50" spans="1:11" customFormat="1" ht="19.2" customHeight="1" x14ac:dyDescent="0.3">
      <c r="A50" s="175" t="s">
        <v>71</v>
      </c>
      <c r="B50" s="175"/>
      <c r="C50" s="60">
        <f>SUM(C48:C49)</f>
        <v>279.480447557655</v>
      </c>
      <c r="D50" s="5"/>
      <c r="E50" s="5"/>
      <c r="F50" s="5"/>
      <c r="G50" s="5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ht="25.2" customHeigh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</sheetData>
  <mergeCells count="8">
    <mergeCell ref="A50:B50"/>
    <mergeCell ref="A4:C4"/>
    <mergeCell ref="B1:G1"/>
    <mergeCell ref="A32:G32"/>
    <mergeCell ref="A45:F45"/>
    <mergeCell ref="A48:B48"/>
    <mergeCell ref="A49:B49"/>
    <mergeCell ref="A34:B3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7A20-7B52-46A4-BFD5-E2E60ABD4EE0}">
  <dimension ref="A1:K53"/>
  <sheetViews>
    <sheetView topLeftCell="A27" workbookViewId="0">
      <selection activeCell="L28" sqref="L28"/>
    </sheetView>
  </sheetViews>
  <sheetFormatPr defaultColWidth="9.109375" defaultRowHeight="14.4" x14ac:dyDescent="0.3"/>
  <cols>
    <col min="1" max="1" width="26.664062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3.777343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medycznych'!C12</f>
        <v>Endoskopowe wycięcie lub zniszczenie zmiany lub tkanki żołądka - inne - Gastroskopia poszerzanie przełyku (achalazja)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medycznych'!B12</f>
        <v>43.419.02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0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ceny'!A36</f>
        <v>ENDO-33</v>
      </c>
      <c r="B28" s="10" t="str">
        <f>'Słownik materiały - ceny'!B36</f>
        <v>Spirytus 75 % , 1 litr</v>
      </c>
      <c r="C28" s="10" t="str">
        <f>'Słownik materiały - ceny'!C36</f>
        <v>środek dezynfekcyjny</v>
      </c>
      <c r="D28" s="12">
        <v>1</v>
      </c>
      <c r="E28" s="10" t="str">
        <f>'Słownik materiały - ceny'!D36</f>
        <v>litr</v>
      </c>
      <c r="F28" s="39">
        <v>0.1</v>
      </c>
      <c r="G28" s="11">
        <f>'Słownik materiały - ceny'!E36</f>
        <v>195.45</v>
      </c>
      <c r="H28" s="11">
        <f t="shared" si="0"/>
        <v>19.545000000000002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ceny'!A55</f>
        <v>ENDO-52</v>
      </c>
      <c r="B29" s="10" t="str">
        <f>'Słownik materiały - ceny'!B55</f>
        <v xml:space="preserve">STRZYKAWKA 20 ml BRAUN </v>
      </c>
      <c r="C29" s="10" t="str">
        <f>'Słownik materiały - ceny'!C55</f>
        <v>materiał jednorazowy</v>
      </c>
      <c r="D29" s="12">
        <v>1</v>
      </c>
      <c r="E29" s="10" t="str">
        <f>'Słownik materiały - ceny'!D55</f>
        <v>szt</v>
      </c>
      <c r="F29" s="40">
        <v>2</v>
      </c>
      <c r="G29" s="11">
        <f>'Słownik materiały - ceny'!E55</f>
        <v>0.21</v>
      </c>
      <c r="H29" s="11">
        <f t="shared" si="0"/>
        <v>0.42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ceny'!A25</f>
        <v>ENDO-22</v>
      </c>
      <c r="B30" s="10" t="str">
        <f>'Słownik materiały - ceny'!B25</f>
        <v xml:space="preserve">Lidocain-EGIS aerozol, roztwór 10% 38g </v>
      </c>
      <c r="C30" s="10" t="str">
        <f>'Słownik materiały - ceny'!C25</f>
        <v>lek</v>
      </c>
      <c r="D30" s="12">
        <v>10</v>
      </c>
      <c r="E30" s="10" t="str">
        <f>'Słownik materiały - ceny'!D25</f>
        <v>szt</v>
      </c>
      <c r="F30" s="40">
        <v>1</v>
      </c>
      <c r="G30" s="11">
        <f>'Słownik materiały - ceny'!E25</f>
        <v>34.99</v>
      </c>
      <c r="H30" s="11">
        <f t="shared" si="0"/>
        <v>3.4990000000000006</v>
      </c>
      <c r="I30" s="14"/>
      <c r="J30" s="14"/>
      <c r="K30" s="14"/>
    </row>
    <row r="31" spans="1:11" s="15" customFormat="1" ht="26.4" customHeight="1" x14ac:dyDescent="0.3">
      <c r="A31" s="179" t="s">
        <v>55</v>
      </c>
      <c r="B31" s="180"/>
      <c r="C31" s="180"/>
      <c r="D31" s="180"/>
      <c r="E31" s="180"/>
      <c r="F31" s="180"/>
      <c r="G31" s="181"/>
      <c r="H31" s="16">
        <f>SUM(H8:H30)</f>
        <v>112.01912747512438</v>
      </c>
      <c r="I31" s="14"/>
      <c r="J31" s="14"/>
      <c r="K31" s="14"/>
    </row>
    <row r="32" spans="1:11" s="15" customFormat="1" ht="26.4" customHeight="1" x14ac:dyDescent="0.3">
      <c r="A32" s="135"/>
      <c r="B32" s="135" t="s">
        <v>195</v>
      </c>
      <c r="C32" s="135"/>
      <c r="D32" s="135">
        <v>10</v>
      </c>
      <c r="E32" s="135" t="s">
        <v>196</v>
      </c>
      <c r="F32" s="135">
        <v>1</v>
      </c>
      <c r="G32" s="135">
        <v>464.4</v>
      </c>
      <c r="H32" s="135">
        <v>46.44</v>
      </c>
      <c r="I32" s="14"/>
      <c r="J32" s="14"/>
      <c r="K32" s="14"/>
    </row>
    <row r="33" spans="1:11" s="15" customFormat="1" ht="26.4" customHeight="1" x14ac:dyDescent="0.3">
      <c r="A33" s="135"/>
      <c r="B33" s="135" t="s">
        <v>197</v>
      </c>
      <c r="C33" s="135"/>
      <c r="D33" s="135">
        <v>5</v>
      </c>
      <c r="E33" s="135" t="s">
        <v>196</v>
      </c>
      <c r="F33" s="135">
        <v>1</v>
      </c>
      <c r="G33" s="135">
        <v>486</v>
      </c>
      <c r="H33" s="136">
        <v>97.2</v>
      </c>
      <c r="I33" s="14"/>
      <c r="J33" s="14"/>
      <c r="K33" s="14"/>
    </row>
    <row r="34" spans="1:11" s="15" customFormat="1" ht="26.4" customHeight="1" x14ac:dyDescent="0.3">
      <c r="A34" s="5" t="s">
        <v>56</v>
      </c>
      <c r="B34" s="6"/>
      <c r="C34" s="6"/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5" t="s">
        <v>57</v>
      </c>
      <c r="B35" s="17" t="s">
        <v>58</v>
      </c>
      <c r="C35" s="17" t="s">
        <v>59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18"/>
      <c r="B36" s="19"/>
      <c r="C36" s="20"/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1" t="str">
        <f>'Stawki wynagrodzeń'!C3</f>
        <v xml:space="preserve">lekarz </v>
      </c>
      <c r="B37" s="22">
        <f>'Stawki wynagrodzeń'!F8</f>
        <v>147.32113032756132</v>
      </c>
      <c r="C37" s="23">
        <f>B37/60</f>
        <v>2.4553521721260219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4" t="str">
        <f>'Stawki wynagrodzeń'!C9</f>
        <v>pielęgniarka</v>
      </c>
      <c r="B38" s="22">
        <f>'Stawki wynagrodzeń'!F13</f>
        <v>63.987673225000009</v>
      </c>
      <c r="C38" s="23">
        <f>B38/60</f>
        <v>1.0664612204166668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6"/>
      <c r="B39" s="6"/>
      <c r="C39" s="6"/>
      <c r="D39" s="6"/>
      <c r="E39" s="6"/>
      <c r="F39" s="6"/>
      <c r="G39" s="6"/>
      <c r="H39" s="6"/>
      <c r="I39" s="14"/>
      <c r="J39" s="14"/>
      <c r="K39" s="14"/>
    </row>
    <row r="40" spans="1:11" customFormat="1" ht="18.6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customFormat="1" ht="41.4" customHeight="1" x14ac:dyDescent="0.3">
      <c r="A41" s="7" t="s">
        <v>60</v>
      </c>
      <c r="B41" s="7" t="s">
        <v>61</v>
      </c>
      <c r="C41" s="7" t="s">
        <v>42</v>
      </c>
      <c r="D41" s="7" t="s">
        <v>62</v>
      </c>
      <c r="E41" s="7" t="s">
        <v>63</v>
      </c>
      <c r="F41" s="7" t="s">
        <v>64</v>
      </c>
      <c r="G41" s="7" t="s">
        <v>65</v>
      </c>
      <c r="H41" s="6"/>
      <c r="I41" s="6"/>
      <c r="J41" s="6"/>
      <c r="K41" s="6"/>
    </row>
    <row r="42" spans="1:11" customFormat="1" x14ac:dyDescent="0.3">
      <c r="A42" s="25"/>
      <c r="B42" s="8" t="s">
        <v>48</v>
      </c>
      <c r="C42" s="8" t="s">
        <v>50</v>
      </c>
      <c r="D42" s="8" t="s">
        <v>51</v>
      </c>
      <c r="E42" s="8" t="s">
        <v>52</v>
      </c>
      <c r="F42" s="8" t="s">
        <v>53</v>
      </c>
      <c r="G42" s="26" t="s">
        <v>66</v>
      </c>
      <c r="H42" s="6"/>
      <c r="I42" s="6"/>
      <c r="J42" s="6"/>
      <c r="K42" s="6"/>
    </row>
    <row r="43" spans="1:11" customFormat="1" ht="25.8" customHeight="1" x14ac:dyDescent="0.3">
      <c r="A43" s="27" t="s">
        <v>122</v>
      </c>
      <c r="B43" s="28" t="s">
        <v>73</v>
      </c>
      <c r="C43" s="29">
        <v>1</v>
      </c>
      <c r="D43" s="30" t="s">
        <v>67</v>
      </c>
      <c r="E43" s="31">
        <v>40</v>
      </c>
      <c r="F43" s="32">
        <f>C37</f>
        <v>2.4553521721260219</v>
      </c>
      <c r="G43" s="32">
        <f>(E43/C43)*F43</f>
        <v>98.214086885040871</v>
      </c>
      <c r="H43" s="6"/>
      <c r="I43" s="6"/>
      <c r="J43" s="6"/>
      <c r="K43" s="6"/>
    </row>
    <row r="44" spans="1:11" customFormat="1" ht="25.8" customHeight="1" x14ac:dyDescent="0.3">
      <c r="A44" s="52" t="s">
        <v>214</v>
      </c>
      <c r="B44" s="28" t="s">
        <v>74</v>
      </c>
      <c r="C44" s="30">
        <v>1</v>
      </c>
      <c r="D44" s="30" t="s">
        <v>67</v>
      </c>
      <c r="E44" s="33">
        <v>60</v>
      </c>
      <c r="F44" s="32">
        <f>C38</f>
        <v>1.0664612204166668</v>
      </c>
      <c r="G44" s="34">
        <f>(E44/C44)*F44</f>
        <v>63.987673225000009</v>
      </c>
      <c r="H44" s="6"/>
      <c r="I44" s="6"/>
      <c r="J44" s="6"/>
      <c r="K44" s="6"/>
    </row>
    <row r="45" spans="1:11" customFormat="1" ht="25.8" customHeight="1" x14ac:dyDescent="0.3">
      <c r="A45" s="170" t="s">
        <v>68</v>
      </c>
      <c r="B45" s="171"/>
      <c r="C45" s="171"/>
      <c r="D45" s="171"/>
      <c r="E45" s="171"/>
      <c r="F45" s="171"/>
      <c r="G45" s="35">
        <f>SUM(G43:G44)</f>
        <v>162.20176011004088</v>
      </c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36"/>
      <c r="I47" s="6"/>
      <c r="J47" s="6"/>
      <c r="K47" s="6"/>
    </row>
    <row r="48" spans="1:11" customFormat="1" ht="19.8" customHeight="1" x14ac:dyDescent="0.3">
      <c r="A48" s="173" t="s">
        <v>69</v>
      </c>
      <c r="B48" s="173"/>
      <c r="C48" s="19">
        <f>H31</f>
        <v>112.01912747512438</v>
      </c>
      <c r="D48" s="6"/>
      <c r="E48" s="6"/>
      <c r="F48" s="6"/>
      <c r="G48" s="6"/>
      <c r="H48" s="36"/>
      <c r="I48" s="6"/>
      <c r="J48" s="6"/>
      <c r="K48" s="6"/>
    </row>
    <row r="49" spans="1:11" customFormat="1" ht="19.8" customHeight="1" x14ac:dyDescent="0.3">
      <c r="A49" s="174" t="s">
        <v>70</v>
      </c>
      <c r="B49" s="174"/>
      <c r="C49" s="22">
        <f>G45</f>
        <v>162.20176011004088</v>
      </c>
      <c r="D49" s="6"/>
      <c r="E49" s="6"/>
      <c r="F49" s="6"/>
      <c r="G49" s="6"/>
      <c r="H49" s="36"/>
      <c r="I49" s="6"/>
      <c r="J49" s="6"/>
      <c r="K49" s="6"/>
    </row>
    <row r="50" spans="1:11" customFormat="1" ht="19.8" customHeight="1" x14ac:dyDescent="0.3">
      <c r="A50" s="175" t="s">
        <v>71</v>
      </c>
      <c r="B50" s="175"/>
      <c r="C50" s="60">
        <f>SUM(C48:C49)</f>
        <v>274.22088758516526</v>
      </c>
      <c r="D50" s="5"/>
      <c r="E50" s="5"/>
      <c r="F50" s="5"/>
      <c r="G50" s="5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ht="25.2" customHeigh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</sheetData>
  <mergeCells count="7">
    <mergeCell ref="A45:F45"/>
    <mergeCell ref="A48:B48"/>
    <mergeCell ref="A49:B49"/>
    <mergeCell ref="A50:B50"/>
    <mergeCell ref="B1:I1"/>
    <mergeCell ref="A4:C4"/>
    <mergeCell ref="A31:G3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F1010-4A0E-48D5-B38E-1E0C6649D743}">
  <dimension ref="A1:K54"/>
  <sheetViews>
    <sheetView topLeftCell="A21" workbookViewId="0">
      <selection activeCell="A35" sqref="A35:B35"/>
    </sheetView>
  </sheetViews>
  <sheetFormatPr defaultColWidth="9.109375" defaultRowHeight="14.4" x14ac:dyDescent="0.3"/>
  <cols>
    <col min="1" max="1" width="16.4414062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medycznych'!C13</f>
        <v>Endoskopowe wycięcie lub zniszczenie zmiany lub tkanki żołądka - inne - Gastroskopia z zabiegiem protezowania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43.2" x14ac:dyDescent="0.3">
      <c r="A2" s="5" t="s">
        <v>37</v>
      </c>
      <c r="B2" s="58" t="str">
        <f>'Wykaz procedur medycznych'!B13</f>
        <v>43.419.03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1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ceny'!A36</f>
        <v>ENDO-33</v>
      </c>
      <c r="B28" s="10" t="str">
        <f>'Słownik materiały - ceny'!B36</f>
        <v>Spirytus 75 % , 1 litr</v>
      </c>
      <c r="C28" s="10" t="str">
        <f>'Słownik materiały - ceny'!C36</f>
        <v>środek dezynfekcyjny</v>
      </c>
      <c r="D28" s="12">
        <v>1</v>
      </c>
      <c r="E28" s="10" t="str">
        <f>'Słownik materiały - ceny'!D36</f>
        <v>litr</v>
      </c>
      <c r="F28" s="39">
        <v>0.1</v>
      </c>
      <c r="G28" s="11">
        <f>'Słownik materiały - ceny'!E36</f>
        <v>195.45</v>
      </c>
      <c r="H28" s="11">
        <f t="shared" si="0"/>
        <v>19.545000000000002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ceny'!A37</f>
        <v>ENDO-34</v>
      </c>
      <c r="B29" s="10" t="str">
        <f>'Słownik materiały - ceny'!B37</f>
        <v>HELICO DYRY-TEST</v>
      </c>
      <c r="C29" s="10" t="str">
        <f>'Słownik materiały - ceny'!C37</f>
        <v>test</v>
      </c>
      <c r="D29" s="12">
        <v>1</v>
      </c>
      <c r="E29" s="10" t="str">
        <f>'Słownik materiały - ceny'!D37</f>
        <v>szt</v>
      </c>
      <c r="F29" s="40">
        <v>1</v>
      </c>
      <c r="G29" s="11">
        <f>'Słownik materiały - ceny'!E37</f>
        <v>4.25</v>
      </c>
      <c r="H29" s="11">
        <f t="shared" si="0"/>
        <v>4.25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ceny'!A55</f>
        <v>ENDO-52</v>
      </c>
      <c r="B30" s="10" t="str">
        <f>'Słownik materiały - ceny'!B55</f>
        <v xml:space="preserve">STRZYKAWKA 20 ml BRAUN </v>
      </c>
      <c r="C30" s="10" t="str">
        <f>'Słownik materiały - ceny'!C55</f>
        <v>materiał jednorazowy</v>
      </c>
      <c r="D30" s="12">
        <v>1</v>
      </c>
      <c r="E30" s="10" t="str">
        <f>'Słownik materiały - ceny'!D55</f>
        <v>szt</v>
      </c>
      <c r="F30" s="40">
        <v>2</v>
      </c>
      <c r="G30" s="11">
        <f>'Słownik materiały - ceny'!E55</f>
        <v>0.21</v>
      </c>
      <c r="H30" s="11">
        <f t="shared" si="0"/>
        <v>0.42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ceny'!A25</f>
        <v>ENDO-22</v>
      </c>
      <c r="B31" s="10" t="str">
        <f>'Słownik materiały - ceny'!B25</f>
        <v xml:space="preserve">Lidocain-EGIS aerozol, roztwór 10% 38g </v>
      </c>
      <c r="C31" s="10" t="str">
        <f>'Słownik materiały - ceny'!C25</f>
        <v>lek</v>
      </c>
      <c r="D31" s="12">
        <v>10</v>
      </c>
      <c r="E31" s="10" t="str">
        <f>'Słownik materiały - ceny'!D25</f>
        <v>szt</v>
      </c>
      <c r="F31" s="40">
        <v>1</v>
      </c>
      <c r="G31" s="11">
        <f>'Słownik materiały - ceny'!E25</f>
        <v>34.99</v>
      </c>
      <c r="H31" s="11">
        <f t="shared" si="0"/>
        <v>3.4990000000000006</v>
      </c>
      <c r="I31" s="14"/>
      <c r="J31" s="14"/>
      <c r="K31" s="14"/>
    </row>
    <row r="32" spans="1:11" s="15" customFormat="1" ht="26.4" customHeight="1" x14ac:dyDescent="0.3">
      <c r="A32" s="9" t="s">
        <v>218</v>
      </c>
      <c r="B32" s="69" t="s">
        <v>193</v>
      </c>
      <c r="C32" s="69"/>
      <c r="D32" s="69">
        <v>1</v>
      </c>
      <c r="E32" s="69" t="s">
        <v>194</v>
      </c>
      <c r="F32" s="69">
        <v>1</v>
      </c>
      <c r="G32" s="11">
        <v>487</v>
      </c>
      <c r="H32" s="11"/>
      <c r="I32" s="14"/>
      <c r="J32" s="14"/>
      <c r="K32" s="14"/>
    </row>
    <row r="33" spans="1:11" s="15" customFormat="1" ht="26.4" customHeight="1" x14ac:dyDescent="0.3">
      <c r="A33" s="179" t="s">
        <v>55</v>
      </c>
      <c r="B33" s="180"/>
      <c r="C33" s="180"/>
      <c r="D33" s="180"/>
      <c r="E33" s="180"/>
      <c r="F33" s="180"/>
      <c r="G33" s="181"/>
      <c r="H33" s="16">
        <f>SUM(H8:H31)</f>
        <v>116.26912747512438</v>
      </c>
      <c r="I33" s="14"/>
      <c r="J33" s="14"/>
      <c r="K33" s="14"/>
    </row>
    <row r="34" spans="1:11" s="15" customFormat="1" ht="26.4" customHeight="1" x14ac:dyDescent="0.3">
      <c r="B34" s="5"/>
      <c r="C34" s="5"/>
      <c r="D34" s="5"/>
      <c r="E34" s="5"/>
      <c r="F34" s="5"/>
      <c r="G34" s="5"/>
      <c r="H34" s="5"/>
      <c r="I34" s="14"/>
      <c r="J34" s="14"/>
      <c r="K34" s="14"/>
    </row>
    <row r="35" spans="1:11" s="15" customFormat="1" ht="26.4" customHeight="1" x14ac:dyDescent="0.3">
      <c r="A35" s="178" t="s">
        <v>56</v>
      </c>
      <c r="B35" s="178"/>
      <c r="C35" s="6"/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5" t="s">
        <v>57</v>
      </c>
      <c r="B36" s="17" t="s">
        <v>58</v>
      </c>
      <c r="C36" s="17" t="s">
        <v>59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1" t="str">
        <f>'Stawki wynagrodzeń'!C3</f>
        <v xml:space="preserve">lekarz </v>
      </c>
      <c r="B37" s="22">
        <f>'Stawki wynagrodzeń'!F8</f>
        <v>147.32113032756132</v>
      </c>
      <c r="C37" s="23">
        <f>B37/60</f>
        <v>2.4553521721260219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4" t="str">
        <f>'Stawki wynagrodzeń'!C9</f>
        <v>pielęgniarka</v>
      </c>
      <c r="B38" s="22">
        <f>'Stawki wynagrodzeń'!F13</f>
        <v>63.987673225000009</v>
      </c>
      <c r="C38" s="23">
        <f>B38/60</f>
        <v>1.0664612204166668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24"/>
      <c r="B39" s="22"/>
      <c r="C39" s="23"/>
      <c r="D39" s="6"/>
      <c r="E39" s="6"/>
      <c r="F39" s="6"/>
      <c r="G39" s="6"/>
      <c r="H39" s="6"/>
      <c r="I39" s="14"/>
      <c r="J39" s="14"/>
      <c r="K39" s="14"/>
    </row>
    <row r="40" spans="1:11" s="15" customFormat="1" ht="26.4" customHeight="1" x14ac:dyDescent="0.3">
      <c r="A40" s="6"/>
      <c r="B40" s="6"/>
      <c r="C40" s="6"/>
      <c r="D40" s="6"/>
      <c r="E40" s="6"/>
      <c r="F40" s="6"/>
      <c r="G40" s="6"/>
      <c r="H40" s="6"/>
      <c r="I40" s="14"/>
      <c r="J40" s="14"/>
      <c r="K40" s="14"/>
    </row>
    <row r="41" spans="1:11" customFormat="1" ht="18.600000000000001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customFormat="1" ht="35.4" customHeight="1" x14ac:dyDescent="0.3">
      <c r="A42" s="7" t="s">
        <v>60</v>
      </c>
      <c r="B42" s="7" t="s">
        <v>61</v>
      </c>
      <c r="C42" s="7" t="s">
        <v>42</v>
      </c>
      <c r="D42" s="7" t="s">
        <v>62</v>
      </c>
      <c r="E42" s="7" t="s">
        <v>63</v>
      </c>
      <c r="F42" s="7" t="s">
        <v>64</v>
      </c>
      <c r="G42" s="7" t="s">
        <v>65</v>
      </c>
      <c r="H42" s="6"/>
      <c r="I42" s="6"/>
      <c r="J42" s="6"/>
      <c r="K42" s="6"/>
    </row>
    <row r="43" spans="1:11" customFormat="1" ht="24" customHeight="1" x14ac:dyDescent="0.3">
      <c r="A43" s="25"/>
      <c r="B43" s="8" t="s">
        <v>48</v>
      </c>
      <c r="C43" s="8" t="s">
        <v>50</v>
      </c>
      <c r="D43" s="8" t="s">
        <v>51</v>
      </c>
      <c r="E43" s="8" t="s">
        <v>52</v>
      </c>
      <c r="F43" s="8" t="s">
        <v>53</v>
      </c>
      <c r="G43" s="26" t="s">
        <v>66</v>
      </c>
      <c r="H43" s="6"/>
      <c r="I43" s="6"/>
      <c r="J43" s="6"/>
      <c r="K43" s="6"/>
    </row>
    <row r="44" spans="1:11" customFormat="1" ht="24" customHeight="1" x14ac:dyDescent="0.3">
      <c r="A44" s="27" t="s">
        <v>122</v>
      </c>
      <c r="B44" s="28" t="s">
        <v>73</v>
      </c>
      <c r="C44" s="29">
        <v>1</v>
      </c>
      <c r="D44" s="30" t="s">
        <v>67</v>
      </c>
      <c r="E44" s="31">
        <v>30</v>
      </c>
      <c r="F44" s="32">
        <f>C37</f>
        <v>2.4553521721260219</v>
      </c>
      <c r="G44" s="32">
        <f>(E44/C44)*F44</f>
        <v>73.66056516378066</v>
      </c>
      <c r="H44" s="6"/>
      <c r="I44" s="6"/>
      <c r="J44" s="6"/>
      <c r="K44" s="6"/>
    </row>
    <row r="45" spans="1:11" customFormat="1" ht="24" customHeight="1" x14ac:dyDescent="0.3">
      <c r="A45" s="52" t="s">
        <v>214</v>
      </c>
      <c r="B45" s="28" t="s">
        <v>74</v>
      </c>
      <c r="C45" s="30">
        <v>1</v>
      </c>
      <c r="D45" s="30" t="s">
        <v>67</v>
      </c>
      <c r="E45" s="33">
        <v>50</v>
      </c>
      <c r="F45" s="32">
        <f>C38</f>
        <v>1.0664612204166668</v>
      </c>
      <c r="G45" s="34">
        <f>(E45/C45)*F45</f>
        <v>53.323061020833343</v>
      </c>
      <c r="H45" s="6"/>
      <c r="I45" s="6"/>
      <c r="J45" s="6"/>
      <c r="K45" s="6"/>
    </row>
    <row r="46" spans="1:11" customFormat="1" ht="24" customHeight="1" x14ac:dyDescent="0.3">
      <c r="A46" s="170" t="s">
        <v>68</v>
      </c>
      <c r="B46" s="171"/>
      <c r="C46" s="171"/>
      <c r="D46" s="171"/>
      <c r="E46" s="171"/>
      <c r="F46" s="171"/>
      <c r="G46" s="35">
        <f>SUM(G44:G45)</f>
        <v>126.983626184614</v>
      </c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customFormat="1" x14ac:dyDescent="0.3">
      <c r="A48" s="6"/>
      <c r="B48" s="6"/>
      <c r="C48" s="6"/>
      <c r="D48" s="6"/>
      <c r="E48" s="6"/>
      <c r="F48" s="6"/>
      <c r="G48" s="6"/>
      <c r="H48" s="36"/>
      <c r="I48" s="6"/>
      <c r="J48" s="6"/>
      <c r="K48" s="6"/>
    </row>
    <row r="49" spans="1:11" customFormat="1" ht="21" customHeight="1" x14ac:dyDescent="0.3">
      <c r="A49" s="173" t="s">
        <v>69</v>
      </c>
      <c r="B49" s="173"/>
      <c r="C49" s="19">
        <f>H33</f>
        <v>116.26912747512438</v>
      </c>
      <c r="D49" s="6"/>
      <c r="E49" s="6"/>
      <c r="F49" s="6"/>
      <c r="G49" s="6"/>
      <c r="H49" s="36"/>
      <c r="I49" s="6"/>
      <c r="J49" s="6"/>
      <c r="K49" s="6"/>
    </row>
    <row r="50" spans="1:11" customFormat="1" ht="21" customHeight="1" x14ac:dyDescent="0.3">
      <c r="A50" s="174" t="s">
        <v>70</v>
      </c>
      <c r="B50" s="174"/>
      <c r="C50" s="22">
        <f>G46</f>
        <v>126.983626184614</v>
      </c>
      <c r="D50" s="6"/>
      <c r="E50" s="6"/>
      <c r="F50" s="6"/>
      <c r="G50" s="6"/>
      <c r="H50" s="36"/>
      <c r="I50" s="6"/>
      <c r="J50" s="6"/>
      <c r="K50" s="6"/>
    </row>
    <row r="51" spans="1:11" customFormat="1" ht="21" customHeight="1" x14ac:dyDescent="0.3">
      <c r="A51" s="175" t="s">
        <v>71</v>
      </c>
      <c r="B51" s="175"/>
      <c r="C51" s="60">
        <f>SUM(C49:C50)</f>
        <v>243.25275365973837</v>
      </c>
      <c r="D51" s="5"/>
      <c r="E51" s="5"/>
      <c r="F51" s="5"/>
      <c r="G51" s="5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  <row r="54" spans="1:11" customFormat="1" ht="25.2" customHeight="1" x14ac:dyDescent="0.3">
      <c r="A54" s="36"/>
      <c r="B54" s="36"/>
      <c r="C54" s="36"/>
      <c r="D54" s="36"/>
      <c r="E54" s="36"/>
      <c r="F54" s="36"/>
      <c r="G54" s="36"/>
      <c r="H54" s="36"/>
      <c r="I54" s="6"/>
      <c r="J54" s="6"/>
      <c r="K54" s="6"/>
    </row>
  </sheetData>
  <mergeCells count="8">
    <mergeCell ref="A51:B51"/>
    <mergeCell ref="A4:C4"/>
    <mergeCell ref="B1:I1"/>
    <mergeCell ref="A33:G33"/>
    <mergeCell ref="A46:F46"/>
    <mergeCell ref="A49:B49"/>
    <mergeCell ref="A50:B50"/>
    <mergeCell ref="A35:B3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ED29-7416-4410-B156-685D155216B9}">
  <dimension ref="A1:K54"/>
  <sheetViews>
    <sheetView topLeftCell="A29" zoomScaleNormal="100" workbookViewId="0">
      <selection activeCell="A35" sqref="A35:B35"/>
    </sheetView>
  </sheetViews>
  <sheetFormatPr defaultColWidth="9.109375" defaultRowHeight="14.4" x14ac:dyDescent="0.3"/>
  <cols>
    <col min="1" max="1" width="22.55468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medycznych'!C14</f>
        <v>Endoskopowa biopsja żołądka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medycznych'!B14</f>
        <v>44.14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1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ceny'!A37</f>
        <v>ENDO-34</v>
      </c>
      <c r="B25" s="10" t="str">
        <f>'Słownik materiały - ceny'!B37</f>
        <v>HELICO DYRY-TEST</v>
      </c>
      <c r="C25" s="10" t="str">
        <f>'Słownik materiały - ceny'!C37</f>
        <v>test</v>
      </c>
      <c r="D25" s="12">
        <v>1</v>
      </c>
      <c r="E25" s="10" t="str">
        <f>'Słownik materiały - ceny'!D37</f>
        <v>szt</v>
      </c>
      <c r="F25" s="40">
        <v>1</v>
      </c>
      <c r="G25" s="11">
        <f>'Słownik materiały - ceny'!E37</f>
        <v>4.25</v>
      </c>
      <c r="H25" s="11">
        <f t="shared" si="0"/>
        <v>4.25</v>
      </c>
      <c r="I25" s="14"/>
      <c r="J25" s="49"/>
      <c r="K25" s="14"/>
    </row>
    <row r="26" spans="1:11" s="15" customFormat="1" ht="26.4" customHeight="1" x14ac:dyDescent="0.3">
      <c r="A26" s="9" t="str">
        <f>'Słownik materiały - ceny'!A23</f>
        <v>ENDO-20</v>
      </c>
      <c r="B26" s="10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ceny'!A22</f>
        <v>ENDO-19</v>
      </c>
      <c r="B27" s="10" t="str">
        <f>'Słownik materiały - ceny'!B22</f>
        <v>Pojemnik z 4% formaliną o poj.  60 / 30 ml</v>
      </c>
      <c r="C27" s="10" t="str">
        <f>'Słownik materiały - ceny'!C22</f>
        <v>materiał jednorazowy</v>
      </c>
      <c r="D27" s="12">
        <v>1</v>
      </c>
      <c r="E27" s="10" t="str">
        <f>'Słownik materiały - ceny'!D22</f>
        <v>szt</v>
      </c>
      <c r="F27" s="40">
        <v>1</v>
      </c>
      <c r="G27" s="11">
        <f>'Słownik materiały - ceny'!E22</f>
        <v>2.7874716417910448</v>
      </c>
      <c r="H27" s="11">
        <f t="shared" si="0"/>
        <v>2.7874716417910448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ceny'!A21</f>
        <v>ENDO-18</v>
      </c>
      <c r="B28" s="10" t="str">
        <f>'Słownik materiały - ceny'!B21</f>
        <v>Szczypce biopsyjne</v>
      </c>
      <c r="C28" s="10" t="str">
        <f>'Słownik materiały - ceny'!C21</f>
        <v>materiał jednorazowy</v>
      </c>
      <c r="D28" s="12">
        <v>1</v>
      </c>
      <c r="E28" s="10" t="str">
        <f>'Słownik materiały - ceny'!D21</f>
        <v>szt</v>
      </c>
      <c r="F28" s="40">
        <v>1</v>
      </c>
      <c r="G28" s="11">
        <f>'Słownik materiały - ceny'!E21</f>
        <v>18.899999999999999</v>
      </c>
      <c r="H28" s="11">
        <f t="shared" si="0"/>
        <v>18.899999999999999</v>
      </c>
      <c r="I28" s="14"/>
      <c r="J28" s="49"/>
      <c r="K28" s="14"/>
    </row>
    <row r="29" spans="1:11" s="15" customFormat="1" ht="26.4" customHeight="1" x14ac:dyDescent="0.3">
      <c r="A29" s="9" t="str">
        <f>'Słownik materiały - ceny'!A55</f>
        <v>ENDO-52</v>
      </c>
      <c r="B29" s="10" t="str">
        <f>'Słownik materiały - ceny'!B55</f>
        <v xml:space="preserve">STRZYKAWKA 20 ml BRAUN </v>
      </c>
      <c r="C29" s="10" t="str">
        <f>'Słownik materiały - ceny'!C55</f>
        <v>materiał jednorazowy</v>
      </c>
      <c r="D29" s="12">
        <v>1</v>
      </c>
      <c r="E29" s="10" t="str">
        <f>'Słownik materiały - ceny'!D55</f>
        <v>szt</v>
      </c>
      <c r="F29" s="40">
        <v>2</v>
      </c>
      <c r="G29" s="11">
        <f>'Słownik materiały - ceny'!E55</f>
        <v>0.21</v>
      </c>
      <c r="H29" s="11">
        <f t="shared" si="0"/>
        <v>0.42</v>
      </c>
      <c r="I29" s="14"/>
      <c r="J29" s="49"/>
      <c r="K29" s="14"/>
    </row>
    <row r="30" spans="1:11" s="15" customFormat="1" ht="26.4" customHeight="1" x14ac:dyDescent="0.3">
      <c r="A30" s="9" t="str">
        <f>'Słownik materiały - ceny'!A36</f>
        <v>ENDO-33</v>
      </c>
      <c r="B30" s="10" t="str">
        <f>'Słownik materiały - ceny'!B36</f>
        <v>Spirytus 75 % , 1 litr</v>
      </c>
      <c r="C30" s="10" t="str">
        <f>'Słownik materiały - ceny'!C36</f>
        <v>środek dezynfekcyjny</v>
      </c>
      <c r="D30" s="12">
        <v>1</v>
      </c>
      <c r="E30" s="10" t="str">
        <f>'Słownik materiały - ceny'!D36</f>
        <v>litr</v>
      </c>
      <c r="F30" s="39">
        <v>0.1</v>
      </c>
      <c r="G30" s="11">
        <f>'Słownik materiały - ceny'!E36</f>
        <v>195.45</v>
      </c>
      <c r="H30" s="11">
        <f t="shared" si="0"/>
        <v>19.545000000000002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ceny'!A25</f>
        <v>ENDO-22</v>
      </c>
      <c r="B31" s="10" t="str">
        <f>'Słownik materiały - ceny'!B25</f>
        <v xml:space="preserve">Lidocain-EGIS aerozol, roztwór 10% 38g </v>
      </c>
      <c r="C31" s="10" t="str">
        <f>'Słownik materiały - ceny'!C25</f>
        <v>lek</v>
      </c>
      <c r="D31" s="12">
        <v>10</v>
      </c>
      <c r="E31" s="10" t="str">
        <f>'Słownik materiały - ceny'!D25</f>
        <v>szt</v>
      </c>
      <c r="F31" s="40">
        <v>1</v>
      </c>
      <c r="G31" s="11">
        <f>'Słownik materiały - ceny'!E25</f>
        <v>34.99</v>
      </c>
      <c r="H31" s="11">
        <f t="shared" si="0"/>
        <v>3.4990000000000006</v>
      </c>
      <c r="I31" s="14"/>
      <c r="J31" s="14"/>
      <c r="K31" s="14"/>
    </row>
    <row r="32" spans="1:11" s="15" customFormat="1" ht="26.4" customHeight="1" x14ac:dyDescent="0.3">
      <c r="A32" s="179" t="s">
        <v>55</v>
      </c>
      <c r="B32" s="180"/>
      <c r="C32" s="180"/>
      <c r="D32" s="180"/>
      <c r="E32" s="180"/>
      <c r="F32" s="180"/>
      <c r="G32" s="181"/>
      <c r="H32" s="16">
        <f>SUM(H8:H31)</f>
        <v>116.26912747512438</v>
      </c>
      <c r="I32" s="14"/>
      <c r="J32" s="14"/>
      <c r="K32" s="14"/>
    </row>
    <row r="33" spans="1:11" s="15" customFormat="1" ht="26.4" customHeight="1" x14ac:dyDescent="0.3">
      <c r="A33" s="5"/>
      <c r="B33" s="5"/>
      <c r="C33" s="5"/>
      <c r="D33" s="5"/>
      <c r="E33" s="5"/>
      <c r="F33" s="5"/>
      <c r="G33" s="5"/>
      <c r="H33" s="5"/>
      <c r="I33" s="14"/>
      <c r="J33" s="14"/>
      <c r="K33" s="14"/>
    </row>
    <row r="34" spans="1:11" s="15" customFormat="1" ht="26.4" customHeight="1" x14ac:dyDescent="0.3">
      <c r="A34" s="5"/>
      <c r="B34" s="5"/>
      <c r="C34" s="5"/>
      <c r="D34" s="5"/>
      <c r="E34" s="5"/>
      <c r="F34" s="5"/>
      <c r="G34" s="5"/>
      <c r="H34" s="5"/>
      <c r="I34" s="14"/>
      <c r="J34" s="14"/>
      <c r="K34" s="14"/>
    </row>
    <row r="35" spans="1:11" s="15" customFormat="1" ht="26.4" customHeight="1" x14ac:dyDescent="0.3">
      <c r="A35" s="178" t="s">
        <v>56</v>
      </c>
      <c r="B35" s="178"/>
      <c r="C35" s="6"/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5" t="s">
        <v>57</v>
      </c>
      <c r="B36" s="17" t="s">
        <v>58</v>
      </c>
      <c r="C36" s="17" t="s">
        <v>59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1" t="str">
        <f>'Stawki wynagrodzeń'!C3</f>
        <v xml:space="preserve">lekarz </v>
      </c>
      <c r="B37" s="22">
        <f>'Stawki wynagrodzeń'!F8</f>
        <v>147.32113032756132</v>
      </c>
      <c r="C37" s="23">
        <f>B37/60</f>
        <v>2.4553521721260219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4" t="str">
        <f>'Stawki wynagrodzeń'!C9</f>
        <v>pielęgniarka</v>
      </c>
      <c r="B38" s="22">
        <f>'Stawki wynagrodzeń'!F13</f>
        <v>63.987673225000009</v>
      </c>
      <c r="C38" s="23">
        <f>B38/60</f>
        <v>1.0664612204166668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24"/>
      <c r="B39" s="22"/>
      <c r="C39" s="23"/>
      <c r="D39" s="6"/>
      <c r="E39" s="6"/>
      <c r="F39" s="6"/>
      <c r="G39" s="6"/>
      <c r="H39" s="6"/>
      <c r="I39" s="14"/>
      <c r="J39" s="14"/>
      <c r="K39" s="14"/>
    </row>
    <row r="40" spans="1:11" s="15" customFormat="1" ht="26.4" customHeight="1" x14ac:dyDescent="0.3">
      <c r="A40" s="6"/>
      <c r="B40" s="6"/>
      <c r="C40" s="6"/>
      <c r="D40" s="6"/>
      <c r="E40" s="6"/>
      <c r="F40" s="6"/>
      <c r="G40" s="6"/>
      <c r="H40" s="6"/>
      <c r="I40" s="14"/>
      <c r="J40" s="14"/>
      <c r="K40" s="14"/>
    </row>
    <row r="41" spans="1:11" customFormat="1" ht="18.600000000000001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customFormat="1" ht="27.6" customHeight="1" x14ac:dyDescent="0.3">
      <c r="A42" s="7" t="s">
        <v>60</v>
      </c>
      <c r="B42" s="7" t="s">
        <v>61</v>
      </c>
      <c r="C42" s="7" t="s">
        <v>42</v>
      </c>
      <c r="D42" s="7" t="s">
        <v>62</v>
      </c>
      <c r="E42" s="7" t="s">
        <v>63</v>
      </c>
      <c r="F42" s="7" t="s">
        <v>64</v>
      </c>
      <c r="G42" s="7" t="s">
        <v>65</v>
      </c>
      <c r="H42" s="6"/>
      <c r="I42" s="6"/>
      <c r="J42" s="6"/>
      <c r="K42" s="6"/>
    </row>
    <row r="43" spans="1:11" customFormat="1" ht="21" customHeight="1" x14ac:dyDescent="0.3">
      <c r="A43" s="25"/>
      <c r="B43" s="8" t="s">
        <v>48</v>
      </c>
      <c r="C43" s="8" t="s">
        <v>50</v>
      </c>
      <c r="D43" s="8" t="s">
        <v>51</v>
      </c>
      <c r="E43" s="8" t="s">
        <v>52</v>
      </c>
      <c r="F43" s="8" t="s">
        <v>53</v>
      </c>
      <c r="G43" s="26" t="s">
        <v>66</v>
      </c>
      <c r="H43" s="6"/>
      <c r="I43" s="6"/>
      <c r="J43" s="6"/>
      <c r="K43" s="6"/>
    </row>
    <row r="44" spans="1:11" customFormat="1" ht="31.8" customHeight="1" x14ac:dyDescent="0.3">
      <c r="A44" s="27" t="s">
        <v>122</v>
      </c>
      <c r="B44" s="28" t="s">
        <v>73</v>
      </c>
      <c r="C44" s="29">
        <v>1</v>
      </c>
      <c r="D44" s="30" t="s">
        <v>67</v>
      </c>
      <c r="E44" s="31">
        <v>15</v>
      </c>
      <c r="F44" s="32">
        <f>C37</f>
        <v>2.4553521721260219</v>
      </c>
      <c r="G44" s="32">
        <f>(E44/C44)*F44</f>
        <v>36.83028258189033</v>
      </c>
      <c r="H44" s="6"/>
      <c r="I44" s="6"/>
      <c r="J44" s="6"/>
      <c r="K44" s="6"/>
    </row>
    <row r="45" spans="1:11" customFormat="1" ht="36" customHeight="1" x14ac:dyDescent="0.3">
      <c r="A45" s="52" t="s">
        <v>214</v>
      </c>
      <c r="B45" s="28" t="s">
        <v>74</v>
      </c>
      <c r="C45" s="30">
        <v>1</v>
      </c>
      <c r="D45" s="30" t="s">
        <v>67</v>
      </c>
      <c r="E45" s="33">
        <v>25</v>
      </c>
      <c r="F45" s="32">
        <f>C38</f>
        <v>1.0664612204166668</v>
      </c>
      <c r="G45" s="34">
        <f>(E45/C45)*F45</f>
        <v>26.661530510416672</v>
      </c>
      <c r="H45" s="6"/>
      <c r="I45" s="6"/>
      <c r="J45" s="6"/>
      <c r="K45" s="6"/>
    </row>
    <row r="46" spans="1:11" customFormat="1" ht="21" customHeight="1" x14ac:dyDescent="0.3">
      <c r="A46" s="170" t="s">
        <v>68</v>
      </c>
      <c r="B46" s="171"/>
      <c r="C46" s="171"/>
      <c r="D46" s="171"/>
      <c r="E46" s="171"/>
      <c r="F46" s="171"/>
      <c r="G46" s="35">
        <f>SUM(G44:G45)</f>
        <v>63.491813092306998</v>
      </c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customFormat="1" x14ac:dyDescent="0.3">
      <c r="A48" s="6"/>
      <c r="B48" s="6"/>
      <c r="C48" s="6"/>
      <c r="D48" s="6"/>
      <c r="E48" s="6"/>
      <c r="F48" s="6"/>
      <c r="G48" s="6"/>
      <c r="H48" s="36"/>
      <c r="I48" s="6"/>
      <c r="J48" s="6"/>
      <c r="K48" s="6"/>
    </row>
    <row r="49" spans="1:11" customFormat="1" ht="21" customHeight="1" x14ac:dyDescent="0.3">
      <c r="A49" s="173" t="s">
        <v>69</v>
      </c>
      <c r="B49" s="173"/>
      <c r="C49" s="19">
        <f>H32</f>
        <v>116.26912747512438</v>
      </c>
      <c r="D49" s="6"/>
      <c r="E49" s="6"/>
      <c r="F49" s="6"/>
      <c r="G49" s="6"/>
      <c r="H49" s="36"/>
      <c r="I49" s="6"/>
      <c r="J49" s="6"/>
      <c r="K49" s="6"/>
    </row>
    <row r="50" spans="1:11" customFormat="1" ht="21" customHeight="1" x14ac:dyDescent="0.3">
      <c r="A50" s="174" t="s">
        <v>70</v>
      </c>
      <c r="B50" s="174"/>
      <c r="C50" s="22">
        <f>G46</f>
        <v>63.491813092306998</v>
      </c>
      <c r="D50" s="6"/>
      <c r="E50" s="6"/>
      <c r="F50" s="6"/>
      <c r="G50" s="6"/>
      <c r="H50" s="36"/>
      <c r="I50" s="6"/>
      <c r="J50" s="6"/>
      <c r="K50" s="6"/>
    </row>
    <row r="51" spans="1:11" customFormat="1" ht="21" customHeight="1" x14ac:dyDescent="0.3">
      <c r="A51" s="175" t="s">
        <v>71</v>
      </c>
      <c r="B51" s="175"/>
      <c r="C51" s="60">
        <f>SUM(C49:C50)</f>
        <v>179.76094056743136</v>
      </c>
      <c r="D51" s="5"/>
      <c r="E51" s="5"/>
      <c r="F51" s="5"/>
      <c r="G51" s="5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  <row r="54" spans="1:11" customFormat="1" ht="25.2" customHeight="1" x14ac:dyDescent="0.3">
      <c r="A54" s="36"/>
      <c r="B54" s="36"/>
      <c r="C54" s="36"/>
      <c r="D54" s="36"/>
      <c r="E54" s="36"/>
      <c r="F54" s="36"/>
      <c r="G54" s="36"/>
      <c r="H54" s="36"/>
      <c r="I54" s="6"/>
      <c r="J54" s="6"/>
      <c r="K54" s="6"/>
    </row>
  </sheetData>
  <mergeCells count="8">
    <mergeCell ref="A51:B51"/>
    <mergeCell ref="A4:C4"/>
    <mergeCell ref="B1:I1"/>
    <mergeCell ref="A32:G32"/>
    <mergeCell ref="A46:F46"/>
    <mergeCell ref="A49:B49"/>
    <mergeCell ref="A50:B50"/>
    <mergeCell ref="A35:B3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1C12-0147-4237-96B6-DFA194C61D8B}">
  <dimension ref="A1:K51"/>
  <sheetViews>
    <sheetView topLeftCell="A20" workbookViewId="0">
      <selection activeCell="A32" sqref="A32:B32"/>
    </sheetView>
  </sheetViews>
  <sheetFormatPr defaultColWidth="9.109375" defaultRowHeight="14.4" x14ac:dyDescent="0.3"/>
  <cols>
    <col min="1" max="1" width="17.777343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medycznych'!C15</f>
        <v>Gastroskopia diagnostyczna z biopsją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medycznych'!B15</f>
        <v>44.161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28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ceny'!A37</f>
        <v>ENDO-34</v>
      </c>
      <c r="B25" s="10" t="str">
        <f>'Słownik materiały - ceny'!B37</f>
        <v>HELICO DYRY-TEST</v>
      </c>
      <c r="C25" s="10" t="str">
        <f>'Słownik materiały - ceny'!C37</f>
        <v>test</v>
      </c>
      <c r="D25" s="12">
        <v>1</v>
      </c>
      <c r="E25" s="10" t="str">
        <f>'Słownik materiały - ceny'!D37</f>
        <v>szt</v>
      </c>
      <c r="F25" s="40">
        <v>1</v>
      </c>
      <c r="G25" s="11">
        <f>'Słownik materiały - ceny'!E37</f>
        <v>4.25</v>
      </c>
      <c r="H25" s="11">
        <f t="shared" si="0"/>
        <v>4.25</v>
      </c>
      <c r="I25" s="14"/>
      <c r="J25" s="49"/>
      <c r="K25" s="14"/>
    </row>
    <row r="26" spans="1:11" s="15" customFormat="1" ht="26.4" customHeight="1" x14ac:dyDescent="0.3">
      <c r="A26" s="9" t="str">
        <f>'Słownik materiały - ceny'!A23</f>
        <v>ENDO-20</v>
      </c>
      <c r="B26" s="10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ceny'!A36</f>
        <v>ENDO-33</v>
      </c>
      <c r="B27" s="10" t="str">
        <f>'Słownik materiały - ceny'!B36</f>
        <v>Spirytus 75 % , 1 litr</v>
      </c>
      <c r="C27" s="10" t="str">
        <f>'Słownik materiały - ceny'!C36</f>
        <v>środek dezynfekcyjny</v>
      </c>
      <c r="D27" s="12">
        <v>1</v>
      </c>
      <c r="E27" s="10" t="str">
        <f>'Słownik materiały - ceny'!D36</f>
        <v>litr</v>
      </c>
      <c r="F27" s="39">
        <v>0.1</v>
      </c>
      <c r="G27" s="11">
        <f>'Słownik materiały - ceny'!E36</f>
        <v>195.45</v>
      </c>
      <c r="H27" s="11">
        <f t="shared" si="0"/>
        <v>19.545000000000002</v>
      </c>
      <c r="I27" s="14"/>
      <c r="J27" s="14"/>
      <c r="K27" s="14"/>
    </row>
    <row r="28" spans="1:11" s="15" customFormat="1" ht="26.4" customHeight="1" x14ac:dyDescent="0.3">
      <c r="A28" s="9" t="str">
        <f>'Słownik materiały - ceny'!A25</f>
        <v>ENDO-22</v>
      </c>
      <c r="B28" s="10" t="str">
        <f>'Słownik materiały - ceny'!B25</f>
        <v xml:space="preserve">Lidocain-EGIS aerozol, roztwór 10% 38g </v>
      </c>
      <c r="C28" s="10" t="str">
        <f>'Słownik materiały - ceny'!C25</f>
        <v>lek</v>
      </c>
      <c r="D28" s="12">
        <v>10</v>
      </c>
      <c r="E28" s="10" t="str">
        <f>'Słownik materiały - ceny'!D25</f>
        <v>szt</v>
      </c>
      <c r="F28" s="40">
        <v>1</v>
      </c>
      <c r="G28" s="11">
        <f>'Słownik materiały - ceny'!E25</f>
        <v>34.99</v>
      </c>
      <c r="H28" s="11">
        <f t="shared" si="0"/>
        <v>3.4990000000000006</v>
      </c>
      <c r="I28" s="14"/>
      <c r="J28" s="14"/>
      <c r="K28" s="14"/>
    </row>
    <row r="29" spans="1:11" s="15" customFormat="1" ht="26.4" customHeight="1" x14ac:dyDescent="0.3">
      <c r="A29" s="179" t="s">
        <v>55</v>
      </c>
      <c r="B29" s="180"/>
      <c r="C29" s="180"/>
      <c r="D29" s="180"/>
      <c r="E29" s="180"/>
      <c r="F29" s="180"/>
      <c r="G29" s="181"/>
      <c r="H29" s="16">
        <f>SUM(H8:H28)</f>
        <v>94.161655833333327</v>
      </c>
      <c r="I29" s="14"/>
      <c r="J29" s="14"/>
      <c r="K29" s="14"/>
    </row>
    <row r="30" spans="1:11" s="15" customFormat="1" ht="26.4" customHeight="1" x14ac:dyDescent="0.3">
      <c r="A30" s="5"/>
      <c r="B30" s="5"/>
      <c r="C30" s="5"/>
      <c r="D30" s="5"/>
      <c r="E30" s="5"/>
      <c r="F30" s="5"/>
      <c r="G30" s="5"/>
      <c r="H30" s="5"/>
      <c r="I30" s="14"/>
      <c r="J30" s="14"/>
      <c r="K30" s="14"/>
    </row>
    <row r="31" spans="1:11" s="15" customFormat="1" ht="26.4" customHeight="1" x14ac:dyDescent="0.3">
      <c r="A31" s="5"/>
      <c r="B31" s="5"/>
      <c r="C31" s="5"/>
      <c r="D31" s="5"/>
      <c r="E31" s="5"/>
      <c r="F31" s="5"/>
      <c r="G31" s="5"/>
      <c r="H31" s="5"/>
      <c r="I31" s="14"/>
      <c r="J31" s="14"/>
      <c r="K31" s="14"/>
    </row>
    <row r="32" spans="1:11" s="15" customFormat="1" ht="26.4" customHeight="1" x14ac:dyDescent="0.3">
      <c r="A32" s="178" t="s">
        <v>56</v>
      </c>
      <c r="B32" s="178"/>
      <c r="C32" s="6"/>
      <c r="D32" s="6"/>
      <c r="E32" s="6"/>
      <c r="F32" s="6"/>
      <c r="G32" s="6"/>
      <c r="H32" s="6"/>
      <c r="I32" s="14"/>
      <c r="J32" s="14"/>
      <c r="K32" s="14"/>
    </row>
    <row r="33" spans="1:11" s="15" customFormat="1" ht="26.4" customHeight="1" x14ac:dyDescent="0.3">
      <c r="A33" s="5" t="s">
        <v>57</v>
      </c>
      <c r="B33" s="17" t="s">
        <v>58</v>
      </c>
      <c r="C33" s="17" t="s">
        <v>59</v>
      </c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18"/>
      <c r="B34" s="19"/>
      <c r="C34" s="20"/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21" t="str">
        <f>'Stawki wynagrodzeń'!C5</f>
        <v xml:space="preserve">lekarz </v>
      </c>
      <c r="B35" s="22">
        <f>'Stawki wynagrodzeń'!F8</f>
        <v>147.32113032756132</v>
      </c>
      <c r="C35" s="23">
        <f>B35/60</f>
        <v>2.4553521721260219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24" t="str">
        <f>'Stawki wynagrodzeń'!C11</f>
        <v>pielęgniarka</v>
      </c>
      <c r="B36" s="22">
        <f>'Stawki wynagrodzeń'!F13</f>
        <v>63.987673225000009</v>
      </c>
      <c r="C36" s="23">
        <f>B36/60</f>
        <v>1.0664612204166668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6"/>
      <c r="B37" s="6"/>
      <c r="C37" s="6"/>
      <c r="D37" s="6"/>
      <c r="E37" s="6"/>
      <c r="F37" s="6"/>
      <c r="G37" s="6"/>
      <c r="H37" s="6"/>
      <c r="I37" s="14"/>
      <c r="J37" s="14"/>
      <c r="K37" s="14"/>
    </row>
    <row r="38" spans="1:11" customFormat="1" ht="18.600000000000001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customFormat="1" ht="27.6" customHeight="1" x14ac:dyDescent="0.3">
      <c r="A39" s="7" t="s">
        <v>60</v>
      </c>
      <c r="B39" s="7" t="s">
        <v>61</v>
      </c>
      <c r="C39" s="7" t="s">
        <v>42</v>
      </c>
      <c r="D39" s="7" t="s">
        <v>62</v>
      </c>
      <c r="E39" s="7" t="s">
        <v>63</v>
      </c>
      <c r="F39" s="7" t="s">
        <v>64</v>
      </c>
      <c r="G39" s="7" t="s">
        <v>65</v>
      </c>
      <c r="H39" s="6"/>
      <c r="I39" s="6"/>
      <c r="J39" s="6"/>
      <c r="K39" s="6"/>
    </row>
    <row r="40" spans="1:11" customFormat="1" ht="13.2" customHeight="1" x14ac:dyDescent="0.3">
      <c r="A40" s="25"/>
      <c r="B40" s="8" t="s">
        <v>48</v>
      </c>
      <c r="C40" s="8" t="s">
        <v>50</v>
      </c>
      <c r="D40" s="8" t="s">
        <v>51</v>
      </c>
      <c r="E40" s="8" t="s">
        <v>52</v>
      </c>
      <c r="F40" s="8" t="s">
        <v>53</v>
      </c>
      <c r="G40" s="26" t="s">
        <v>66</v>
      </c>
      <c r="H40" s="6"/>
      <c r="I40" s="6"/>
      <c r="J40" s="6"/>
      <c r="K40" s="6"/>
    </row>
    <row r="41" spans="1:11" customFormat="1" ht="23.4" customHeight="1" x14ac:dyDescent="0.3">
      <c r="A41" s="27" t="s">
        <v>122</v>
      </c>
      <c r="B41" s="28" t="s">
        <v>73</v>
      </c>
      <c r="C41" s="29">
        <v>1</v>
      </c>
      <c r="D41" s="30" t="s">
        <v>67</v>
      </c>
      <c r="E41" s="31">
        <v>25</v>
      </c>
      <c r="F41" s="32">
        <f>C35</f>
        <v>2.4553521721260219</v>
      </c>
      <c r="G41" s="32">
        <f>(E41/C41)*F41</f>
        <v>61.383804303150548</v>
      </c>
      <c r="H41" s="6"/>
      <c r="I41" s="6"/>
      <c r="J41" s="6"/>
      <c r="K41" s="6"/>
    </row>
    <row r="42" spans="1:11" customFormat="1" ht="23.4" customHeight="1" x14ac:dyDescent="0.3">
      <c r="A42" s="52" t="s">
        <v>214</v>
      </c>
      <c r="B42" s="28" t="s">
        <v>74</v>
      </c>
      <c r="C42" s="30">
        <v>1</v>
      </c>
      <c r="D42" s="30" t="s">
        <v>67</v>
      </c>
      <c r="E42" s="33">
        <v>40</v>
      </c>
      <c r="F42" s="32">
        <f>C36</f>
        <v>1.0664612204166668</v>
      </c>
      <c r="G42" s="34">
        <f>(E42/C42)*F42</f>
        <v>42.65844881666667</v>
      </c>
      <c r="H42" s="6"/>
      <c r="I42" s="6"/>
      <c r="J42" s="6"/>
      <c r="K42" s="6"/>
    </row>
    <row r="43" spans="1:11" customFormat="1" ht="23.4" customHeight="1" x14ac:dyDescent="0.3">
      <c r="A43" s="170" t="s">
        <v>68</v>
      </c>
      <c r="B43" s="171"/>
      <c r="C43" s="171"/>
      <c r="D43" s="171"/>
      <c r="E43" s="171"/>
      <c r="F43" s="171"/>
      <c r="G43" s="35">
        <f>SUM(G41:G42)</f>
        <v>104.04225311981722</v>
      </c>
      <c r="H43" s="6"/>
      <c r="I43" s="6"/>
      <c r="J43" s="6"/>
      <c r="K43" s="6"/>
    </row>
    <row r="44" spans="1:11" customForma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customFormat="1" x14ac:dyDescent="0.3">
      <c r="A45" s="6"/>
      <c r="B45" s="6"/>
      <c r="C45" s="6"/>
      <c r="D45" s="6"/>
      <c r="E45" s="6"/>
      <c r="F45" s="6"/>
      <c r="G45" s="6"/>
      <c r="H45" s="36"/>
      <c r="I45" s="6"/>
      <c r="J45" s="6"/>
      <c r="K45" s="6"/>
    </row>
    <row r="46" spans="1:11" customFormat="1" x14ac:dyDescent="0.3">
      <c r="A46" s="173" t="s">
        <v>69</v>
      </c>
      <c r="B46" s="173"/>
      <c r="C46" s="19">
        <f>H29</f>
        <v>94.161655833333327</v>
      </c>
      <c r="D46" s="6"/>
      <c r="E46" s="6"/>
      <c r="F46" s="6"/>
      <c r="G46" s="6"/>
      <c r="H46" s="36"/>
      <c r="I46" s="6"/>
      <c r="J46" s="6"/>
      <c r="K46" s="6"/>
    </row>
    <row r="47" spans="1:11" customFormat="1" x14ac:dyDescent="0.3">
      <c r="A47" s="174" t="s">
        <v>70</v>
      </c>
      <c r="B47" s="174"/>
      <c r="C47" s="22">
        <f>G43</f>
        <v>104.04225311981722</v>
      </c>
      <c r="D47" s="6"/>
      <c r="E47" s="6"/>
      <c r="F47" s="6"/>
      <c r="G47" s="6"/>
      <c r="H47" s="36"/>
      <c r="I47" s="6"/>
      <c r="J47" s="6"/>
      <c r="K47" s="6"/>
    </row>
    <row r="48" spans="1:11" customFormat="1" ht="24" customHeight="1" x14ac:dyDescent="0.3">
      <c r="A48" s="175" t="s">
        <v>71</v>
      </c>
      <c r="B48" s="175"/>
      <c r="C48" s="60">
        <f>SUM(C46:C47)</f>
        <v>198.20390895315055</v>
      </c>
      <c r="D48" s="5"/>
      <c r="E48" s="5"/>
      <c r="F48" s="5"/>
      <c r="G48" s="5"/>
      <c r="H48" s="36"/>
      <c r="I48" s="6"/>
      <c r="J48" s="6"/>
      <c r="K48" s="6"/>
    </row>
    <row r="49" spans="1:11" customFormat="1" x14ac:dyDescent="0.3">
      <c r="A49" s="36"/>
      <c r="B49" s="36"/>
      <c r="C49" s="36"/>
      <c r="D49" s="36"/>
      <c r="E49" s="36"/>
      <c r="F49" s="36"/>
      <c r="G49" s="36"/>
      <c r="H49" s="36"/>
      <c r="I49" s="6"/>
      <c r="J49" s="6"/>
      <c r="K49" s="6"/>
    </row>
    <row r="50" spans="1:11" customForma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  <row r="51" spans="1:11" customFormat="1" ht="25.2" customHeigh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</sheetData>
  <mergeCells count="8">
    <mergeCell ref="A48:B48"/>
    <mergeCell ref="A4:C4"/>
    <mergeCell ref="B1:I1"/>
    <mergeCell ref="A29:G29"/>
    <mergeCell ref="A43:F43"/>
    <mergeCell ref="A46:B46"/>
    <mergeCell ref="A47:B47"/>
    <mergeCell ref="A32:B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opLeftCell="A13" zoomScaleNormal="100" workbookViewId="0">
      <selection activeCell="C4" sqref="C4"/>
    </sheetView>
  </sheetViews>
  <sheetFormatPr defaultRowHeight="14.4" x14ac:dyDescent="0.3"/>
  <cols>
    <col min="1" max="1" width="6.6640625" style="37" customWidth="1"/>
    <col min="2" max="2" width="20.109375" style="61" customWidth="1"/>
    <col min="3" max="3" width="82.77734375" style="37" customWidth="1"/>
    <col min="4" max="7" width="8.88671875" style="37"/>
    <col min="8" max="8" width="33.88671875" style="37" bestFit="1" customWidth="1"/>
    <col min="9" max="9" width="12" style="37" bestFit="1" customWidth="1"/>
    <col min="10" max="16384" width="8.88671875" style="37"/>
  </cols>
  <sheetData>
    <row r="1" spans="1:3" ht="15.6" x14ac:dyDescent="0.3">
      <c r="A1" s="143" t="s">
        <v>449</v>
      </c>
      <c r="B1" s="143"/>
      <c r="C1" s="143"/>
    </row>
    <row r="2" spans="1:3" ht="18" x14ac:dyDescent="0.3">
      <c r="A2" s="117"/>
      <c r="B2" s="117"/>
      <c r="C2" s="117"/>
    </row>
    <row r="3" spans="1:3" ht="43.2" x14ac:dyDescent="0.3">
      <c r="A3" s="81" t="s">
        <v>0</v>
      </c>
      <c r="B3" s="81" t="s">
        <v>1</v>
      </c>
      <c r="C3" s="81" t="s">
        <v>2</v>
      </c>
    </row>
    <row r="4" spans="1:3" ht="18.600000000000001" customHeight="1" x14ac:dyDescent="0.3">
      <c r="A4" s="4">
        <v>1</v>
      </c>
      <c r="B4" s="1" t="s">
        <v>3</v>
      </c>
      <c r="C4" s="2" t="s">
        <v>4</v>
      </c>
    </row>
    <row r="5" spans="1:3" ht="18.600000000000001" customHeight="1" x14ac:dyDescent="0.3">
      <c r="A5" s="4">
        <v>2</v>
      </c>
      <c r="B5" s="1" t="s">
        <v>5</v>
      </c>
      <c r="C5" s="2" t="s">
        <v>6</v>
      </c>
    </row>
    <row r="6" spans="1:3" ht="18.600000000000001" customHeight="1" x14ac:dyDescent="0.3">
      <c r="A6" s="4">
        <v>3</v>
      </c>
      <c r="B6" s="1" t="s">
        <v>7</v>
      </c>
      <c r="C6" s="2" t="s">
        <v>8</v>
      </c>
    </row>
    <row r="7" spans="1:3" ht="18.600000000000001" customHeight="1" x14ac:dyDescent="0.3">
      <c r="A7" s="4">
        <v>4</v>
      </c>
      <c r="B7" s="1" t="s">
        <v>9</v>
      </c>
      <c r="C7" s="2" t="s">
        <v>10</v>
      </c>
    </row>
    <row r="8" spans="1:3" ht="18.600000000000001" customHeight="1" x14ac:dyDescent="0.3">
      <c r="A8" s="4">
        <v>5</v>
      </c>
      <c r="B8" s="1" t="s">
        <v>11</v>
      </c>
      <c r="C8" s="2" t="s">
        <v>12</v>
      </c>
    </row>
    <row r="9" spans="1:3" ht="18.600000000000001" customHeight="1" x14ac:dyDescent="0.3">
      <c r="A9" s="4">
        <v>6</v>
      </c>
      <c r="B9" s="1" t="s">
        <v>13</v>
      </c>
      <c r="C9" s="2" t="s">
        <v>439</v>
      </c>
    </row>
    <row r="10" spans="1:3" ht="18.600000000000001" customHeight="1" x14ac:dyDescent="0.3">
      <c r="A10" s="4">
        <v>7</v>
      </c>
      <c r="B10" s="1" t="s">
        <v>14</v>
      </c>
      <c r="C10" s="2" t="s">
        <v>440</v>
      </c>
    </row>
    <row r="11" spans="1:3" ht="31.8" customHeight="1" x14ac:dyDescent="0.3">
      <c r="A11" s="4">
        <v>8</v>
      </c>
      <c r="B11" s="1" t="s">
        <v>15</v>
      </c>
      <c r="C11" s="2" t="s">
        <v>16</v>
      </c>
    </row>
    <row r="12" spans="1:3" ht="27" customHeight="1" x14ac:dyDescent="0.3">
      <c r="A12" s="4">
        <v>9</v>
      </c>
      <c r="B12" s="1" t="s">
        <v>17</v>
      </c>
      <c r="C12" s="2" t="s">
        <v>18</v>
      </c>
    </row>
    <row r="13" spans="1:3" ht="33" customHeight="1" x14ac:dyDescent="0.3">
      <c r="A13" s="4">
        <v>10</v>
      </c>
      <c r="B13" s="1" t="s">
        <v>19</v>
      </c>
      <c r="C13" s="2" t="s">
        <v>20</v>
      </c>
    </row>
    <row r="14" spans="1:3" ht="18.600000000000001" customHeight="1" x14ac:dyDescent="0.3">
      <c r="A14" s="4">
        <v>11</v>
      </c>
      <c r="B14" s="43" t="s">
        <v>21</v>
      </c>
      <c r="C14" s="56" t="s">
        <v>22</v>
      </c>
    </row>
    <row r="15" spans="1:3" ht="18.600000000000001" customHeight="1" x14ac:dyDescent="0.3">
      <c r="A15" s="4">
        <v>12</v>
      </c>
      <c r="B15" s="43" t="s">
        <v>454</v>
      </c>
      <c r="C15" s="56" t="s">
        <v>455</v>
      </c>
    </row>
    <row r="16" spans="1:3" ht="18.600000000000001" customHeight="1" x14ac:dyDescent="0.3">
      <c r="A16" s="4">
        <v>13</v>
      </c>
      <c r="B16" s="43" t="s">
        <v>23</v>
      </c>
      <c r="C16" s="56" t="s">
        <v>198</v>
      </c>
    </row>
    <row r="17" spans="1:3" ht="18.600000000000001" customHeight="1" x14ac:dyDescent="0.3">
      <c r="A17" s="4">
        <v>14</v>
      </c>
      <c r="B17" s="43" t="s">
        <v>24</v>
      </c>
      <c r="C17" s="56" t="s">
        <v>25</v>
      </c>
    </row>
    <row r="18" spans="1:3" ht="18.600000000000001" customHeight="1" x14ac:dyDescent="0.3">
      <c r="A18" s="4">
        <v>15</v>
      </c>
      <c r="B18" s="43" t="s">
        <v>26</v>
      </c>
      <c r="C18" s="56" t="s">
        <v>207</v>
      </c>
    </row>
    <row r="19" spans="1:3" ht="18.600000000000001" customHeight="1" x14ac:dyDescent="0.3">
      <c r="A19" s="4">
        <v>16</v>
      </c>
      <c r="B19" s="43" t="s">
        <v>27</v>
      </c>
      <c r="C19" s="56" t="s">
        <v>28</v>
      </c>
    </row>
    <row r="20" spans="1:3" ht="18.600000000000001" customHeight="1" x14ac:dyDescent="0.3">
      <c r="A20" s="4">
        <v>17</v>
      </c>
      <c r="B20" s="43" t="s">
        <v>29</v>
      </c>
      <c r="C20" s="56" t="s">
        <v>30</v>
      </c>
    </row>
    <row r="21" spans="1:3" ht="18.600000000000001" customHeight="1" x14ac:dyDescent="0.3">
      <c r="A21" s="4">
        <v>18</v>
      </c>
      <c r="B21" s="43" t="s">
        <v>31</v>
      </c>
      <c r="C21" s="56" t="s">
        <v>32</v>
      </c>
    </row>
    <row r="22" spans="1:3" ht="18.600000000000001" customHeight="1" x14ac:dyDescent="0.3">
      <c r="A22" s="4">
        <v>19</v>
      </c>
      <c r="B22" s="43" t="s">
        <v>33</v>
      </c>
      <c r="C22" s="56" t="s">
        <v>230</v>
      </c>
    </row>
    <row r="23" spans="1:3" ht="18.600000000000001" customHeight="1" x14ac:dyDescent="0.3">
      <c r="A23" s="4">
        <v>20</v>
      </c>
      <c r="B23" s="43" t="s">
        <v>34</v>
      </c>
      <c r="C23" s="56" t="s">
        <v>231</v>
      </c>
    </row>
    <row r="24" spans="1:3" ht="18.600000000000001" customHeight="1" x14ac:dyDescent="0.3">
      <c r="A24" s="4">
        <v>21</v>
      </c>
      <c r="B24" s="43" t="s">
        <v>35</v>
      </c>
      <c r="C24" s="56" t="s">
        <v>36</v>
      </c>
    </row>
  </sheetData>
  <sortState xmlns:xlrd2="http://schemas.microsoft.com/office/spreadsheetml/2017/richdata2" ref="B10:C24">
    <sortCondition ref="B10:B24"/>
  </sortState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EAB7-5F8D-4FC4-8AA5-CF13A1EE8C2A}">
  <dimension ref="A1:K55"/>
  <sheetViews>
    <sheetView topLeftCell="A35" workbookViewId="0">
      <selection activeCell="A36" sqref="A36:B36"/>
    </sheetView>
  </sheetViews>
  <sheetFormatPr defaultColWidth="9.109375" defaultRowHeight="14.4" x14ac:dyDescent="0.3"/>
  <cols>
    <col min="1" max="1" width="16.1093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medycznych'!C16</f>
        <v>Endoskopowe opanowane krwawień żołądka i dwunastnicy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57.6" x14ac:dyDescent="0.3">
      <c r="A2" s="5" t="s">
        <v>37</v>
      </c>
      <c r="B2" s="58" t="str">
        <f>'Wykaz procedur medycznych'!B16</f>
        <v>44.43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2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ceny'!A39</f>
        <v>ENDO-36</v>
      </c>
      <c r="B26" s="10" t="str">
        <f>'Słownik materiały - ceny'!B39</f>
        <v>Inj. Natrii chlorati isotonica Polpharma inj. 9 mg/1 ml amp.</v>
      </c>
      <c r="C26" s="10" t="str">
        <f>'Słownik materiały - ceny'!C39</f>
        <v>płyn infuzyjny</v>
      </c>
      <c r="D26" s="12">
        <v>1</v>
      </c>
      <c r="E26" s="10" t="str">
        <f>'Słownik materiały - ceny'!D39</f>
        <v>szt</v>
      </c>
      <c r="F26" s="40">
        <v>2</v>
      </c>
      <c r="G26" s="11">
        <f>'Słownik materiały - ceny'!E39</f>
        <v>0.32600000000000001</v>
      </c>
      <c r="H26" s="11">
        <f t="shared" si="0"/>
        <v>0.65200000000000002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ceny'!A52</f>
        <v>ENDO-49</v>
      </c>
      <c r="B27" s="10" t="str">
        <f>'Słownik materiały - ceny'!B52</f>
        <v>IGŁA do ostrzykiwań 7 Fr/2300 mm - 2,8 mm</v>
      </c>
      <c r="C27" s="10" t="str">
        <f>'Słownik materiały - ceny'!C52</f>
        <v>materiał jednorazowy</v>
      </c>
      <c r="D27" s="12">
        <v>10</v>
      </c>
      <c r="E27" s="10" t="str">
        <f>'Słownik materiały - ceny'!D52</f>
        <v>szt</v>
      </c>
      <c r="F27" s="40">
        <v>1</v>
      </c>
      <c r="G27" s="11">
        <f>'Słownik materiały - ceny'!E52</f>
        <v>30.15</v>
      </c>
      <c r="H27" s="11">
        <f t="shared" si="0"/>
        <v>3.0150000000000001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ceny'!A56</f>
        <v>ENDO-53</v>
      </c>
      <c r="B28" s="10" t="str">
        <f>'Słownik materiały - ceny'!B56</f>
        <v>Adrenalina WZF inj 1mg/1ml amp x 10</v>
      </c>
      <c r="C28" s="10" t="str">
        <f>'Słownik materiały - ceny'!C56</f>
        <v>lek</v>
      </c>
      <c r="D28" s="12">
        <v>1</v>
      </c>
      <c r="E28" s="10" t="str">
        <f>'Słownik materiały - ceny'!D56</f>
        <v>szt</v>
      </c>
      <c r="F28" s="40">
        <v>1</v>
      </c>
      <c r="G28" s="11">
        <f>'Słownik materiały - ceny'!E56</f>
        <v>1.45</v>
      </c>
      <c r="H28" s="11">
        <f t="shared" si="0"/>
        <v>1.45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ceny'!A57</f>
        <v>ENDO-54</v>
      </c>
      <c r="B29" s="10" t="str">
        <f>'Słownik materiały - ceny'!B57</f>
        <v xml:space="preserve">IGŁA j.u. 0,9 x 40 </v>
      </c>
      <c r="C29" s="10" t="str">
        <f>'Słownik materiały - ceny'!C57</f>
        <v>materiał jednorazowy</v>
      </c>
      <c r="D29" s="12">
        <v>1</v>
      </c>
      <c r="E29" s="10" t="str">
        <f>'Słownik materiały - ceny'!D57</f>
        <v>szt</v>
      </c>
      <c r="F29" s="40">
        <v>1</v>
      </c>
      <c r="G29" s="11">
        <f>'Słownik materiały - ceny'!E57</f>
        <v>0.05</v>
      </c>
      <c r="H29" s="11">
        <f t="shared" ref="H29" si="1">(F29/D29)*G29</f>
        <v>0.05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ceny'!A55</f>
        <v>ENDO-52</v>
      </c>
      <c r="B30" s="10" t="str">
        <f>'Słownik materiały - ceny'!B55</f>
        <v xml:space="preserve">STRZYKAWKA 20 ml BRAUN </v>
      </c>
      <c r="C30" s="10" t="str">
        <f>'Słownik materiały - ceny'!C55</f>
        <v>materiał jednorazowy</v>
      </c>
      <c r="D30" s="12">
        <v>1</v>
      </c>
      <c r="E30" s="10" t="str">
        <f>'Słownik materiały - ceny'!D55</f>
        <v>szt</v>
      </c>
      <c r="F30" s="40">
        <v>2</v>
      </c>
      <c r="G30" s="11">
        <f>'Słownik materiały - ceny'!E55</f>
        <v>0.21</v>
      </c>
      <c r="H30" s="11">
        <f t="shared" si="0"/>
        <v>0.42</v>
      </c>
      <c r="I30" s="14"/>
      <c r="J30" s="49"/>
      <c r="K30" s="14"/>
    </row>
    <row r="31" spans="1:11" s="15" customFormat="1" ht="26.4" customHeight="1" x14ac:dyDescent="0.3">
      <c r="A31" s="9" t="str">
        <f>'Słownik materiały - ceny'!A51</f>
        <v>ENDO-48</v>
      </c>
      <c r="B31" s="10" t="str">
        <f>'Słownik materiały - ceny'!B51</f>
        <v xml:space="preserve">STRZYKAWKA 10 ml BRAUN </v>
      </c>
      <c r="C31" s="10" t="str">
        <f>'Słownik materiały - ceny'!C51</f>
        <v>materiał jednorazowy</v>
      </c>
      <c r="D31" s="12">
        <v>1</v>
      </c>
      <c r="E31" s="10" t="str">
        <f>'Słownik materiały - ceny'!D51</f>
        <v>szt</v>
      </c>
      <c r="F31" s="40">
        <v>2</v>
      </c>
      <c r="G31" s="11">
        <f>'Słownik materiały - ceny'!E51</f>
        <v>0.14000000000000001</v>
      </c>
      <c r="H31" s="11">
        <f t="shared" si="0"/>
        <v>0.28000000000000003</v>
      </c>
      <c r="I31" s="14"/>
      <c r="J31" s="49"/>
      <c r="K31" s="14"/>
    </row>
    <row r="32" spans="1:11" s="15" customFormat="1" ht="26.4" customHeight="1" x14ac:dyDescent="0.3">
      <c r="A32" s="9" t="str">
        <f>'Słownik materiały - ceny'!A25</f>
        <v>ENDO-22</v>
      </c>
      <c r="B32" s="10" t="str">
        <f>'Słownik materiały - ceny'!B25</f>
        <v xml:space="preserve">Lidocain-EGIS aerozol, roztwór 10% 38g </v>
      </c>
      <c r="C32" s="10" t="str">
        <f>'Słownik materiały - ceny'!C25</f>
        <v>lek</v>
      </c>
      <c r="D32" s="12">
        <v>10</v>
      </c>
      <c r="E32" s="10" t="str">
        <f>'Słownik materiały - ceny'!D25</f>
        <v>szt</v>
      </c>
      <c r="F32" s="40">
        <v>1</v>
      </c>
      <c r="G32" s="11">
        <f>'Słownik materiały - ceny'!E25</f>
        <v>34.99</v>
      </c>
      <c r="H32" s="11">
        <f t="shared" si="0"/>
        <v>3.4990000000000006</v>
      </c>
      <c r="I32" s="14"/>
      <c r="J32" s="14"/>
      <c r="K32" s="14"/>
    </row>
    <row r="33" spans="1:11" s="15" customFormat="1" ht="26.4" customHeight="1" x14ac:dyDescent="0.3">
      <c r="A33" s="179" t="s">
        <v>55</v>
      </c>
      <c r="B33" s="180"/>
      <c r="C33" s="180"/>
      <c r="D33" s="180"/>
      <c r="E33" s="180"/>
      <c r="F33" s="180"/>
      <c r="G33" s="181"/>
      <c r="H33" s="16">
        <f>SUM(H8:H32)</f>
        <v>76.23365583333333</v>
      </c>
      <c r="I33" s="14"/>
      <c r="J33" s="14"/>
      <c r="K33" s="14"/>
    </row>
    <row r="34" spans="1:11" s="15" customFormat="1" ht="26.4" customHeight="1" x14ac:dyDescent="0.3">
      <c r="A34" s="5"/>
      <c r="B34" s="5"/>
      <c r="C34" s="5"/>
      <c r="D34" s="5"/>
      <c r="E34" s="5"/>
      <c r="F34" s="5"/>
      <c r="G34" s="5"/>
      <c r="H34" s="5"/>
      <c r="I34" s="14"/>
      <c r="J34" s="14"/>
      <c r="K34" s="14"/>
    </row>
    <row r="35" spans="1:11" s="15" customFormat="1" ht="26.4" customHeight="1" x14ac:dyDescent="0.3">
      <c r="A35" s="5"/>
      <c r="B35" s="5"/>
      <c r="C35" s="5"/>
      <c r="D35" s="5"/>
      <c r="E35" s="5"/>
      <c r="F35" s="5"/>
      <c r="G35" s="5"/>
      <c r="H35" s="5"/>
      <c r="I35" s="14"/>
      <c r="J35" s="14"/>
      <c r="K35" s="14"/>
    </row>
    <row r="36" spans="1:11" s="15" customFormat="1" ht="26.4" customHeight="1" x14ac:dyDescent="0.3">
      <c r="A36" s="178" t="s">
        <v>56</v>
      </c>
      <c r="B36" s="178"/>
      <c r="C36" s="6"/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5" t="s">
        <v>57</v>
      </c>
      <c r="B37" s="17" t="s">
        <v>58</v>
      </c>
      <c r="C37" s="17" t="s">
        <v>59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18"/>
      <c r="B38" s="19"/>
      <c r="C38" s="20"/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21" t="str">
        <f>'Stawki wynagrodzeń'!C3</f>
        <v xml:space="preserve">lekarz </v>
      </c>
      <c r="B39" s="22">
        <f>'Stawki wynagrodzeń'!F8</f>
        <v>147.32113032756132</v>
      </c>
      <c r="C39" s="23">
        <f>B39/60</f>
        <v>2.4553521721260219</v>
      </c>
      <c r="D39" s="6"/>
      <c r="E39" s="6"/>
      <c r="F39" s="6"/>
      <c r="G39" s="6"/>
      <c r="H39" s="6"/>
      <c r="I39" s="14"/>
      <c r="J39" s="14"/>
      <c r="K39" s="14"/>
    </row>
    <row r="40" spans="1:11" s="15" customFormat="1" ht="26.4" customHeight="1" x14ac:dyDescent="0.3">
      <c r="A40" s="24" t="str">
        <f>'Stawki wynagrodzeń'!C9</f>
        <v>pielęgniarka</v>
      </c>
      <c r="B40" s="22">
        <f>'Stawki wynagrodzeń'!F13</f>
        <v>63.987673225000009</v>
      </c>
      <c r="C40" s="23">
        <f>B40/60</f>
        <v>1.0664612204166668</v>
      </c>
      <c r="D40" s="6"/>
      <c r="E40" s="6"/>
      <c r="F40" s="6"/>
      <c r="G40" s="6"/>
      <c r="H40" s="6"/>
      <c r="I40" s="14"/>
      <c r="J40" s="14"/>
      <c r="K40" s="14"/>
    </row>
    <row r="41" spans="1:11" s="15" customFormat="1" ht="26.4" customHeight="1" x14ac:dyDescent="0.3">
      <c r="A41" s="6"/>
      <c r="B41" s="6"/>
      <c r="C41" s="6"/>
      <c r="D41" s="6"/>
      <c r="E41" s="6"/>
      <c r="F41" s="6"/>
      <c r="G41" s="6"/>
      <c r="H41" s="6"/>
      <c r="I41" s="14"/>
      <c r="J41" s="14"/>
      <c r="K41" s="14"/>
    </row>
    <row r="42" spans="1:11" customFormat="1" ht="18.600000000000001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customFormat="1" ht="27.6" customHeight="1" x14ac:dyDescent="0.3">
      <c r="A43" s="7" t="s">
        <v>60</v>
      </c>
      <c r="B43" s="7" t="s">
        <v>61</v>
      </c>
      <c r="C43" s="7" t="s">
        <v>42</v>
      </c>
      <c r="D43" s="7" t="s">
        <v>62</v>
      </c>
      <c r="E43" s="7" t="s">
        <v>63</v>
      </c>
      <c r="F43" s="7" t="s">
        <v>64</v>
      </c>
      <c r="G43" s="7" t="s">
        <v>65</v>
      </c>
      <c r="H43" s="6"/>
      <c r="I43" s="6"/>
      <c r="J43" s="6"/>
      <c r="K43" s="6"/>
    </row>
    <row r="44" spans="1:11" customFormat="1" x14ac:dyDescent="0.3">
      <c r="A44" s="25"/>
      <c r="B44" s="8" t="s">
        <v>48</v>
      </c>
      <c r="C44" s="8" t="s">
        <v>50</v>
      </c>
      <c r="D44" s="8" t="s">
        <v>51</v>
      </c>
      <c r="E44" s="8" t="s">
        <v>52</v>
      </c>
      <c r="F44" s="8" t="s">
        <v>53</v>
      </c>
      <c r="G44" s="26" t="s">
        <v>66</v>
      </c>
      <c r="H44" s="6"/>
      <c r="I44" s="6"/>
      <c r="J44" s="6"/>
      <c r="K44" s="6"/>
    </row>
    <row r="45" spans="1:11" customFormat="1" ht="18.600000000000001" customHeight="1" x14ac:dyDescent="0.3">
      <c r="A45" s="27" t="s">
        <v>122</v>
      </c>
      <c r="B45" s="28" t="s">
        <v>73</v>
      </c>
      <c r="C45" s="29">
        <v>1</v>
      </c>
      <c r="D45" s="30" t="s">
        <v>67</v>
      </c>
      <c r="E45" s="31">
        <v>70</v>
      </c>
      <c r="F45" s="32">
        <f>C39</f>
        <v>2.4553521721260219</v>
      </c>
      <c r="G45" s="32">
        <f>(E45/C45)*F45</f>
        <v>171.87465204882153</v>
      </c>
      <c r="H45" s="6"/>
      <c r="I45" s="6"/>
      <c r="J45" s="6"/>
      <c r="K45" s="6"/>
    </row>
    <row r="46" spans="1:11" customFormat="1" ht="18.600000000000001" customHeight="1" x14ac:dyDescent="0.3">
      <c r="A46" s="52" t="s">
        <v>214</v>
      </c>
      <c r="B46" s="28" t="s">
        <v>74</v>
      </c>
      <c r="C46" s="30">
        <v>1</v>
      </c>
      <c r="D46" s="30" t="s">
        <v>67</v>
      </c>
      <c r="E46" s="33">
        <v>85</v>
      </c>
      <c r="F46" s="32">
        <f>C40</f>
        <v>1.0664612204166668</v>
      </c>
      <c r="G46" s="34">
        <f>(E46/C46)*F46</f>
        <v>90.649203735416677</v>
      </c>
      <c r="H46" s="6"/>
      <c r="I46" s="6"/>
      <c r="J46" s="6"/>
      <c r="K46" s="6"/>
    </row>
    <row r="47" spans="1:11" customFormat="1" ht="18.600000000000001" customHeight="1" x14ac:dyDescent="0.3">
      <c r="A47" s="170" t="s">
        <v>68</v>
      </c>
      <c r="B47" s="171"/>
      <c r="C47" s="171"/>
      <c r="D47" s="171"/>
      <c r="E47" s="171"/>
      <c r="F47" s="171"/>
      <c r="G47" s="35">
        <f>SUM(G45:G46)</f>
        <v>262.52385578423821</v>
      </c>
      <c r="H47" s="6"/>
      <c r="I47" s="6"/>
      <c r="J47" s="6"/>
      <c r="K47" s="6"/>
    </row>
    <row r="48" spans="1:11" customForma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customFormat="1" x14ac:dyDescent="0.3">
      <c r="A49" s="6"/>
      <c r="B49" s="6"/>
      <c r="C49" s="6"/>
      <c r="D49" s="6"/>
      <c r="E49" s="6"/>
      <c r="F49" s="6"/>
      <c r="G49" s="6"/>
      <c r="H49" s="36"/>
      <c r="I49" s="6"/>
      <c r="J49" s="6"/>
      <c r="K49" s="6"/>
    </row>
    <row r="50" spans="1:11" customFormat="1" ht="17.399999999999999" customHeight="1" x14ac:dyDescent="0.3">
      <c r="A50" s="173" t="s">
        <v>69</v>
      </c>
      <c r="B50" s="173"/>
      <c r="C50" s="19">
        <f>H33</f>
        <v>76.23365583333333</v>
      </c>
      <c r="D50" s="6"/>
      <c r="E50" s="6"/>
      <c r="F50" s="6"/>
      <c r="G50" s="6"/>
      <c r="H50" s="36"/>
      <c r="I50" s="6"/>
      <c r="J50" s="6"/>
      <c r="K50" s="6"/>
    </row>
    <row r="51" spans="1:11" customFormat="1" ht="17.399999999999999" customHeight="1" x14ac:dyDescent="0.3">
      <c r="A51" s="174" t="s">
        <v>70</v>
      </c>
      <c r="B51" s="174"/>
      <c r="C51" s="22">
        <f>G47</f>
        <v>262.52385578423821</v>
      </c>
      <c r="D51" s="6"/>
      <c r="E51" s="6"/>
      <c r="F51" s="6"/>
      <c r="G51" s="6"/>
      <c r="H51" s="36"/>
      <c r="I51" s="6"/>
      <c r="J51" s="6"/>
      <c r="K51" s="6"/>
    </row>
    <row r="52" spans="1:11" customFormat="1" ht="17.399999999999999" customHeight="1" x14ac:dyDescent="0.3">
      <c r="A52" s="175" t="s">
        <v>71</v>
      </c>
      <c r="B52" s="175"/>
      <c r="C52" s="60">
        <f>SUM(C50:C51)</f>
        <v>338.75751161757154</v>
      </c>
      <c r="D52" s="5"/>
      <c r="E52" s="5"/>
      <c r="F52" s="5"/>
      <c r="G52" s="5"/>
      <c r="H52" s="36"/>
      <c r="I52" s="6"/>
      <c r="J52" s="6"/>
      <c r="K52" s="6"/>
    </row>
    <row r="53" spans="1:11" customForma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  <row r="54" spans="1:11" customFormat="1" x14ac:dyDescent="0.3">
      <c r="A54" s="36"/>
      <c r="B54" s="36"/>
      <c r="C54" s="36"/>
      <c r="D54" s="36"/>
      <c r="E54" s="36"/>
      <c r="F54" s="36"/>
      <c r="G54" s="36"/>
      <c r="H54" s="36"/>
      <c r="I54" s="6"/>
      <c r="J54" s="6"/>
      <c r="K54" s="6"/>
    </row>
    <row r="55" spans="1:11" customFormat="1" ht="25.2" customHeight="1" x14ac:dyDescent="0.3">
      <c r="A55" s="36"/>
      <c r="B55" s="36"/>
      <c r="C55" s="36"/>
      <c r="D55" s="36"/>
      <c r="E55" s="36"/>
      <c r="F55" s="36"/>
      <c r="G55" s="36"/>
      <c r="H55" s="36"/>
      <c r="I55" s="6"/>
      <c r="J55" s="6"/>
      <c r="K55" s="6"/>
    </row>
  </sheetData>
  <mergeCells count="8">
    <mergeCell ref="A52:B52"/>
    <mergeCell ref="A4:C4"/>
    <mergeCell ref="B1:I1"/>
    <mergeCell ref="A33:G33"/>
    <mergeCell ref="A47:F47"/>
    <mergeCell ref="A50:B50"/>
    <mergeCell ref="A51:B51"/>
    <mergeCell ref="A36:B3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58196-09AD-4924-87B4-D711547F4ED5}">
  <dimension ref="A1:K52"/>
  <sheetViews>
    <sheetView topLeftCell="A31" workbookViewId="0">
      <selection activeCell="A33" sqref="A33:B33"/>
    </sheetView>
  </sheetViews>
  <sheetFormatPr defaultColWidth="9.109375" defaultRowHeight="14.4" x14ac:dyDescent="0.3"/>
  <cols>
    <col min="1" max="1" width="18.3320312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medycznych'!C17</f>
        <v>Ezofagogastroduodenoskopia [EGD]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medycznych'!B17</f>
        <v>45.131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0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ceny'!A37</f>
        <v>ENDO-34</v>
      </c>
      <c r="B25" s="10" t="str">
        <f>'Słownik materiały - ceny'!B37</f>
        <v>HELICO DYRY-TEST</v>
      </c>
      <c r="C25" s="10" t="str">
        <f>'Słownik materiały - ceny'!C37</f>
        <v>test</v>
      </c>
      <c r="D25" s="12">
        <v>1</v>
      </c>
      <c r="E25" s="10" t="str">
        <f>'Słownik materiały - ceny'!D37</f>
        <v>szt</v>
      </c>
      <c r="F25" s="40">
        <v>1</v>
      </c>
      <c r="G25" s="11">
        <f>'Słownik materiały - ceny'!E37</f>
        <v>4.25</v>
      </c>
      <c r="H25" s="11">
        <f t="shared" si="0"/>
        <v>4.25</v>
      </c>
      <c r="I25" s="14"/>
      <c r="J25" s="49"/>
      <c r="K25" s="14"/>
    </row>
    <row r="26" spans="1:11" s="15" customFormat="1" ht="26.4" customHeight="1" x14ac:dyDescent="0.3">
      <c r="A26" s="9" t="str">
        <f>'Słownik materiały - ceny'!A23</f>
        <v>ENDO-20</v>
      </c>
      <c r="B26" s="10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ceny'!A55</f>
        <v>ENDO-52</v>
      </c>
      <c r="B28" s="10" t="str">
        <f>'Słownik materiały - ceny'!B55</f>
        <v xml:space="preserve">STRZYKAWKA 20 ml BRAUN </v>
      </c>
      <c r="C28" s="10" t="str">
        <f>'Słownik materiały - ceny'!C55</f>
        <v>materiał jednorazowy</v>
      </c>
      <c r="D28" s="12">
        <v>1</v>
      </c>
      <c r="E28" s="10" t="str">
        <f>'Słownik materiały - ceny'!D55</f>
        <v>szt</v>
      </c>
      <c r="F28" s="40">
        <v>2</v>
      </c>
      <c r="G28" s="11">
        <f>'Słownik materiały - ceny'!E55</f>
        <v>0.21</v>
      </c>
      <c r="H28" s="11">
        <f t="shared" si="0"/>
        <v>0.42</v>
      </c>
      <c r="I28" s="14"/>
      <c r="J28" s="49"/>
      <c r="K28" s="14"/>
    </row>
    <row r="29" spans="1:11" s="15" customFormat="1" ht="26.4" customHeight="1" x14ac:dyDescent="0.3">
      <c r="A29" s="9" t="str">
        <f>'Słownik materiały - ceny'!A36</f>
        <v>ENDO-33</v>
      </c>
      <c r="B29" s="10" t="str">
        <f>'Słownik materiały - ceny'!B36</f>
        <v>Spirytus 75 % , 1 litr</v>
      </c>
      <c r="C29" s="10" t="str">
        <f>'Słownik materiały - ceny'!C36</f>
        <v>środek dezynfekcyjny</v>
      </c>
      <c r="D29" s="12">
        <v>1</v>
      </c>
      <c r="E29" s="10" t="str">
        <f>'Słownik materiały - ceny'!D36</f>
        <v>litr</v>
      </c>
      <c r="F29" s="39">
        <v>0.1</v>
      </c>
      <c r="G29" s="11">
        <f>'Słownik materiały - ceny'!E36</f>
        <v>195.45</v>
      </c>
      <c r="H29" s="11">
        <f t="shared" si="0"/>
        <v>19.545000000000002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ceny'!A25</f>
        <v>ENDO-22</v>
      </c>
      <c r="B30" s="10" t="str">
        <f>'Słownik materiały - ceny'!B25</f>
        <v xml:space="preserve">Lidocain-EGIS aerozol, roztwór 10% 38g </v>
      </c>
      <c r="C30" s="10" t="str">
        <f>'Słownik materiały - ceny'!C25</f>
        <v>lek</v>
      </c>
      <c r="D30" s="12">
        <v>10</v>
      </c>
      <c r="E30" s="10" t="str">
        <f>'Słownik materiały - ceny'!D25</f>
        <v>szt</v>
      </c>
      <c r="F30" s="40">
        <v>1</v>
      </c>
      <c r="G30" s="11">
        <f>'Słownik materiały - ceny'!E25</f>
        <v>34.99</v>
      </c>
      <c r="H30" s="11">
        <f t="shared" si="0"/>
        <v>3.4990000000000006</v>
      </c>
      <c r="I30" s="14"/>
      <c r="J30" s="14"/>
      <c r="K30" s="14"/>
    </row>
    <row r="31" spans="1:11" s="15" customFormat="1" ht="26.4" customHeight="1" x14ac:dyDescent="0.3">
      <c r="A31" s="179" t="s">
        <v>55</v>
      </c>
      <c r="B31" s="180"/>
      <c r="C31" s="180"/>
      <c r="D31" s="180"/>
      <c r="E31" s="180"/>
      <c r="F31" s="180"/>
      <c r="G31" s="181"/>
      <c r="H31" s="16">
        <f>SUM(H8:H30)</f>
        <v>113.48165583333332</v>
      </c>
      <c r="I31" s="14"/>
      <c r="J31" s="14"/>
      <c r="K31" s="14"/>
    </row>
    <row r="32" spans="1:11" s="15" customFormat="1" ht="26.4" customHeight="1" x14ac:dyDescent="0.3">
      <c r="A32" s="5"/>
      <c r="B32" s="5"/>
      <c r="C32" s="5"/>
      <c r="D32" s="5"/>
      <c r="E32" s="5"/>
      <c r="F32" s="5"/>
      <c r="G32" s="5"/>
      <c r="H32" s="5"/>
      <c r="I32" s="14"/>
      <c r="J32" s="14"/>
      <c r="K32" s="14"/>
    </row>
    <row r="33" spans="1:11" s="15" customFormat="1" ht="26.4" customHeight="1" x14ac:dyDescent="0.3">
      <c r="A33" s="178" t="s">
        <v>56</v>
      </c>
      <c r="B33" s="178"/>
      <c r="C33" s="6"/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5" t="s">
        <v>57</v>
      </c>
      <c r="B34" s="17" t="s">
        <v>58</v>
      </c>
      <c r="C34" s="17" t="s">
        <v>59</v>
      </c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21" t="str">
        <f>'Stawki wynagrodzeń'!C5</f>
        <v xml:space="preserve">lekarz </v>
      </c>
      <c r="B35" s="22">
        <f>'Stawki wynagrodzeń'!F8</f>
        <v>147.32113032756132</v>
      </c>
      <c r="C35" s="23">
        <f>B35/60</f>
        <v>2.4553521721260219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24" t="str">
        <f>'Stawki wynagrodzeń'!C11</f>
        <v>pielęgniarka</v>
      </c>
      <c r="B36" s="22">
        <f>'Stawki wynagrodzeń'!F13</f>
        <v>63.987673225000009</v>
      </c>
      <c r="C36" s="23">
        <f>B36/60</f>
        <v>1.0664612204166668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4"/>
      <c r="B37" s="22"/>
      <c r="C37" s="23"/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6"/>
      <c r="B38" s="6"/>
      <c r="C38" s="6"/>
      <c r="D38" s="6"/>
      <c r="E38" s="6"/>
      <c r="F38" s="6"/>
      <c r="G38" s="6"/>
      <c r="H38" s="6"/>
      <c r="I38" s="14"/>
      <c r="J38" s="14"/>
      <c r="K38" s="14"/>
    </row>
    <row r="39" spans="1:11" customFormat="1" ht="18.6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customFormat="1" ht="27.6" customHeight="1" x14ac:dyDescent="0.3">
      <c r="A40" s="7" t="s">
        <v>60</v>
      </c>
      <c r="B40" s="7" t="s">
        <v>61</v>
      </c>
      <c r="C40" s="7" t="s">
        <v>42</v>
      </c>
      <c r="D40" s="7" t="s">
        <v>62</v>
      </c>
      <c r="E40" s="7" t="s">
        <v>63</v>
      </c>
      <c r="F40" s="7" t="s">
        <v>64</v>
      </c>
      <c r="G40" s="7" t="s">
        <v>65</v>
      </c>
      <c r="H40" s="6"/>
      <c r="I40" s="6"/>
      <c r="J40" s="6"/>
      <c r="K40" s="6"/>
    </row>
    <row r="41" spans="1:11" customFormat="1" x14ac:dyDescent="0.3">
      <c r="A41" s="25"/>
      <c r="B41" s="8" t="s">
        <v>48</v>
      </c>
      <c r="C41" s="8" t="s">
        <v>50</v>
      </c>
      <c r="D41" s="8" t="s">
        <v>51</v>
      </c>
      <c r="E41" s="8" t="s">
        <v>52</v>
      </c>
      <c r="F41" s="8" t="s">
        <v>53</v>
      </c>
      <c r="G41" s="26" t="s">
        <v>66</v>
      </c>
      <c r="H41" s="6"/>
      <c r="I41" s="6"/>
      <c r="J41" s="6"/>
      <c r="K41" s="6"/>
    </row>
    <row r="42" spans="1:11" customFormat="1" ht="28.8" x14ac:dyDescent="0.3">
      <c r="A42" s="27" t="s">
        <v>122</v>
      </c>
      <c r="B42" s="28" t="s">
        <v>73</v>
      </c>
      <c r="C42" s="29">
        <v>1</v>
      </c>
      <c r="D42" s="30" t="s">
        <v>67</v>
      </c>
      <c r="E42" s="31">
        <v>25</v>
      </c>
      <c r="F42" s="32">
        <f>C35</f>
        <v>2.4553521721260219</v>
      </c>
      <c r="G42" s="32">
        <f>(E42/C42)*F42</f>
        <v>61.383804303150548</v>
      </c>
      <c r="H42" s="6"/>
      <c r="I42" s="6"/>
      <c r="J42" s="6"/>
      <c r="K42" s="6"/>
    </row>
    <row r="43" spans="1:11" customFormat="1" ht="28.8" x14ac:dyDescent="0.3">
      <c r="A43" s="52" t="s">
        <v>214</v>
      </c>
      <c r="B43" s="28" t="s">
        <v>74</v>
      </c>
      <c r="C43" s="30">
        <v>1</v>
      </c>
      <c r="D43" s="30" t="s">
        <v>67</v>
      </c>
      <c r="E43" s="33">
        <v>45</v>
      </c>
      <c r="F43" s="32">
        <f>C36</f>
        <v>1.0664612204166668</v>
      </c>
      <c r="G43" s="34">
        <f>(E43/C43)*F43</f>
        <v>47.990754918750007</v>
      </c>
      <c r="H43" s="6"/>
      <c r="I43" s="6"/>
      <c r="J43" s="6"/>
      <c r="K43" s="6"/>
    </row>
    <row r="44" spans="1:11" customFormat="1" x14ac:dyDescent="0.3">
      <c r="A44" s="170" t="s">
        <v>68</v>
      </c>
      <c r="B44" s="171"/>
      <c r="C44" s="171"/>
      <c r="D44" s="171"/>
      <c r="E44" s="171"/>
      <c r="F44" s="171"/>
      <c r="G44" s="35">
        <f>SUM(G42:G43)</f>
        <v>109.37455922190055</v>
      </c>
      <c r="H44" s="6"/>
      <c r="I44" s="6"/>
      <c r="J44" s="6"/>
      <c r="K44" s="6"/>
    </row>
    <row r="45" spans="1:11" customForma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36"/>
      <c r="I46" s="6"/>
      <c r="J46" s="6"/>
      <c r="K46" s="6"/>
    </row>
    <row r="47" spans="1:11" customFormat="1" x14ac:dyDescent="0.3">
      <c r="A47" s="173" t="s">
        <v>69</v>
      </c>
      <c r="B47" s="173"/>
      <c r="C47" s="19">
        <f>H31</f>
        <v>113.48165583333332</v>
      </c>
      <c r="D47" s="6"/>
      <c r="E47" s="6"/>
      <c r="F47" s="6"/>
      <c r="G47" s="6"/>
      <c r="H47" s="36"/>
      <c r="I47" s="6"/>
      <c r="J47" s="6"/>
      <c r="K47" s="6"/>
    </row>
    <row r="48" spans="1:11" customFormat="1" x14ac:dyDescent="0.3">
      <c r="A48" s="174" t="s">
        <v>70</v>
      </c>
      <c r="B48" s="174"/>
      <c r="C48" s="22">
        <f>G44</f>
        <v>109.37455922190055</v>
      </c>
      <c r="D48" s="6"/>
      <c r="E48" s="6"/>
      <c r="F48" s="6"/>
      <c r="G48" s="6"/>
      <c r="H48" s="36"/>
      <c r="I48" s="6"/>
      <c r="J48" s="6"/>
      <c r="K48" s="6"/>
    </row>
    <row r="49" spans="1:11" customFormat="1" ht="20.399999999999999" customHeight="1" x14ac:dyDescent="0.3">
      <c r="A49" s="175" t="s">
        <v>71</v>
      </c>
      <c r="B49" s="175"/>
      <c r="C49" s="60">
        <f>SUM(C47:C48)</f>
        <v>222.85621505523386</v>
      </c>
      <c r="D49" s="5"/>
      <c r="E49" s="5"/>
      <c r="F49" s="5"/>
      <c r="G49" s="5"/>
      <c r="H49" s="36"/>
      <c r="I49" s="6"/>
      <c r="J49" s="6"/>
      <c r="K49" s="6"/>
    </row>
    <row r="50" spans="1:11" customForma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ht="25.2" customHeigh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</sheetData>
  <mergeCells count="8">
    <mergeCell ref="A49:B49"/>
    <mergeCell ref="A4:C4"/>
    <mergeCell ref="B1:I1"/>
    <mergeCell ref="A31:G31"/>
    <mergeCell ref="A44:F44"/>
    <mergeCell ref="A47:B47"/>
    <mergeCell ref="A48:B48"/>
    <mergeCell ref="A33:B3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2485-FD6F-4AEA-B59E-00AF8EEE554F}">
  <dimension ref="A1:K54"/>
  <sheetViews>
    <sheetView topLeftCell="A25" workbookViewId="0">
      <selection activeCell="A35" sqref="A35:B35"/>
    </sheetView>
  </sheetViews>
  <sheetFormatPr defaultColWidth="9.109375" defaultRowHeight="14.4" x14ac:dyDescent="0.3"/>
  <cols>
    <col min="1" max="1" width="17.77734375" style="36" customWidth="1"/>
    <col min="2" max="2" width="39.77734375" style="36" customWidth="1"/>
    <col min="3" max="3" width="19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medycznych'!C18</f>
        <v xml:space="preserve">Esofagogastroduodenoskopia z biopsją 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medycznych'!B18</f>
        <v>45.16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1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ceny'!A37</f>
        <v>ENDO-34</v>
      </c>
      <c r="B25" s="10" t="str">
        <f>'Słownik materiały - ceny'!B37</f>
        <v>HELICO DYRY-TEST</v>
      </c>
      <c r="C25" s="10" t="str">
        <f>'Słownik materiały - ceny'!C37</f>
        <v>test</v>
      </c>
      <c r="D25" s="12">
        <v>1</v>
      </c>
      <c r="E25" s="10" t="str">
        <f>'Słownik materiały - ceny'!D37</f>
        <v>szt</v>
      </c>
      <c r="F25" s="40">
        <v>1</v>
      </c>
      <c r="G25" s="11">
        <f>'Słownik materiały - ceny'!E37</f>
        <v>4.25</v>
      </c>
      <c r="H25" s="11">
        <f t="shared" si="0"/>
        <v>4.25</v>
      </c>
      <c r="I25" s="14"/>
      <c r="J25" s="49"/>
      <c r="K25" s="14"/>
    </row>
    <row r="26" spans="1:11" s="15" customFormat="1" ht="26.4" customHeight="1" x14ac:dyDescent="0.3">
      <c r="A26" s="9" t="str">
        <f>'Słownik materiały - ceny'!A23</f>
        <v>ENDO-20</v>
      </c>
      <c r="B26" s="10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ceny'!A22</f>
        <v>ENDO-19</v>
      </c>
      <c r="B27" s="10" t="str">
        <f>'Słownik materiały - ceny'!B22</f>
        <v>Pojemnik z 4% formaliną o poj.  60 / 30 ml</v>
      </c>
      <c r="C27" s="10" t="str">
        <f>'Słownik materiały - ceny'!C22</f>
        <v>materiał jednorazowy</v>
      </c>
      <c r="D27" s="12">
        <v>1</v>
      </c>
      <c r="E27" s="10" t="str">
        <f>'Słownik materiały - ceny'!D22</f>
        <v>szt</v>
      </c>
      <c r="F27" s="40">
        <v>1</v>
      </c>
      <c r="G27" s="11">
        <f>'Słownik materiały - ceny'!E22</f>
        <v>2.7874716417910448</v>
      </c>
      <c r="H27" s="11">
        <f t="shared" si="0"/>
        <v>2.7874716417910448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ceny'!A21</f>
        <v>ENDO-18</v>
      </c>
      <c r="B28" s="10" t="str">
        <f>'Słownik materiały - ceny'!B21</f>
        <v>Szczypce biopsyjne</v>
      </c>
      <c r="C28" s="10" t="str">
        <f>'Słownik materiały - ceny'!C21</f>
        <v>materiał jednorazowy</v>
      </c>
      <c r="D28" s="12">
        <v>1</v>
      </c>
      <c r="E28" s="10" t="str">
        <f>'Słownik materiały - ceny'!D21</f>
        <v>szt</v>
      </c>
      <c r="F28" s="40">
        <v>1</v>
      </c>
      <c r="G28" s="11">
        <f>'Słownik materiały - ceny'!E21</f>
        <v>18.899999999999999</v>
      </c>
      <c r="H28" s="11">
        <f t="shared" si="0"/>
        <v>18.899999999999999</v>
      </c>
      <c r="I28" s="14"/>
      <c r="J28" s="49"/>
      <c r="K28" s="14"/>
    </row>
    <row r="29" spans="1:11" s="15" customFormat="1" ht="26.4" customHeight="1" x14ac:dyDescent="0.3">
      <c r="A29" s="9" t="str">
        <f>'Słownik materiały - ceny'!A55</f>
        <v>ENDO-52</v>
      </c>
      <c r="B29" s="10" t="str">
        <f>'Słownik materiały - ceny'!B55</f>
        <v xml:space="preserve">STRZYKAWKA 20 ml BRAUN </v>
      </c>
      <c r="C29" s="10" t="str">
        <f>'Słownik materiały - ceny'!C55</f>
        <v>materiał jednorazowy</v>
      </c>
      <c r="D29" s="12">
        <v>1</v>
      </c>
      <c r="E29" s="10" t="str">
        <f>'Słownik materiały - ceny'!D55</f>
        <v>szt</v>
      </c>
      <c r="F29" s="40">
        <v>2</v>
      </c>
      <c r="G29" s="11">
        <f>'Słownik materiały - ceny'!E55</f>
        <v>0.21</v>
      </c>
      <c r="H29" s="11">
        <f t="shared" si="0"/>
        <v>0.42</v>
      </c>
      <c r="I29" s="14"/>
      <c r="J29" s="49"/>
      <c r="K29" s="14"/>
    </row>
    <row r="30" spans="1:11" s="15" customFormat="1" ht="26.4" customHeight="1" x14ac:dyDescent="0.3">
      <c r="A30" s="9" t="str">
        <f>'Słownik materiały - ceny'!A36</f>
        <v>ENDO-33</v>
      </c>
      <c r="B30" s="10" t="str">
        <f>'Słownik materiały - ceny'!B36</f>
        <v>Spirytus 75 % , 1 litr</v>
      </c>
      <c r="C30" s="10" t="str">
        <f>'Słownik materiały - ceny'!C36</f>
        <v>środek dezynfekcyjny</v>
      </c>
      <c r="D30" s="12">
        <v>1</v>
      </c>
      <c r="E30" s="10" t="str">
        <f>'Słownik materiały - ceny'!D36</f>
        <v>litr</v>
      </c>
      <c r="F30" s="39">
        <v>0.1</v>
      </c>
      <c r="G30" s="11">
        <f>'Słownik materiały - ceny'!E36</f>
        <v>195.45</v>
      </c>
      <c r="H30" s="11">
        <f t="shared" si="0"/>
        <v>19.545000000000002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ceny'!A25</f>
        <v>ENDO-22</v>
      </c>
      <c r="B31" s="10" t="str">
        <f>'Słownik materiały - ceny'!B25</f>
        <v xml:space="preserve">Lidocain-EGIS aerozol, roztwór 10% 38g </v>
      </c>
      <c r="C31" s="10" t="str">
        <f>'Słownik materiały - ceny'!C25</f>
        <v>lek</v>
      </c>
      <c r="D31" s="12">
        <v>10</v>
      </c>
      <c r="E31" s="10" t="str">
        <f>'Słownik materiały - ceny'!D25</f>
        <v>szt</v>
      </c>
      <c r="F31" s="40">
        <v>1</v>
      </c>
      <c r="G31" s="11">
        <f>'Słownik materiały - ceny'!E25</f>
        <v>34.99</v>
      </c>
      <c r="H31" s="11">
        <f t="shared" si="0"/>
        <v>3.4990000000000006</v>
      </c>
      <c r="I31" s="14"/>
      <c r="J31" s="14"/>
      <c r="K31" s="14"/>
    </row>
    <row r="32" spans="1:11" s="15" customFormat="1" ht="26.4" customHeight="1" x14ac:dyDescent="0.3">
      <c r="A32" s="179" t="s">
        <v>55</v>
      </c>
      <c r="B32" s="180"/>
      <c r="C32" s="180"/>
      <c r="D32" s="180"/>
      <c r="E32" s="180"/>
      <c r="F32" s="180"/>
      <c r="G32" s="181"/>
      <c r="H32" s="16">
        <f>SUM(H8:H31)</f>
        <v>116.26912747512438</v>
      </c>
      <c r="I32" s="14"/>
      <c r="J32" s="14"/>
      <c r="K32" s="14"/>
    </row>
    <row r="33" spans="1:11" s="15" customFormat="1" ht="26.4" customHeight="1" x14ac:dyDescent="0.3">
      <c r="A33" s="5"/>
      <c r="B33" s="5"/>
      <c r="C33" s="5"/>
      <c r="D33" s="5"/>
      <c r="E33" s="5"/>
      <c r="F33" s="5"/>
      <c r="G33" s="5"/>
      <c r="H33" s="5"/>
      <c r="I33" s="14"/>
      <c r="J33" s="14"/>
      <c r="K33" s="14"/>
    </row>
    <row r="34" spans="1:11" s="15" customFormat="1" ht="26.4" customHeight="1" x14ac:dyDescent="0.3">
      <c r="A34" s="5"/>
      <c r="B34" s="5"/>
      <c r="C34" s="5"/>
      <c r="D34" s="5"/>
      <c r="E34" s="5"/>
      <c r="F34" s="5"/>
      <c r="G34" s="5"/>
      <c r="H34" s="5"/>
      <c r="I34" s="14"/>
      <c r="J34" s="14"/>
      <c r="K34" s="14"/>
    </row>
    <row r="35" spans="1:11" s="15" customFormat="1" ht="26.4" customHeight="1" x14ac:dyDescent="0.3">
      <c r="A35" s="178" t="s">
        <v>56</v>
      </c>
      <c r="B35" s="178"/>
      <c r="C35" s="6"/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5" t="s">
        <v>57</v>
      </c>
      <c r="B36" s="17" t="s">
        <v>58</v>
      </c>
      <c r="C36" s="17" t="s">
        <v>59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12" customHeight="1" x14ac:dyDescent="0.3">
      <c r="A37" s="18"/>
      <c r="B37" s="19"/>
      <c r="C37" s="20"/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1" t="str">
        <f>'Stawki wynagrodzeń'!C3</f>
        <v xml:space="preserve">lekarz </v>
      </c>
      <c r="B38" s="22">
        <f>'Stawki wynagrodzeń'!F8</f>
        <v>147.32113032756132</v>
      </c>
      <c r="C38" s="23">
        <f>B38/60</f>
        <v>2.4553521721260219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24" t="str">
        <f>'Stawki wynagrodzeń'!C9</f>
        <v>pielęgniarka</v>
      </c>
      <c r="B39" s="22">
        <f>'Stawki wynagrodzeń'!F13</f>
        <v>63.987673225000009</v>
      </c>
      <c r="C39" s="23">
        <f>B39/60</f>
        <v>1.0664612204166668</v>
      </c>
      <c r="D39" s="6"/>
      <c r="E39" s="6"/>
      <c r="F39" s="6"/>
      <c r="G39" s="6"/>
      <c r="H39" s="6"/>
      <c r="I39" s="14"/>
      <c r="J39" s="14"/>
      <c r="K39" s="14"/>
    </row>
    <row r="40" spans="1:11" s="15" customFormat="1" ht="26.4" customHeight="1" x14ac:dyDescent="0.3">
      <c r="A40" s="6"/>
      <c r="B40" s="6"/>
      <c r="C40" s="6"/>
      <c r="D40" s="6"/>
      <c r="E40" s="6"/>
      <c r="F40" s="6"/>
      <c r="G40" s="6"/>
      <c r="H40" s="6"/>
      <c r="I40" s="14"/>
      <c r="J40" s="14"/>
      <c r="K40" s="14"/>
    </row>
    <row r="41" spans="1:11" customFormat="1" ht="18.600000000000001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customFormat="1" ht="27.6" customHeight="1" x14ac:dyDescent="0.3">
      <c r="A42" s="7" t="s">
        <v>60</v>
      </c>
      <c r="B42" s="7" t="s">
        <v>61</v>
      </c>
      <c r="C42" s="7" t="s">
        <v>42</v>
      </c>
      <c r="D42" s="7" t="s">
        <v>62</v>
      </c>
      <c r="E42" s="7" t="s">
        <v>63</v>
      </c>
      <c r="F42" s="7" t="s">
        <v>64</v>
      </c>
      <c r="G42" s="7" t="s">
        <v>65</v>
      </c>
      <c r="H42" s="6"/>
      <c r="I42" s="6"/>
      <c r="J42" s="6"/>
      <c r="K42" s="6"/>
    </row>
    <row r="43" spans="1:11" customFormat="1" x14ac:dyDescent="0.3">
      <c r="A43" s="25"/>
      <c r="B43" s="8" t="s">
        <v>48</v>
      </c>
      <c r="C43" s="8" t="s">
        <v>50</v>
      </c>
      <c r="D43" s="8" t="s">
        <v>51</v>
      </c>
      <c r="E43" s="8" t="s">
        <v>52</v>
      </c>
      <c r="F43" s="8" t="s">
        <v>53</v>
      </c>
      <c r="G43" s="26" t="s">
        <v>66</v>
      </c>
      <c r="H43" s="6"/>
      <c r="I43" s="6"/>
      <c r="J43" s="6"/>
      <c r="K43" s="6"/>
    </row>
    <row r="44" spans="1:11" customFormat="1" ht="22.2" customHeight="1" x14ac:dyDescent="0.3">
      <c r="A44" s="27" t="s">
        <v>122</v>
      </c>
      <c r="B44" s="28" t="s">
        <v>73</v>
      </c>
      <c r="C44" s="29">
        <v>1</v>
      </c>
      <c r="D44" s="30" t="s">
        <v>67</v>
      </c>
      <c r="E44" s="31">
        <v>25</v>
      </c>
      <c r="F44" s="32">
        <f>C38</f>
        <v>2.4553521721260219</v>
      </c>
      <c r="G44" s="32">
        <f>(E44/C44)*F44</f>
        <v>61.383804303150548</v>
      </c>
      <c r="H44" s="6"/>
      <c r="I44" s="6"/>
      <c r="J44" s="6"/>
      <c r="K44" s="6"/>
    </row>
    <row r="45" spans="1:11" customFormat="1" ht="22.2" customHeight="1" x14ac:dyDescent="0.3">
      <c r="A45" s="52" t="s">
        <v>214</v>
      </c>
      <c r="B45" s="28" t="s">
        <v>74</v>
      </c>
      <c r="C45" s="30">
        <v>1</v>
      </c>
      <c r="D45" s="30" t="s">
        <v>67</v>
      </c>
      <c r="E45" s="33">
        <v>45</v>
      </c>
      <c r="F45" s="32">
        <f>C39</f>
        <v>1.0664612204166668</v>
      </c>
      <c r="G45" s="34">
        <f>(E45/C45)*F45</f>
        <v>47.990754918750007</v>
      </c>
      <c r="H45" s="6"/>
      <c r="I45" s="6"/>
      <c r="J45" s="6"/>
      <c r="K45" s="6"/>
    </row>
    <row r="46" spans="1:11" customFormat="1" ht="22.2" customHeight="1" x14ac:dyDescent="0.3">
      <c r="A46" s="170" t="s">
        <v>68</v>
      </c>
      <c r="B46" s="171"/>
      <c r="C46" s="171"/>
      <c r="D46" s="171"/>
      <c r="E46" s="171"/>
      <c r="F46" s="171"/>
      <c r="G46" s="35">
        <f>SUM(G44:G45)</f>
        <v>109.37455922190055</v>
      </c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customFormat="1" x14ac:dyDescent="0.3">
      <c r="A48" s="6"/>
      <c r="B48" s="6"/>
      <c r="C48" s="6"/>
      <c r="D48" s="6"/>
      <c r="E48" s="6"/>
      <c r="F48" s="6"/>
      <c r="G48" s="6"/>
      <c r="H48" s="36"/>
      <c r="I48" s="6"/>
      <c r="J48" s="6"/>
      <c r="K48" s="6"/>
    </row>
    <row r="49" spans="1:11" customFormat="1" ht="19.2" customHeight="1" x14ac:dyDescent="0.3">
      <c r="A49" s="173" t="s">
        <v>69</v>
      </c>
      <c r="B49" s="173"/>
      <c r="C49" s="19">
        <f>H32</f>
        <v>116.26912747512438</v>
      </c>
      <c r="D49" s="6"/>
      <c r="E49" s="6"/>
      <c r="F49" s="6"/>
      <c r="G49" s="6"/>
      <c r="H49" s="36"/>
      <c r="I49" s="6"/>
      <c r="J49" s="6"/>
      <c r="K49" s="6"/>
    </row>
    <row r="50" spans="1:11" customFormat="1" ht="19.2" customHeight="1" x14ac:dyDescent="0.3">
      <c r="A50" s="174" t="s">
        <v>70</v>
      </c>
      <c r="B50" s="174"/>
      <c r="C50" s="22">
        <f>G46</f>
        <v>109.37455922190055</v>
      </c>
      <c r="D50" s="6"/>
      <c r="E50" s="6"/>
      <c r="F50" s="6"/>
      <c r="G50" s="6"/>
      <c r="H50" s="36"/>
      <c r="I50" s="6"/>
      <c r="J50" s="6"/>
      <c r="K50" s="6"/>
    </row>
    <row r="51" spans="1:11" customFormat="1" ht="19.2" customHeight="1" x14ac:dyDescent="0.3">
      <c r="A51" s="175" t="s">
        <v>71</v>
      </c>
      <c r="B51" s="175"/>
      <c r="C51" s="60">
        <f>SUM(C49:C50)</f>
        <v>225.64368669702492</v>
      </c>
      <c r="D51" s="5"/>
      <c r="E51" s="5"/>
      <c r="F51" s="5"/>
      <c r="G51" s="5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  <row r="54" spans="1:11" customFormat="1" ht="25.2" customHeight="1" x14ac:dyDescent="0.3">
      <c r="A54" s="36"/>
      <c r="B54" s="36"/>
      <c r="C54" s="36"/>
      <c r="D54" s="36"/>
      <c r="E54" s="36"/>
      <c r="F54" s="36"/>
      <c r="G54" s="36"/>
      <c r="H54" s="36"/>
      <c r="I54" s="6"/>
      <c r="J54" s="6"/>
      <c r="K54" s="6"/>
    </row>
  </sheetData>
  <mergeCells count="8">
    <mergeCell ref="A51:B51"/>
    <mergeCell ref="A4:C4"/>
    <mergeCell ref="B1:I1"/>
    <mergeCell ref="A32:G32"/>
    <mergeCell ref="A46:F46"/>
    <mergeCell ref="A49:B49"/>
    <mergeCell ref="A50:B50"/>
    <mergeCell ref="A35:B3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4F5E-0DF6-4EC7-BE4B-0C51098AD904}">
  <dimension ref="A1:K50"/>
  <sheetViews>
    <sheetView topLeftCell="A13" zoomScaleNormal="100" workbookViewId="0">
      <selection activeCell="A31" sqref="A31:B31"/>
    </sheetView>
  </sheetViews>
  <sheetFormatPr defaultColWidth="9.109375" defaultRowHeight="14.4" x14ac:dyDescent="0.3"/>
  <cols>
    <col min="1" max="1" width="18.886718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35.33203125" style="37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medycznych'!C19</f>
        <v>Fiberokolonoskopia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medycznych'!B19</f>
        <v>45.231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27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ceny'!A11</f>
        <v>ENDO-08</v>
      </c>
      <c r="B14" s="10" t="str">
        <f>'Słownik materiały - ceny'!B11</f>
        <v>Wkład jednorazowy do ssaka</v>
      </c>
      <c r="C14" s="10" t="str">
        <f>'Słownik materiały - ceny'!C11</f>
        <v>materiał jednorazowy</v>
      </c>
      <c r="D14" s="12">
        <v>1</v>
      </c>
      <c r="E14" s="10" t="str">
        <f>'Słownik materiały - ceny'!D11</f>
        <v>szt</v>
      </c>
      <c r="F14" s="40">
        <v>1</v>
      </c>
      <c r="G14" s="11">
        <f>'Słownik materiały - ceny'!E11</f>
        <v>14.2</v>
      </c>
      <c r="H14" s="11">
        <f t="shared" si="0"/>
        <v>14.2</v>
      </c>
      <c r="I14" s="6"/>
      <c r="J14" s="48"/>
      <c r="K14" s="6"/>
    </row>
    <row r="15" spans="1:11" s="15" customFormat="1" ht="26.4" customHeight="1" x14ac:dyDescent="0.3">
      <c r="A15" s="9" t="str">
        <f>'Słownik materiały - ceny'!A13</f>
        <v>ENDO-10</v>
      </c>
      <c r="B15" s="10" t="str">
        <f>'Słownik materiały - ceny'!B13</f>
        <v>ANIOXYDE 1000 ml, preparat do czyszczenia endoskopów</v>
      </c>
      <c r="C15" s="10" t="str">
        <f>'Słownik materiały - ceny'!C13</f>
        <v>środek dezynfekcyjny</v>
      </c>
      <c r="D15" s="12">
        <v>25</v>
      </c>
      <c r="E15" s="10" t="str">
        <f>'Słownik materiały - ceny'!D13</f>
        <v>szt</v>
      </c>
      <c r="F15" s="40">
        <v>1</v>
      </c>
      <c r="G15" s="11">
        <f>'Słownik materiały - ceny'!E13</f>
        <v>147.56</v>
      </c>
      <c r="H15" s="11">
        <f t="shared" si="0"/>
        <v>5.9024000000000001</v>
      </c>
      <c r="I15" s="14"/>
      <c r="J15" s="49"/>
      <c r="K15" s="14"/>
    </row>
    <row r="16" spans="1:11" s="15" customFormat="1" ht="26.4" customHeight="1" x14ac:dyDescent="0.3">
      <c r="A16" s="9" t="str">
        <f>'Słownik materiały - ceny'!A14</f>
        <v>ENDO-11</v>
      </c>
      <c r="B16" s="10" t="str">
        <f>'Słownik materiały - ceny'!B14</f>
        <v>Lignina - wata celulozowa, opakowanie 5 kg</v>
      </c>
      <c r="C16" s="10" t="str">
        <f>'Słownik materiały - ceny'!C14</f>
        <v>materiał jednorazowy</v>
      </c>
      <c r="D16" s="12">
        <v>100</v>
      </c>
      <c r="E16" s="10" t="str">
        <f>'Słownik materiały - ceny'!D14</f>
        <v>opakowanie</v>
      </c>
      <c r="F16" s="40">
        <v>1</v>
      </c>
      <c r="G16" s="11">
        <f>'Słownik materiały - ceny'!E14</f>
        <v>42.55</v>
      </c>
      <c r="H16" s="11">
        <f t="shared" si="0"/>
        <v>0.42549999999999999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ceny'!A24</f>
        <v>ENDO-21</v>
      </c>
      <c r="B17" s="10" t="str">
        <f>'Słownik materiały - ceny'!B24</f>
        <v>Nerka jednorazowa</v>
      </c>
      <c r="C17" s="10" t="str">
        <f>'Słownik materiały - ceny'!C24</f>
        <v>materiał jednorazowy</v>
      </c>
      <c r="D17" s="12">
        <v>1</v>
      </c>
      <c r="E17" s="10" t="str">
        <f>'Słownik materiały - ceny'!D24</f>
        <v>szt</v>
      </c>
      <c r="F17" s="40">
        <v>1</v>
      </c>
      <c r="G17" s="11">
        <f>'Słownik materiały - ceny'!E24</f>
        <v>0.43</v>
      </c>
      <c r="H17" s="11">
        <f t="shared" si="0"/>
        <v>0.43</v>
      </c>
      <c r="I17" s="14"/>
      <c r="J17" s="14"/>
      <c r="K17" s="14"/>
    </row>
    <row r="18" spans="1:11" s="15" customFormat="1" ht="26.4" customHeight="1" x14ac:dyDescent="0.3">
      <c r="A18" s="9" t="str">
        <f>'Słownik materiały - ceny'!A20</f>
        <v>ENDO-17</v>
      </c>
      <c r="B18" s="10" t="str">
        <f>'Słownik materiały - ceny'!B20</f>
        <v>Szczoteczka do czyszczenia endoskopów</v>
      </c>
      <c r="C18" s="10" t="str">
        <f>'Słownik materiały - ceny'!C20</f>
        <v>materiał jednorazowy</v>
      </c>
      <c r="D18" s="12">
        <v>1</v>
      </c>
      <c r="E18" s="10" t="str">
        <f>'Słownik materiały - ceny'!D20</f>
        <v>szt</v>
      </c>
      <c r="F18" s="40">
        <v>1</v>
      </c>
      <c r="G18" s="11">
        <f>'Słownik materiały - ceny'!E20</f>
        <v>2.98</v>
      </c>
      <c r="H18" s="11">
        <f t="shared" si="0"/>
        <v>2.98</v>
      </c>
      <c r="I18" s="14"/>
      <c r="J18" s="49"/>
      <c r="K18" s="14"/>
    </row>
    <row r="19" spans="1:11" s="15" customFormat="1" ht="26.4" customHeight="1" x14ac:dyDescent="0.3">
      <c r="A19" s="9" t="str">
        <f>'Słownik materiały - ceny'!A15</f>
        <v>ENDO-12</v>
      </c>
      <c r="B19" s="10" t="str">
        <f>'Słownik materiały - ceny'!B15</f>
        <v>Aniosgel 85 NPC do dezynfekcji rąk, butelka 1000 ml</v>
      </c>
      <c r="C19" s="10" t="str">
        <f>'Słownik materiały - ceny'!C15</f>
        <v>środek dezynfekcyjny</v>
      </c>
      <c r="D19" s="12">
        <v>30</v>
      </c>
      <c r="E19" s="10" t="str">
        <f>'Słownik materiały - ceny'!D15</f>
        <v>szt</v>
      </c>
      <c r="F19" s="40">
        <v>1</v>
      </c>
      <c r="G19" s="11">
        <f>'Słownik materiały - ceny'!E15</f>
        <v>29.81</v>
      </c>
      <c r="H19" s="11">
        <f t="shared" si="0"/>
        <v>0.99366666666666659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ceny'!A16</f>
        <v>ENDO-13</v>
      </c>
      <c r="B20" s="10" t="str">
        <f>'Słownik materiały - ceny'!B16</f>
        <v>Chusteczki uniwersalne Clinell do dezynfekcji powierzchni, opakowanie 200 szt</v>
      </c>
      <c r="C20" s="10" t="str">
        <f>'Słownik materiały - ceny'!C16</f>
        <v>środek dezynfekcyjny</v>
      </c>
      <c r="D20" s="12">
        <v>60</v>
      </c>
      <c r="E20" s="10" t="str">
        <f>'Słownik materiały - ceny'!D16</f>
        <v>opakowanie</v>
      </c>
      <c r="F20" s="40">
        <v>1</v>
      </c>
      <c r="G20" s="11">
        <f>'Słownik materiały - ceny'!E16</f>
        <v>40</v>
      </c>
      <c r="H20" s="11">
        <f t="shared" si="0"/>
        <v>0.66666666666666663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ceny'!A17</f>
        <v>ENDO-14</v>
      </c>
      <c r="B21" s="10" t="str">
        <f>'Słownik materiały - ceny'!B17</f>
        <v>Kompresy niejałowe 10x10, opakowanie 100 sztuk</v>
      </c>
      <c r="C21" s="10" t="str">
        <f>'Słownik materiały - ceny'!C17</f>
        <v>materiał jednorazowy</v>
      </c>
      <c r="D21" s="12">
        <v>4</v>
      </c>
      <c r="E21" s="10" t="str">
        <f>'Słownik materiały - ceny'!D17</f>
        <v>opakowanie</v>
      </c>
      <c r="F21" s="40">
        <v>1</v>
      </c>
      <c r="G21" s="11">
        <f>'Słownik materiały - ceny'!E17</f>
        <v>10.15</v>
      </c>
      <c r="H21" s="11">
        <f t="shared" si="0"/>
        <v>2.5375000000000001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ceny'!A18</f>
        <v>ENDO-15</v>
      </c>
      <c r="B22" s="10" t="str">
        <f>'Słownik materiały - ceny'!B18</f>
        <v>Incidin OXY Wipes chusteczki do dezynfekcji, opakowanie 100 sztuk</v>
      </c>
      <c r="C22" s="10" t="str">
        <f>'Słownik materiały - ceny'!C18</f>
        <v>środek dezynfekcyjny</v>
      </c>
      <c r="D22" s="12">
        <v>10</v>
      </c>
      <c r="E22" s="10" t="str">
        <f>'Słownik materiały - ceny'!D18</f>
        <v>opakowanie</v>
      </c>
      <c r="F22" s="40">
        <v>1</v>
      </c>
      <c r="G22" s="11">
        <f>'Słownik materiały - ceny'!E18</f>
        <v>29.2</v>
      </c>
      <c r="H22" s="11">
        <f t="shared" si="0"/>
        <v>2.92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ceny'!A19</f>
        <v>ENDO-16</v>
      </c>
      <c r="B23" s="10" t="str">
        <f>'Słownik materiały - ceny'!B19</f>
        <v>Sterisol Liquid Soap Ultra Mild, opakowanie 700 ml</v>
      </c>
      <c r="C23" s="10" t="str">
        <f>'Słownik materiały - ceny'!C19</f>
        <v>środek dezynfekcyjny</v>
      </c>
      <c r="D23" s="12">
        <v>60</v>
      </c>
      <c r="E23" s="10" t="str">
        <f>'Słownik materiały - ceny'!D19</f>
        <v>szt</v>
      </c>
      <c r="F23" s="40">
        <v>1</v>
      </c>
      <c r="G23" s="11">
        <f>'Słownik materiały - ceny'!E19</f>
        <v>35</v>
      </c>
      <c r="H23" s="11">
        <f t="shared" si="0"/>
        <v>0.58333333333333337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ceny'!A23</f>
        <v>ENDO-20</v>
      </c>
      <c r="B24" s="10" t="str">
        <f>'Słownik materiały - ceny'!B23</f>
        <v>POJEMNIK na odpady medyczne 10L.</v>
      </c>
      <c r="C24" s="10" t="str">
        <f>'Słownik materiały - ceny'!C23</f>
        <v>materiał jednorazowy</v>
      </c>
      <c r="D24" s="12">
        <v>30</v>
      </c>
      <c r="E24" s="10" t="str">
        <f>'Słownik materiały - ceny'!D23</f>
        <v>szt</v>
      </c>
      <c r="F24" s="40">
        <v>1</v>
      </c>
      <c r="G24" s="11">
        <f>'Słownik materiały - ceny'!E23</f>
        <v>5.0576749999999997</v>
      </c>
      <c r="H24" s="11">
        <f t="shared" si="0"/>
        <v>0.16858916666666665</v>
      </c>
      <c r="I24" s="14"/>
      <c r="J24" s="14"/>
      <c r="K24" s="14"/>
    </row>
    <row r="25" spans="1:11" s="15" customFormat="1" ht="26.4" customHeight="1" x14ac:dyDescent="0.3">
      <c r="A25" s="9" t="str">
        <f>'Słownik materiały - ceny'!A36</f>
        <v>ENDO-33</v>
      </c>
      <c r="B25" s="10" t="str">
        <f>'Słownik materiały - ceny'!B36</f>
        <v>Spirytus 75 % , 1 litr</v>
      </c>
      <c r="C25" s="10" t="str">
        <f>'Słownik materiały - ceny'!C36</f>
        <v>środek dezynfekcyjny</v>
      </c>
      <c r="D25" s="12">
        <v>1</v>
      </c>
      <c r="E25" s="10" t="str">
        <f>'Słownik materiały - ceny'!D36</f>
        <v>litr</v>
      </c>
      <c r="F25" s="39">
        <v>0.1</v>
      </c>
      <c r="G25" s="11">
        <f>'Słownik materiały - ceny'!E36</f>
        <v>195.45</v>
      </c>
      <c r="H25" s="11">
        <f t="shared" si="0"/>
        <v>19.545000000000002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ceny'!A61</f>
        <v>ENDO-58</v>
      </c>
      <c r="B26" s="10" t="str">
        <f>'Słownik materiały - ceny'!B61</f>
        <v xml:space="preserve">SZORTY do kolonoskopii </v>
      </c>
      <c r="C26" s="10" t="str">
        <f>'Słownik materiały - ceny'!C61</f>
        <v>materiał jednorazowy</v>
      </c>
      <c r="D26" s="12">
        <v>1</v>
      </c>
      <c r="E26" s="10" t="str">
        <f>'Słownik materiały - ceny'!D61</f>
        <v>szt</v>
      </c>
      <c r="F26" s="40">
        <v>1</v>
      </c>
      <c r="G26" s="11">
        <f>'Słownik materiały - ceny'!E61</f>
        <v>1.86</v>
      </c>
      <c r="H26" s="11">
        <f t="shared" si="0"/>
        <v>1.86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ceny'!A44</f>
        <v>ENDO-41</v>
      </c>
      <c r="B27" s="10" t="str">
        <f>'Słownik materiały - ceny'!B44</f>
        <v>Lignocainum Jelfa A żel 20mg/g 30g tuba</v>
      </c>
      <c r="C27" s="10" t="str">
        <f>'Słownik materiały - ceny'!C44</f>
        <v>lek</v>
      </c>
      <c r="D27" s="12">
        <v>10</v>
      </c>
      <c r="E27" s="10" t="str">
        <f>'Słownik materiały - ceny'!D44</f>
        <v>szt</v>
      </c>
      <c r="F27" s="40">
        <v>1</v>
      </c>
      <c r="G27" s="11">
        <f>'Słownik materiały - ceny'!E44</f>
        <v>32.21</v>
      </c>
      <c r="H27" s="11">
        <f t="shared" si="0"/>
        <v>3.2210000000000001</v>
      </c>
      <c r="I27" s="14"/>
      <c r="J27" s="14"/>
      <c r="K27" s="14"/>
    </row>
    <row r="28" spans="1:11" s="15" customFormat="1" ht="26.4" customHeight="1" x14ac:dyDescent="0.3">
      <c r="A28" s="179" t="s">
        <v>55</v>
      </c>
      <c r="B28" s="180"/>
      <c r="C28" s="180"/>
      <c r="D28" s="180"/>
      <c r="E28" s="180"/>
      <c r="F28" s="180"/>
      <c r="G28" s="181"/>
      <c r="H28" s="16">
        <f>SUM(H8:H27)</f>
        <v>87.743655833333335</v>
      </c>
      <c r="I28" s="14"/>
      <c r="J28" s="14"/>
      <c r="K28" s="14"/>
    </row>
    <row r="29" spans="1:11" s="15" customFormat="1" ht="26.4" customHeight="1" x14ac:dyDescent="0.3">
      <c r="A29" s="5"/>
      <c r="B29" s="5"/>
      <c r="C29" s="5"/>
      <c r="D29" s="5"/>
      <c r="E29" s="5"/>
      <c r="F29" s="5"/>
      <c r="G29" s="5"/>
      <c r="H29" s="5"/>
      <c r="I29" s="14"/>
      <c r="J29" s="14"/>
      <c r="K29" s="14"/>
    </row>
    <row r="30" spans="1:11" s="15" customFormat="1" ht="26.4" customHeight="1" x14ac:dyDescent="0.3">
      <c r="A30" s="5"/>
      <c r="B30" s="5"/>
      <c r="C30" s="5"/>
      <c r="D30" s="5"/>
      <c r="E30" s="5"/>
      <c r="F30" s="5"/>
      <c r="G30" s="5"/>
      <c r="H30" s="5"/>
      <c r="I30" s="14"/>
      <c r="J30" s="14"/>
      <c r="K30" s="14"/>
    </row>
    <row r="31" spans="1:11" s="15" customFormat="1" ht="26.4" customHeight="1" x14ac:dyDescent="0.3">
      <c r="A31" s="178" t="s">
        <v>56</v>
      </c>
      <c r="B31" s="178"/>
      <c r="C31" s="6"/>
      <c r="D31" s="6"/>
      <c r="E31" s="6"/>
      <c r="F31" s="6"/>
      <c r="G31" s="6"/>
      <c r="H31" s="6"/>
      <c r="I31" s="14"/>
      <c r="J31" s="14"/>
      <c r="K31" s="14"/>
    </row>
    <row r="32" spans="1:11" s="15" customFormat="1" ht="26.4" customHeight="1" x14ac:dyDescent="0.3">
      <c r="A32" s="5" t="s">
        <v>57</v>
      </c>
      <c r="B32" s="17" t="s">
        <v>58</v>
      </c>
      <c r="C32" s="17" t="s">
        <v>59</v>
      </c>
      <c r="D32" s="6"/>
      <c r="E32" s="6"/>
      <c r="F32" s="6"/>
      <c r="G32" s="6"/>
      <c r="H32" s="6"/>
      <c r="I32" s="14"/>
      <c r="J32" s="14"/>
      <c r="K32" s="14"/>
    </row>
    <row r="33" spans="1:11" s="15" customFormat="1" ht="26.4" customHeight="1" x14ac:dyDescent="0.3">
      <c r="A33" s="18"/>
      <c r="B33" s="19"/>
      <c r="C33" s="20"/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21" t="str">
        <f>'Stawki wynagrodzeń'!C3</f>
        <v xml:space="preserve">lekarz </v>
      </c>
      <c r="B34" s="22">
        <f>'Stawki wynagrodzeń'!F8</f>
        <v>147.32113032756132</v>
      </c>
      <c r="C34" s="23">
        <f>B34/60</f>
        <v>2.4553521721260219</v>
      </c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24" t="str">
        <f>'Stawki wynagrodzeń'!C9</f>
        <v>pielęgniarka</v>
      </c>
      <c r="B35" s="22">
        <f>'Stawki wynagrodzeń'!F13</f>
        <v>63.987673225000009</v>
      </c>
      <c r="C35" s="23">
        <f>B35/60</f>
        <v>1.0664612204166668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6"/>
      <c r="B36" s="6"/>
      <c r="C36" s="6"/>
      <c r="D36" s="6"/>
      <c r="E36" s="6"/>
      <c r="F36" s="6"/>
      <c r="G36" s="6"/>
      <c r="H36" s="6"/>
      <c r="I36" s="14"/>
      <c r="J36" s="14"/>
      <c r="K36" s="14"/>
    </row>
    <row r="37" spans="1:11" customFormat="1" ht="18.600000000000001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customFormat="1" ht="27.6" customHeight="1" x14ac:dyDescent="0.3">
      <c r="A38" s="7" t="s">
        <v>60</v>
      </c>
      <c r="B38" s="7" t="s">
        <v>61</v>
      </c>
      <c r="C38" s="7" t="s">
        <v>42</v>
      </c>
      <c r="D38" s="7" t="s">
        <v>62</v>
      </c>
      <c r="E38" s="7" t="s">
        <v>63</v>
      </c>
      <c r="F38" s="7" t="s">
        <v>64</v>
      </c>
      <c r="G38" s="7" t="s">
        <v>65</v>
      </c>
      <c r="H38" s="6"/>
      <c r="I38" s="6"/>
      <c r="J38" s="6"/>
      <c r="K38" s="6"/>
    </row>
    <row r="39" spans="1:11" customFormat="1" x14ac:dyDescent="0.3">
      <c r="A39" s="25"/>
      <c r="B39" s="8" t="s">
        <v>48</v>
      </c>
      <c r="C39" s="8" t="s">
        <v>50</v>
      </c>
      <c r="D39" s="8" t="s">
        <v>51</v>
      </c>
      <c r="E39" s="8" t="s">
        <v>52</v>
      </c>
      <c r="F39" s="8" t="s">
        <v>53</v>
      </c>
      <c r="G39" s="26" t="s">
        <v>66</v>
      </c>
      <c r="H39" s="6"/>
      <c r="I39" s="6"/>
      <c r="J39" s="6"/>
      <c r="K39" s="6"/>
    </row>
    <row r="40" spans="1:11" customFormat="1" ht="28.8" x14ac:dyDescent="0.3">
      <c r="A40" s="27" t="s">
        <v>122</v>
      </c>
      <c r="B40" s="28" t="s">
        <v>73</v>
      </c>
      <c r="C40" s="29">
        <v>1</v>
      </c>
      <c r="D40" s="30" t="s">
        <v>67</v>
      </c>
      <c r="E40" s="31">
        <v>60</v>
      </c>
      <c r="F40" s="32">
        <f>C34</f>
        <v>2.4553521721260219</v>
      </c>
      <c r="G40" s="32">
        <f>(E40/C40)*F40</f>
        <v>147.32113032756132</v>
      </c>
      <c r="H40" s="6"/>
      <c r="I40" s="6"/>
      <c r="J40" s="6"/>
      <c r="K40" s="6"/>
    </row>
    <row r="41" spans="1:11" customFormat="1" ht="28.8" x14ac:dyDescent="0.3">
      <c r="A41" s="52" t="s">
        <v>214</v>
      </c>
      <c r="B41" s="28" t="s">
        <v>74</v>
      </c>
      <c r="C41" s="30">
        <v>1</v>
      </c>
      <c r="D41" s="30" t="s">
        <v>67</v>
      </c>
      <c r="E41" s="33">
        <v>70</v>
      </c>
      <c r="F41" s="32">
        <f>C35</f>
        <v>1.0664612204166668</v>
      </c>
      <c r="G41" s="34">
        <f>(E41/C41)*F41</f>
        <v>74.652285429166682</v>
      </c>
      <c r="H41" s="6"/>
      <c r="I41" s="6"/>
      <c r="J41" s="6"/>
      <c r="K41" s="6"/>
    </row>
    <row r="42" spans="1:11" customFormat="1" x14ac:dyDescent="0.3">
      <c r="A42" s="170" t="s">
        <v>68</v>
      </c>
      <c r="B42" s="171"/>
      <c r="C42" s="171"/>
      <c r="D42" s="171"/>
      <c r="E42" s="171"/>
      <c r="F42" s="171"/>
      <c r="G42" s="35">
        <f>SUM(G40:G41)</f>
        <v>221.973415756728</v>
      </c>
      <c r="H42" s="6"/>
      <c r="I42" s="6"/>
      <c r="J42" s="6"/>
      <c r="K42" s="6"/>
    </row>
    <row r="43" spans="1:11" customForma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customFormat="1" x14ac:dyDescent="0.3">
      <c r="A44" s="6"/>
      <c r="B44" s="6"/>
      <c r="C44" s="6"/>
      <c r="D44" s="6"/>
      <c r="E44" s="6"/>
      <c r="F44" s="6"/>
      <c r="G44" s="6"/>
      <c r="H44" s="36"/>
      <c r="I44" s="6"/>
      <c r="J44" s="6"/>
      <c r="K44" s="6"/>
    </row>
    <row r="45" spans="1:11" customFormat="1" x14ac:dyDescent="0.3">
      <c r="A45" s="173" t="s">
        <v>69</v>
      </c>
      <c r="B45" s="173"/>
      <c r="C45" s="19">
        <f>H28</f>
        <v>87.743655833333335</v>
      </c>
      <c r="D45" s="6"/>
      <c r="E45" s="6"/>
      <c r="F45" s="6"/>
      <c r="G45" s="6"/>
      <c r="H45" s="36"/>
      <c r="I45" s="6"/>
      <c r="J45" s="6"/>
      <c r="K45" s="6"/>
    </row>
    <row r="46" spans="1:11" customFormat="1" x14ac:dyDescent="0.3">
      <c r="A46" s="174" t="s">
        <v>70</v>
      </c>
      <c r="B46" s="174"/>
      <c r="C46" s="22">
        <f>G42</f>
        <v>221.973415756728</v>
      </c>
      <c r="D46" s="6"/>
      <c r="E46" s="6"/>
      <c r="F46" s="6"/>
      <c r="G46" s="6"/>
      <c r="H46" s="36"/>
      <c r="I46" s="6"/>
      <c r="J46" s="6"/>
      <c r="K46" s="6"/>
    </row>
    <row r="47" spans="1:11" customFormat="1" ht="18.600000000000001" customHeight="1" x14ac:dyDescent="0.3">
      <c r="A47" s="175" t="s">
        <v>71</v>
      </c>
      <c r="B47" s="175"/>
      <c r="C47" s="60">
        <f>SUM(C45:C46)</f>
        <v>309.71707159006132</v>
      </c>
      <c r="D47" s="5"/>
      <c r="E47" s="5"/>
      <c r="F47" s="5"/>
      <c r="G47" s="5"/>
      <c r="H47" s="36"/>
      <c r="I47" s="6"/>
      <c r="J47" s="6"/>
      <c r="K47" s="6"/>
    </row>
    <row r="48" spans="1:11" customFormat="1" x14ac:dyDescent="0.3">
      <c r="A48" s="36"/>
      <c r="B48" s="36"/>
      <c r="C48" s="36"/>
      <c r="D48" s="36"/>
      <c r="E48" s="36"/>
      <c r="F48" s="36"/>
      <c r="G48" s="36"/>
      <c r="H48" s="36"/>
      <c r="I48" s="6"/>
      <c r="J48" s="6"/>
      <c r="K48" s="6"/>
    </row>
    <row r="49" spans="1:11" customFormat="1" x14ac:dyDescent="0.3">
      <c r="A49" s="36"/>
      <c r="B49" s="36"/>
      <c r="C49" s="36"/>
      <c r="D49" s="36"/>
      <c r="E49" s="36"/>
      <c r="F49" s="36"/>
      <c r="G49" s="36"/>
      <c r="H49" s="36"/>
      <c r="I49" s="6"/>
      <c r="J49" s="6"/>
      <c r="K49" s="6"/>
    </row>
    <row r="50" spans="1:11" customFormat="1" ht="25.2" customHeigh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</sheetData>
  <mergeCells count="8">
    <mergeCell ref="A47:B47"/>
    <mergeCell ref="A4:C4"/>
    <mergeCell ref="B1:I1"/>
    <mergeCell ref="A28:G28"/>
    <mergeCell ref="A42:F42"/>
    <mergeCell ref="A45:B45"/>
    <mergeCell ref="A46:B46"/>
    <mergeCell ref="A31:B3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E694-CB3B-4A15-876F-DE5BA7BB2950}">
  <dimension ref="B1:L50"/>
  <sheetViews>
    <sheetView workbookViewId="0">
      <selection activeCell="J32" sqref="J32"/>
    </sheetView>
  </sheetViews>
  <sheetFormatPr defaultColWidth="9.109375" defaultRowHeight="14.4" x14ac:dyDescent="0.3"/>
  <cols>
    <col min="1" max="1" width="27.33203125" style="37" customWidth="1"/>
    <col min="2" max="2" width="19.6640625" style="36" customWidth="1"/>
    <col min="3" max="3" width="39.77734375" style="36" customWidth="1"/>
    <col min="4" max="4" width="18" style="36" customWidth="1"/>
    <col min="5" max="5" width="11.6640625" style="36" customWidth="1"/>
    <col min="6" max="6" width="11.33203125" style="36" customWidth="1"/>
    <col min="7" max="7" width="10.44140625" style="36" customWidth="1"/>
    <col min="8" max="8" width="11.5546875" style="36" customWidth="1"/>
    <col min="9" max="9" width="15.44140625" style="36" customWidth="1"/>
    <col min="10" max="10" width="16.5546875" style="37" customWidth="1"/>
    <col min="11" max="255" width="9.109375" style="37"/>
    <col min="256" max="256" width="18.109375" style="37" customWidth="1"/>
    <col min="257" max="257" width="15.88671875" style="37" customWidth="1"/>
    <col min="258" max="258" width="48.88671875" style="37" customWidth="1"/>
    <col min="259" max="259" width="11.6640625" style="37" customWidth="1"/>
    <col min="260" max="260" width="9.5546875" style="37" customWidth="1"/>
    <col min="261" max="261" width="10.44140625" style="37" customWidth="1"/>
    <col min="262" max="262" width="11.5546875" style="37" customWidth="1"/>
    <col min="263" max="263" width="15.44140625" style="37" customWidth="1"/>
    <col min="264" max="511" width="9.109375" style="37"/>
    <col min="512" max="512" width="18.109375" style="37" customWidth="1"/>
    <col min="513" max="513" width="15.88671875" style="37" customWidth="1"/>
    <col min="514" max="514" width="48.88671875" style="37" customWidth="1"/>
    <col min="515" max="515" width="11.6640625" style="37" customWidth="1"/>
    <col min="516" max="516" width="9.5546875" style="37" customWidth="1"/>
    <col min="517" max="517" width="10.44140625" style="37" customWidth="1"/>
    <col min="518" max="518" width="11.5546875" style="37" customWidth="1"/>
    <col min="519" max="519" width="15.44140625" style="37" customWidth="1"/>
    <col min="520" max="767" width="9.109375" style="37"/>
    <col min="768" max="768" width="18.109375" style="37" customWidth="1"/>
    <col min="769" max="769" width="15.88671875" style="37" customWidth="1"/>
    <col min="770" max="770" width="48.88671875" style="37" customWidth="1"/>
    <col min="771" max="771" width="11.6640625" style="37" customWidth="1"/>
    <col min="772" max="772" width="9.5546875" style="37" customWidth="1"/>
    <col min="773" max="773" width="10.44140625" style="37" customWidth="1"/>
    <col min="774" max="774" width="11.5546875" style="37" customWidth="1"/>
    <col min="775" max="775" width="15.44140625" style="37" customWidth="1"/>
    <col min="776" max="1023" width="9.109375" style="37"/>
    <col min="1024" max="1024" width="18.109375" style="37" customWidth="1"/>
    <col min="1025" max="1025" width="15.88671875" style="37" customWidth="1"/>
    <col min="1026" max="1026" width="48.88671875" style="37" customWidth="1"/>
    <col min="1027" max="1027" width="11.6640625" style="37" customWidth="1"/>
    <col min="1028" max="1028" width="9.5546875" style="37" customWidth="1"/>
    <col min="1029" max="1029" width="10.44140625" style="37" customWidth="1"/>
    <col min="1030" max="1030" width="11.5546875" style="37" customWidth="1"/>
    <col min="1031" max="1031" width="15.44140625" style="37" customWidth="1"/>
    <col min="1032" max="1279" width="9.109375" style="37"/>
    <col min="1280" max="1280" width="18.109375" style="37" customWidth="1"/>
    <col min="1281" max="1281" width="15.88671875" style="37" customWidth="1"/>
    <col min="1282" max="1282" width="48.88671875" style="37" customWidth="1"/>
    <col min="1283" max="1283" width="11.6640625" style="37" customWidth="1"/>
    <col min="1284" max="1284" width="9.5546875" style="37" customWidth="1"/>
    <col min="1285" max="1285" width="10.44140625" style="37" customWidth="1"/>
    <col min="1286" max="1286" width="11.5546875" style="37" customWidth="1"/>
    <col min="1287" max="1287" width="15.44140625" style="37" customWidth="1"/>
    <col min="1288" max="1535" width="9.109375" style="37"/>
    <col min="1536" max="1536" width="18.109375" style="37" customWidth="1"/>
    <col min="1537" max="1537" width="15.88671875" style="37" customWidth="1"/>
    <col min="1538" max="1538" width="48.88671875" style="37" customWidth="1"/>
    <col min="1539" max="1539" width="11.6640625" style="37" customWidth="1"/>
    <col min="1540" max="1540" width="9.5546875" style="37" customWidth="1"/>
    <col min="1541" max="1541" width="10.44140625" style="37" customWidth="1"/>
    <col min="1542" max="1542" width="11.5546875" style="37" customWidth="1"/>
    <col min="1543" max="1543" width="15.44140625" style="37" customWidth="1"/>
    <col min="1544" max="1791" width="9.109375" style="37"/>
    <col min="1792" max="1792" width="18.109375" style="37" customWidth="1"/>
    <col min="1793" max="1793" width="15.88671875" style="37" customWidth="1"/>
    <col min="1794" max="1794" width="48.88671875" style="37" customWidth="1"/>
    <col min="1795" max="1795" width="11.6640625" style="37" customWidth="1"/>
    <col min="1796" max="1796" width="9.5546875" style="37" customWidth="1"/>
    <col min="1797" max="1797" width="10.44140625" style="37" customWidth="1"/>
    <col min="1798" max="1798" width="11.5546875" style="37" customWidth="1"/>
    <col min="1799" max="1799" width="15.44140625" style="37" customWidth="1"/>
    <col min="1800" max="2047" width="9.109375" style="37"/>
    <col min="2048" max="2048" width="18.109375" style="37" customWidth="1"/>
    <col min="2049" max="2049" width="15.88671875" style="37" customWidth="1"/>
    <col min="2050" max="2050" width="48.88671875" style="37" customWidth="1"/>
    <col min="2051" max="2051" width="11.6640625" style="37" customWidth="1"/>
    <col min="2052" max="2052" width="9.5546875" style="37" customWidth="1"/>
    <col min="2053" max="2053" width="10.44140625" style="37" customWidth="1"/>
    <col min="2054" max="2054" width="11.5546875" style="37" customWidth="1"/>
    <col min="2055" max="2055" width="15.44140625" style="37" customWidth="1"/>
    <col min="2056" max="2303" width="9.109375" style="37"/>
    <col min="2304" max="2304" width="18.109375" style="37" customWidth="1"/>
    <col min="2305" max="2305" width="15.88671875" style="37" customWidth="1"/>
    <col min="2306" max="2306" width="48.88671875" style="37" customWidth="1"/>
    <col min="2307" max="2307" width="11.6640625" style="37" customWidth="1"/>
    <col min="2308" max="2308" width="9.5546875" style="37" customWidth="1"/>
    <col min="2309" max="2309" width="10.44140625" style="37" customWidth="1"/>
    <col min="2310" max="2310" width="11.5546875" style="37" customWidth="1"/>
    <col min="2311" max="2311" width="15.44140625" style="37" customWidth="1"/>
    <col min="2312" max="2559" width="9.109375" style="37"/>
    <col min="2560" max="2560" width="18.109375" style="37" customWidth="1"/>
    <col min="2561" max="2561" width="15.88671875" style="37" customWidth="1"/>
    <col min="2562" max="2562" width="48.88671875" style="37" customWidth="1"/>
    <col min="2563" max="2563" width="11.6640625" style="37" customWidth="1"/>
    <col min="2564" max="2564" width="9.5546875" style="37" customWidth="1"/>
    <col min="2565" max="2565" width="10.44140625" style="37" customWidth="1"/>
    <col min="2566" max="2566" width="11.5546875" style="37" customWidth="1"/>
    <col min="2567" max="2567" width="15.44140625" style="37" customWidth="1"/>
    <col min="2568" max="2815" width="9.109375" style="37"/>
    <col min="2816" max="2816" width="18.109375" style="37" customWidth="1"/>
    <col min="2817" max="2817" width="15.88671875" style="37" customWidth="1"/>
    <col min="2818" max="2818" width="48.88671875" style="37" customWidth="1"/>
    <col min="2819" max="2819" width="11.6640625" style="37" customWidth="1"/>
    <col min="2820" max="2820" width="9.5546875" style="37" customWidth="1"/>
    <col min="2821" max="2821" width="10.44140625" style="37" customWidth="1"/>
    <col min="2822" max="2822" width="11.5546875" style="37" customWidth="1"/>
    <col min="2823" max="2823" width="15.44140625" style="37" customWidth="1"/>
    <col min="2824" max="3071" width="9.109375" style="37"/>
    <col min="3072" max="3072" width="18.109375" style="37" customWidth="1"/>
    <col min="3073" max="3073" width="15.88671875" style="37" customWidth="1"/>
    <col min="3074" max="3074" width="48.88671875" style="37" customWidth="1"/>
    <col min="3075" max="3075" width="11.6640625" style="37" customWidth="1"/>
    <col min="3076" max="3076" width="9.5546875" style="37" customWidth="1"/>
    <col min="3077" max="3077" width="10.44140625" style="37" customWidth="1"/>
    <col min="3078" max="3078" width="11.5546875" style="37" customWidth="1"/>
    <col min="3079" max="3079" width="15.44140625" style="37" customWidth="1"/>
    <col min="3080" max="3327" width="9.109375" style="37"/>
    <col min="3328" max="3328" width="18.109375" style="37" customWidth="1"/>
    <col min="3329" max="3329" width="15.88671875" style="37" customWidth="1"/>
    <col min="3330" max="3330" width="48.88671875" style="37" customWidth="1"/>
    <col min="3331" max="3331" width="11.6640625" style="37" customWidth="1"/>
    <col min="3332" max="3332" width="9.5546875" style="37" customWidth="1"/>
    <col min="3333" max="3333" width="10.44140625" style="37" customWidth="1"/>
    <col min="3334" max="3334" width="11.5546875" style="37" customWidth="1"/>
    <col min="3335" max="3335" width="15.44140625" style="37" customWidth="1"/>
    <col min="3336" max="3583" width="9.109375" style="37"/>
    <col min="3584" max="3584" width="18.109375" style="37" customWidth="1"/>
    <col min="3585" max="3585" width="15.88671875" style="37" customWidth="1"/>
    <col min="3586" max="3586" width="48.88671875" style="37" customWidth="1"/>
    <col min="3587" max="3587" width="11.6640625" style="37" customWidth="1"/>
    <col min="3588" max="3588" width="9.5546875" style="37" customWidth="1"/>
    <col min="3589" max="3589" width="10.44140625" style="37" customWidth="1"/>
    <col min="3590" max="3590" width="11.5546875" style="37" customWidth="1"/>
    <col min="3591" max="3591" width="15.44140625" style="37" customWidth="1"/>
    <col min="3592" max="3839" width="9.109375" style="37"/>
    <col min="3840" max="3840" width="18.109375" style="37" customWidth="1"/>
    <col min="3841" max="3841" width="15.88671875" style="37" customWidth="1"/>
    <col min="3842" max="3842" width="48.88671875" style="37" customWidth="1"/>
    <col min="3843" max="3843" width="11.6640625" style="37" customWidth="1"/>
    <col min="3844" max="3844" width="9.5546875" style="37" customWidth="1"/>
    <col min="3845" max="3845" width="10.44140625" style="37" customWidth="1"/>
    <col min="3846" max="3846" width="11.5546875" style="37" customWidth="1"/>
    <col min="3847" max="3847" width="15.44140625" style="37" customWidth="1"/>
    <col min="3848" max="4095" width="9.109375" style="37"/>
    <col min="4096" max="4096" width="18.109375" style="37" customWidth="1"/>
    <col min="4097" max="4097" width="15.88671875" style="37" customWidth="1"/>
    <col min="4098" max="4098" width="48.88671875" style="37" customWidth="1"/>
    <col min="4099" max="4099" width="11.6640625" style="37" customWidth="1"/>
    <col min="4100" max="4100" width="9.5546875" style="37" customWidth="1"/>
    <col min="4101" max="4101" width="10.44140625" style="37" customWidth="1"/>
    <col min="4102" max="4102" width="11.5546875" style="37" customWidth="1"/>
    <col min="4103" max="4103" width="15.44140625" style="37" customWidth="1"/>
    <col min="4104" max="4351" width="9.109375" style="37"/>
    <col min="4352" max="4352" width="18.109375" style="37" customWidth="1"/>
    <col min="4353" max="4353" width="15.88671875" style="37" customWidth="1"/>
    <col min="4354" max="4354" width="48.88671875" style="37" customWidth="1"/>
    <col min="4355" max="4355" width="11.6640625" style="37" customWidth="1"/>
    <col min="4356" max="4356" width="9.5546875" style="37" customWidth="1"/>
    <col min="4357" max="4357" width="10.44140625" style="37" customWidth="1"/>
    <col min="4358" max="4358" width="11.5546875" style="37" customWidth="1"/>
    <col min="4359" max="4359" width="15.44140625" style="37" customWidth="1"/>
    <col min="4360" max="4607" width="9.109375" style="37"/>
    <col min="4608" max="4608" width="18.109375" style="37" customWidth="1"/>
    <col min="4609" max="4609" width="15.88671875" style="37" customWidth="1"/>
    <col min="4610" max="4610" width="48.88671875" style="37" customWidth="1"/>
    <col min="4611" max="4611" width="11.6640625" style="37" customWidth="1"/>
    <col min="4612" max="4612" width="9.5546875" style="37" customWidth="1"/>
    <col min="4613" max="4613" width="10.44140625" style="37" customWidth="1"/>
    <col min="4614" max="4614" width="11.5546875" style="37" customWidth="1"/>
    <col min="4615" max="4615" width="15.44140625" style="37" customWidth="1"/>
    <col min="4616" max="4863" width="9.109375" style="37"/>
    <col min="4864" max="4864" width="18.109375" style="37" customWidth="1"/>
    <col min="4865" max="4865" width="15.88671875" style="37" customWidth="1"/>
    <col min="4866" max="4866" width="48.88671875" style="37" customWidth="1"/>
    <col min="4867" max="4867" width="11.6640625" style="37" customWidth="1"/>
    <col min="4868" max="4868" width="9.5546875" style="37" customWidth="1"/>
    <col min="4869" max="4869" width="10.44140625" style="37" customWidth="1"/>
    <col min="4870" max="4870" width="11.5546875" style="37" customWidth="1"/>
    <col min="4871" max="4871" width="15.44140625" style="37" customWidth="1"/>
    <col min="4872" max="5119" width="9.109375" style="37"/>
    <col min="5120" max="5120" width="18.109375" style="37" customWidth="1"/>
    <col min="5121" max="5121" width="15.88671875" style="37" customWidth="1"/>
    <col min="5122" max="5122" width="48.88671875" style="37" customWidth="1"/>
    <col min="5123" max="5123" width="11.6640625" style="37" customWidth="1"/>
    <col min="5124" max="5124" width="9.5546875" style="37" customWidth="1"/>
    <col min="5125" max="5125" width="10.44140625" style="37" customWidth="1"/>
    <col min="5126" max="5126" width="11.5546875" style="37" customWidth="1"/>
    <col min="5127" max="5127" width="15.44140625" style="37" customWidth="1"/>
    <col min="5128" max="5375" width="9.109375" style="37"/>
    <col min="5376" max="5376" width="18.109375" style="37" customWidth="1"/>
    <col min="5377" max="5377" width="15.88671875" style="37" customWidth="1"/>
    <col min="5378" max="5378" width="48.88671875" style="37" customWidth="1"/>
    <col min="5379" max="5379" width="11.6640625" style="37" customWidth="1"/>
    <col min="5380" max="5380" width="9.5546875" style="37" customWidth="1"/>
    <col min="5381" max="5381" width="10.44140625" style="37" customWidth="1"/>
    <col min="5382" max="5382" width="11.5546875" style="37" customWidth="1"/>
    <col min="5383" max="5383" width="15.44140625" style="37" customWidth="1"/>
    <col min="5384" max="5631" width="9.109375" style="37"/>
    <col min="5632" max="5632" width="18.109375" style="37" customWidth="1"/>
    <col min="5633" max="5633" width="15.88671875" style="37" customWidth="1"/>
    <col min="5634" max="5634" width="48.88671875" style="37" customWidth="1"/>
    <col min="5635" max="5635" width="11.6640625" style="37" customWidth="1"/>
    <col min="5636" max="5636" width="9.5546875" style="37" customWidth="1"/>
    <col min="5637" max="5637" width="10.44140625" style="37" customWidth="1"/>
    <col min="5638" max="5638" width="11.5546875" style="37" customWidth="1"/>
    <col min="5639" max="5639" width="15.44140625" style="37" customWidth="1"/>
    <col min="5640" max="5887" width="9.109375" style="37"/>
    <col min="5888" max="5888" width="18.109375" style="37" customWidth="1"/>
    <col min="5889" max="5889" width="15.88671875" style="37" customWidth="1"/>
    <col min="5890" max="5890" width="48.88671875" style="37" customWidth="1"/>
    <col min="5891" max="5891" width="11.6640625" style="37" customWidth="1"/>
    <col min="5892" max="5892" width="9.5546875" style="37" customWidth="1"/>
    <col min="5893" max="5893" width="10.44140625" style="37" customWidth="1"/>
    <col min="5894" max="5894" width="11.5546875" style="37" customWidth="1"/>
    <col min="5895" max="5895" width="15.44140625" style="37" customWidth="1"/>
    <col min="5896" max="6143" width="9.109375" style="37"/>
    <col min="6144" max="6144" width="18.109375" style="37" customWidth="1"/>
    <col min="6145" max="6145" width="15.88671875" style="37" customWidth="1"/>
    <col min="6146" max="6146" width="48.88671875" style="37" customWidth="1"/>
    <col min="6147" max="6147" width="11.6640625" style="37" customWidth="1"/>
    <col min="6148" max="6148" width="9.5546875" style="37" customWidth="1"/>
    <col min="6149" max="6149" width="10.44140625" style="37" customWidth="1"/>
    <col min="6150" max="6150" width="11.5546875" style="37" customWidth="1"/>
    <col min="6151" max="6151" width="15.44140625" style="37" customWidth="1"/>
    <col min="6152" max="6399" width="9.109375" style="37"/>
    <col min="6400" max="6400" width="18.109375" style="37" customWidth="1"/>
    <col min="6401" max="6401" width="15.88671875" style="37" customWidth="1"/>
    <col min="6402" max="6402" width="48.88671875" style="37" customWidth="1"/>
    <col min="6403" max="6403" width="11.6640625" style="37" customWidth="1"/>
    <col min="6404" max="6404" width="9.5546875" style="37" customWidth="1"/>
    <col min="6405" max="6405" width="10.44140625" style="37" customWidth="1"/>
    <col min="6406" max="6406" width="11.5546875" style="37" customWidth="1"/>
    <col min="6407" max="6407" width="15.44140625" style="37" customWidth="1"/>
    <col min="6408" max="6655" width="9.109375" style="37"/>
    <col min="6656" max="6656" width="18.109375" style="37" customWidth="1"/>
    <col min="6657" max="6657" width="15.88671875" style="37" customWidth="1"/>
    <col min="6658" max="6658" width="48.88671875" style="37" customWidth="1"/>
    <col min="6659" max="6659" width="11.6640625" style="37" customWidth="1"/>
    <col min="6660" max="6660" width="9.5546875" style="37" customWidth="1"/>
    <col min="6661" max="6661" width="10.44140625" style="37" customWidth="1"/>
    <col min="6662" max="6662" width="11.5546875" style="37" customWidth="1"/>
    <col min="6663" max="6663" width="15.44140625" style="37" customWidth="1"/>
    <col min="6664" max="6911" width="9.109375" style="37"/>
    <col min="6912" max="6912" width="18.109375" style="37" customWidth="1"/>
    <col min="6913" max="6913" width="15.88671875" style="37" customWidth="1"/>
    <col min="6914" max="6914" width="48.88671875" style="37" customWidth="1"/>
    <col min="6915" max="6915" width="11.6640625" style="37" customWidth="1"/>
    <col min="6916" max="6916" width="9.5546875" style="37" customWidth="1"/>
    <col min="6917" max="6917" width="10.44140625" style="37" customWidth="1"/>
    <col min="6918" max="6918" width="11.5546875" style="37" customWidth="1"/>
    <col min="6919" max="6919" width="15.44140625" style="37" customWidth="1"/>
    <col min="6920" max="7167" width="9.109375" style="37"/>
    <col min="7168" max="7168" width="18.109375" style="37" customWidth="1"/>
    <col min="7169" max="7169" width="15.88671875" style="37" customWidth="1"/>
    <col min="7170" max="7170" width="48.88671875" style="37" customWidth="1"/>
    <col min="7171" max="7171" width="11.6640625" style="37" customWidth="1"/>
    <col min="7172" max="7172" width="9.5546875" style="37" customWidth="1"/>
    <col min="7173" max="7173" width="10.44140625" style="37" customWidth="1"/>
    <col min="7174" max="7174" width="11.5546875" style="37" customWidth="1"/>
    <col min="7175" max="7175" width="15.44140625" style="37" customWidth="1"/>
    <col min="7176" max="7423" width="9.109375" style="37"/>
    <col min="7424" max="7424" width="18.109375" style="37" customWidth="1"/>
    <col min="7425" max="7425" width="15.88671875" style="37" customWidth="1"/>
    <col min="7426" max="7426" width="48.88671875" style="37" customWidth="1"/>
    <col min="7427" max="7427" width="11.6640625" style="37" customWidth="1"/>
    <col min="7428" max="7428" width="9.5546875" style="37" customWidth="1"/>
    <col min="7429" max="7429" width="10.44140625" style="37" customWidth="1"/>
    <col min="7430" max="7430" width="11.5546875" style="37" customWidth="1"/>
    <col min="7431" max="7431" width="15.44140625" style="37" customWidth="1"/>
    <col min="7432" max="7679" width="9.109375" style="37"/>
    <col min="7680" max="7680" width="18.109375" style="37" customWidth="1"/>
    <col min="7681" max="7681" width="15.88671875" style="37" customWidth="1"/>
    <col min="7682" max="7682" width="48.88671875" style="37" customWidth="1"/>
    <col min="7683" max="7683" width="11.6640625" style="37" customWidth="1"/>
    <col min="7684" max="7684" width="9.5546875" style="37" customWidth="1"/>
    <col min="7685" max="7685" width="10.44140625" style="37" customWidth="1"/>
    <col min="7686" max="7686" width="11.5546875" style="37" customWidth="1"/>
    <col min="7687" max="7687" width="15.44140625" style="37" customWidth="1"/>
    <col min="7688" max="7935" width="9.109375" style="37"/>
    <col min="7936" max="7936" width="18.109375" style="37" customWidth="1"/>
    <col min="7937" max="7937" width="15.88671875" style="37" customWidth="1"/>
    <col min="7938" max="7938" width="48.88671875" style="37" customWidth="1"/>
    <col min="7939" max="7939" width="11.6640625" style="37" customWidth="1"/>
    <col min="7940" max="7940" width="9.5546875" style="37" customWidth="1"/>
    <col min="7941" max="7941" width="10.44140625" style="37" customWidth="1"/>
    <col min="7942" max="7942" width="11.5546875" style="37" customWidth="1"/>
    <col min="7943" max="7943" width="15.44140625" style="37" customWidth="1"/>
    <col min="7944" max="8191" width="9.109375" style="37"/>
    <col min="8192" max="8192" width="18.109375" style="37" customWidth="1"/>
    <col min="8193" max="8193" width="15.88671875" style="37" customWidth="1"/>
    <col min="8194" max="8194" width="48.88671875" style="37" customWidth="1"/>
    <col min="8195" max="8195" width="11.6640625" style="37" customWidth="1"/>
    <col min="8196" max="8196" width="9.5546875" style="37" customWidth="1"/>
    <col min="8197" max="8197" width="10.44140625" style="37" customWidth="1"/>
    <col min="8198" max="8198" width="11.5546875" style="37" customWidth="1"/>
    <col min="8199" max="8199" width="15.44140625" style="37" customWidth="1"/>
    <col min="8200" max="8447" width="9.109375" style="37"/>
    <col min="8448" max="8448" width="18.109375" style="37" customWidth="1"/>
    <col min="8449" max="8449" width="15.88671875" style="37" customWidth="1"/>
    <col min="8450" max="8450" width="48.88671875" style="37" customWidth="1"/>
    <col min="8451" max="8451" width="11.6640625" style="37" customWidth="1"/>
    <col min="8452" max="8452" width="9.5546875" style="37" customWidth="1"/>
    <col min="8453" max="8453" width="10.44140625" style="37" customWidth="1"/>
    <col min="8454" max="8454" width="11.5546875" style="37" customWidth="1"/>
    <col min="8455" max="8455" width="15.44140625" style="37" customWidth="1"/>
    <col min="8456" max="8703" width="9.109375" style="37"/>
    <col min="8704" max="8704" width="18.109375" style="37" customWidth="1"/>
    <col min="8705" max="8705" width="15.88671875" style="37" customWidth="1"/>
    <col min="8706" max="8706" width="48.88671875" style="37" customWidth="1"/>
    <col min="8707" max="8707" width="11.6640625" style="37" customWidth="1"/>
    <col min="8708" max="8708" width="9.5546875" style="37" customWidth="1"/>
    <col min="8709" max="8709" width="10.44140625" style="37" customWidth="1"/>
    <col min="8710" max="8710" width="11.5546875" style="37" customWidth="1"/>
    <col min="8711" max="8711" width="15.44140625" style="37" customWidth="1"/>
    <col min="8712" max="8959" width="9.109375" style="37"/>
    <col min="8960" max="8960" width="18.109375" style="37" customWidth="1"/>
    <col min="8961" max="8961" width="15.88671875" style="37" customWidth="1"/>
    <col min="8962" max="8962" width="48.88671875" style="37" customWidth="1"/>
    <col min="8963" max="8963" width="11.6640625" style="37" customWidth="1"/>
    <col min="8964" max="8964" width="9.5546875" style="37" customWidth="1"/>
    <col min="8965" max="8965" width="10.44140625" style="37" customWidth="1"/>
    <col min="8966" max="8966" width="11.5546875" style="37" customWidth="1"/>
    <col min="8967" max="8967" width="15.44140625" style="37" customWidth="1"/>
    <col min="8968" max="9215" width="9.109375" style="37"/>
    <col min="9216" max="9216" width="18.109375" style="37" customWidth="1"/>
    <col min="9217" max="9217" width="15.88671875" style="37" customWidth="1"/>
    <col min="9218" max="9218" width="48.88671875" style="37" customWidth="1"/>
    <col min="9219" max="9219" width="11.6640625" style="37" customWidth="1"/>
    <col min="9220" max="9220" width="9.5546875" style="37" customWidth="1"/>
    <col min="9221" max="9221" width="10.44140625" style="37" customWidth="1"/>
    <col min="9222" max="9222" width="11.5546875" style="37" customWidth="1"/>
    <col min="9223" max="9223" width="15.44140625" style="37" customWidth="1"/>
    <col min="9224" max="9471" width="9.109375" style="37"/>
    <col min="9472" max="9472" width="18.109375" style="37" customWidth="1"/>
    <col min="9473" max="9473" width="15.88671875" style="37" customWidth="1"/>
    <col min="9474" max="9474" width="48.88671875" style="37" customWidth="1"/>
    <col min="9475" max="9475" width="11.6640625" style="37" customWidth="1"/>
    <col min="9476" max="9476" width="9.5546875" style="37" customWidth="1"/>
    <col min="9477" max="9477" width="10.44140625" style="37" customWidth="1"/>
    <col min="9478" max="9478" width="11.5546875" style="37" customWidth="1"/>
    <col min="9479" max="9479" width="15.44140625" style="37" customWidth="1"/>
    <col min="9480" max="9727" width="9.109375" style="37"/>
    <col min="9728" max="9728" width="18.109375" style="37" customWidth="1"/>
    <col min="9729" max="9729" width="15.88671875" style="37" customWidth="1"/>
    <col min="9730" max="9730" width="48.88671875" style="37" customWidth="1"/>
    <col min="9731" max="9731" width="11.6640625" style="37" customWidth="1"/>
    <col min="9732" max="9732" width="9.5546875" style="37" customWidth="1"/>
    <col min="9733" max="9733" width="10.44140625" style="37" customWidth="1"/>
    <col min="9734" max="9734" width="11.5546875" style="37" customWidth="1"/>
    <col min="9735" max="9735" width="15.44140625" style="37" customWidth="1"/>
    <col min="9736" max="9983" width="9.109375" style="37"/>
    <col min="9984" max="9984" width="18.109375" style="37" customWidth="1"/>
    <col min="9985" max="9985" width="15.88671875" style="37" customWidth="1"/>
    <col min="9986" max="9986" width="48.88671875" style="37" customWidth="1"/>
    <col min="9987" max="9987" width="11.6640625" style="37" customWidth="1"/>
    <col min="9988" max="9988" width="9.5546875" style="37" customWidth="1"/>
    <col min="9989" max="9989" width="10.44140625" style="37" customWidth="1"/>
    <col min="9990" max="9990" width="11.5546875" style="37" customWidth="1"/>
    <col min="9991" max="9991" width="15.44140625" style="37" customWidth="1"/>
    <col min="9992" max="10239" width="9.109375" style="37"/>
    <col min="10240" max="10240" width="18.109375" style="37" customWidth="1"/>
    <col min="10241" max="10241" width="15.88671875" style="37" customWidth="1"/>
    <col min="10242" max="10242" width="48.88671875" style="37" customWidth="1"/>
    <col min="10243" max="10243" width="11.6640625" style="37" customWidth="1"/>
    <col min="10244" max="10244" width="9.5546875" style="37" customWidth="1"/>
    <col min="10245" max="10245" width="10.44140625" style="37" customWidth="1"/>
    <col min="10246" max="10246" width="11.5546875" style="37" customWidth="1"/>
    <col min="10247" max="10247" width="15.44140625" style="37" customWidth="1"/>
    <col min="10248" max="10495" width="9.109375" style="37"/>
    <col min="10496" max="10496" width="18.109375" style="37" customWidth="1"/>
    <col min="10497" max="10497" width="15.88671875" style="37" customWidth="1"/>
    <col min="10498" max="10498" width="48.88671875" style="37" customWidth="1"/>
    <col min="10499" max="10499" width="11.6640625" style="37" customWidth="1"/>
    <col min="10500" max="10500" width="9.5546875" style="37" customWidth="1"/>
    <col min="10501" max="10501" width="10.44140625" style="37" customWidth="1"/>
    <col min="10502" max="10502" width="11.5546875" style="37" customWidth="1"/>
    <col min="10503" max="10503" width="15.44140625" style="37" customWidth="1"/>
    <col min="10504" max="10751" width="9.109375" style="37"/>
    <col min="10752" max="10752" width="18.109375" style="37" customWidth="1"/>
    <col min="10753" max="10753" width="15.88671875" style="37" customWidth="1"/>
    <col min="10754" max="10754" width="48.88671875" style="37" customWidth="1"/>
    <col min="10755" max="10755" width="11.6640625" style="37" customWidth="1"/>
    <col min="10756" max="10756" width="9.5546875" style="37" customWidth="1"/>
    <col min="10757" max="10757" width="10.44140625" style="37" customWidth="1"/>
    <col min="10758" max="10758" width="11.5546875" style="37" customWidth="1"/>
    <col min="10759" max="10759" width="15.44140625" style="37" customWidth="1"/>
    <col min="10760" max="11007" width="9.109375" style="37"/>
    <col min="11008" max="11008" width="18.109375" style="37" customWidth="1"/>
    <col min="11009" max="11009" width="15.88671875" style="37" customWidth="1"/>
    <col min="11010" max="11010" width="48.88671875" style="37" customWidth="1"/>
    <col min="11011" max="11011" width="11.6640625" style="37" customWidth="1"/>
    <col min="11012" max="11012" width="9.5546875" style="37" customWidth="1"/>
    <col min="11013" max="11013" width="10.44140625" style="37" customWidth="1"/>
    <col min="11014" max="11014" width="11.5546875" style="37" customWidth="1"/>
    <col min="11015" max="11015" width="15.44140625" style="37" customWidth="1"/>
    <col min="11016" max="11263" width="9.109375" style="37"/>
    <col min="11264" max="11264" width="18.109375" style="37" customWidth="1"/>
    <col min="11265" max="11265" width="15.88671875" style="37" customWidth="1"/>
    <col min="11266" max="11266" width="48.88671875" style="37" customWidth="1"/>
    <col min="11267" max="11267" width="11.6640625" style="37" customWidth="1"/>
    <col min="11268" max="11268" width="9.5546875" style="37" customWidth="1"/>
    <col min="11269" max="11269" width="10.44140625" style="37" customWidth="1"/>
    <col min="11270" max="11270" width="11.5546875" style="37" customWidth="1"/>
    <col min="11271" max="11271" width="15.44140625" style="37" customWidth="1"/>
    <col min="11272" max="11519" width="9.109375" style="37"/>
    <col min="11520" max="11520" width="18.109375" style="37" customWidth="1"/>
    <col min="11521" max="11521" width="15.88671875" style="37" customWidth="1"/>
    <col min="11522" max="11522" width="48.88671875" style="37" customWidth="1"/>
    <col min="11523" max="11523" width="11.6640625" style="37" customWidth="1"/>
    <col min="11524" max="11524" width="9.5546875" style="37" customWidth="1"/>
    <col min="11525" max="11525" width="10.44140625" style="37" customWidth="1"/>
    <col min="11526" max="11526" width="11.5546875" style="37" customWidth="1"/>
    <col min="11527" max="11527" width="15.44140625" style="37" customWidth="1"/>
    <col min="11528" max="11775" width="9.109375" style="37"/>
    <col min="11776" max="11776" width="18.109375" style="37" customWidth="1"/>
    <col min="11777" max="11777" width="15.88671875" style="37" customWidth="1"/>
    <col min="11778" max="11778" width="48.88671875" style="37" customWidth="1"/>
    <col min="11779" max="11779" width="11.6640625" style="37" customWidth="1"/>
    <col min="11780" max="11780" width="9.5546875" style="37" customWidth="1"/>
    <col min="11781" max="11781" width="10.44140625" style="37" customWidth="1"/>
    <col min="11782" max="11782" width="11.5546875" style="37" customWidth="1"/>
    <col min="11783" max="11783" width="15.44140625" style="37" customWidth="1"/>
    <col min="11784" max="12031" width="9.109375" style="37"/>
    <col min="12032" max="12032" width="18.109375" style="37" customWidth="1"/>
    <col min="12033" max="12033" width="15.88671875" style="37" customWidth="1"/>
    <col min="12034" max="12034" width="48.88671875" style="37" customWidth="1"/>
    <col min="12035" max="12035" width="11.6640625" style="37" customWidth="1"/>
    <col min="12036" max="12036" width="9.5546875" style="37" customWidth="1"/>
    <col min="12037" max="12037" width="10.44140625" style="37" customWidth="1"/>
    <col min="12038" max="12038" width="11.5546875" style="37" customWidth="1"/>
    <col min="12039" max="12039" width="15.44140625" style="37" customWidth="1"/>
    <col min="12040" max="12287" width="9.109375" style="37"/>
    <col min="12288" max="12288" width="18.109375" style="37" customWidth="1"/>
    <col min="12289" max="12289" width="15.88671875" style="37" customWidth="1"/>
    <col min="12290" max="12290" width="48.88671875" style="37" customWidth="1"/>
    <col min="12291" max="12291" width="11.6640625" style="37" customWidth="1"/>
    <col min="12292" max="12292" width="9.5546875" style="37" customWidth="1"/>
    <col min="12293" max="12293" width="10.44140625" style="37" customWidth="1"/>
    <col min="12294" max="12294" width="11.5546875" style="37" customWidth="1"/>
    <col min="12295" max="12295" width="15.44140625" style="37" customWidth="1"/>
    <col min="12296" max="12543" width="9.109375" style="37"/>
    <col min="12544" max="12544" width="18.109375" style="37" customWidth="1"/>
    <col min="12545" max="12545" width="15.88671875" style="37" customWidth="1"/>
    <col min="12546" max="12546" width="48.88671875" style="37" customWidth="1"/>
    <col min="12547" max="12547" width="11.6640625" style="37" customWidth="1"/>
    <col min="12548" max="12548" width="9.5546875" style="37" customWidth="1"/>
    <col min="12549" max="12549" width="10.44140625" style="37" customWidth="1"/>
    <col min="12550" max="12550" width="11.5546875" style="37" customWidth="1"/>
    <col min="12551" max="12551" width="15.44140625" style="37" customWidth="1"/>
    <col min="12552" max="12799" width="9.109375" style="37"/>
    <col min="12800" max="12800" width="18.109375" style="37" customWidth="1"/>
    <col min="12801" max="12801" width="15.88671875" style="37" customWidth="1"/>
    <col min="12802" max="12802" width="48.88671875" style="37" customWidth="1"/>
    <col min="12803" max="12803" width="11.6640625" style="37" customWidth="1"/>
    <col min="12804" max="12804" width="9.5546875" style="37" customWidth="1"/>
    <col min="12805" max="12805" width="10.44140625" style="37" customWidth="1"/>
    <col min="12806" max="12806" width="11.5546875" style="37" customWidth="1"/>
    <col min="12807" max="12807" width="15.44140625" style="37" customWidth="1"/>
    <col min="12808" max="13055" width="9.109375" style="37"/>
    <col min="13056" max="13056" width="18.109375" style="37" customWidth="1"/>
    <col min="13057" max="13057" width="15.88671875" style="37" customWidth="1"/>
    <col min="13058" max="13058" width="48.88671875" style="37" customWidth="1"/>
    <col min="13059" max="13059" width="11.6640625" style="37" customWidth="1"/>
    <col min="13060" max="13060" width="9.5546875" style="37" customWidth="1"/>
    <col min="13061" max="13061" width="10.44140625" style="37" customWidth="1"/>
    <col min="13062" max="13062" width="11.5546875" style="37" customWidth="1"/>
    <col min="13063" max="13063" width="15.44140625" style="37" customWidth="1"/>
    <col min="13064" max="13311" width="9.109375" style="37"/>
    <col min="13312" max="13312" width="18.109375" style="37" customWidth="1"/>
    <col min="13313" max="13313" width="15.88671875" style="37" customWidth="1"/>
    <col min="13314" max="13314" width="48.88671875" style="37" customWidth="1"/>
    <col min="13315" max="13315" width="11.6640625" style="37" customWidth="1"/>
    <col min="13316" max="13316" width="9.5546875" style="37" customWidth="1"/>
    <col min="13317" max="13317" width="10.44140625" style="37" customWidth="1"/>
    <col min="13318" max="13318" width="11.5546875" style="37" customWidth="1"/>
    <col min="13319" max="13319" width="15.44140625" style="37" customWidth="1"/>
    <col min="13320" max="13567" width="9.109375" style="37"/>
    <col min="13568" max="13568" width="18.109375" style="37" customWidth="1"/>
    <col min="13569" max="13569" width="15.88671875" style="37" customWidth="1"/>
    <col min="13570" max="13570" width="48.88671875" style="37" customWidth="1"/>
    <col min="13571" max="13571" width="11.6640625" style="37" customWidth="1"/>
    <col min="13572" max="13572" width="9.5546875" style="37" customWidth="1"/>
    <col min="13573" max="13573" width="10.44140625" style="37" customWidth="1"/>
    <col min="13574" max="13574" width="11.5546875" style="37" customWidth="1"/>
    <col min="13575" max="13575" width="15.44140625" style="37" customWidth="1"/>
    <col min="13576" max="13823" width="9.109375" style="37"/>
    <col min="13824" max="13824" width="18.109375" style="37" customWidth="1"/>
    <col min="13825" max="13825" width="15.88671875" style="37" customWidth="1"/>
    <col min="13826" max="13826" width="48.88671875" style="37" customWidth="1"/>
    <col min="13827" max="13827" width="11.6640625" style="37" customWidth="1"/>
    <col min="13828" max="13828" width="9.5546875" style="37" customWidth="1"/>
    <col min="13829" max="13829" width="10.44140625" style="37" customWidth="1"/>
    <col min="13830" max="13830" width="11.5546875" style="37" customWidth="1"/>
    <col min="13831" max="13831" width="15.44140625" style="37" customWidth="1"/>
    <col min="13832" max="14079" width="9.109375" style="37"/>
    <col min="14080" max="14080" width="18.109375" style="37" customWidth="1"/>
    <col min="14081" max="14081" width="15.88671875" style="37" customWidth="1"/>
    <col min="14082" max="14082" width="48.88671875" style="37" customWidth="1"/>
    <col min="14083" max="14083" width="11.6640625" style="37" customWidth="1"/>
    <col min="14084" max="14084" width="9.5546875" style="37" customWidth="1"/>
    <col min="14085" max="14085" width="10.44140625" style="37" customWidth="1"/>
    <col min="14086" max="14086" width="11.5546875" style="37" customWidth="1"/>
    <col min="14087" max="14087" width="15.44140625" style="37" customWidth="1"/>
    <col min="14088" max="14335" width="9.109375" style="37"/>
    <col min="14336" max="14336" width="18.109375" style="37" customWidth="1"/>
    <col min="14337" max="14337" width="15.88671875" style="37" customWidth="1"/>
    <col min="14338" max="14338" width="48.88671875" style="37" customWidth="1"/>
    <col min="14339" max="14339" width="11.6640625" style="37" customWidth="1"/>
    <col min="14340" max="14340" width="9.5546875" style="37" customWidth="1"/>
    <col min="14341" max="14341" width="10.44140625" style="37" customWidth="1"/>
    <col min="14342" max="14342" width="11.5546875" style="37" customWidth="1"/>
    <col min="14343" max="14343" width="15.44140625" style="37" customWidth="1"/>
    <col min="14344" max="14591" width="9.109375" style="37"/>
    <col min="14592" max="14592" width="18.109375" style="37" customWidth="1"/>
    <col min="14593" max="14593" width="15.88671875" style="37" customWidth="1"/>
    <col min="14594" max="14594" width="48.88671875" style="37" customWidth="1"/>
    <col min="14595" max="14595" width="11.6640625" style="37" customWidth="1"/>
    <col min="14596" max="14596" width="9.5546875" style="37" customWidth="1"/>
    <col min="14597" max="14597" width="10.44140625" style="37" customWidth="1"/>
    <col min="14598" max="14598" width="11.5546875" style="37" customWidth="1"/>
    <col min="14599" max="14599" width="15.44140625" style="37" customWidth="1"/>
    <col min="14600" max="14847" width="9.109375" style="37"/>
    <col min="14848" max="14848" width="18.109375" style="37" customWidth="1"/>
    <col min="14849" max="14849" width="15.88671875" style="37" customWidth="1"/>
    <col min="14850" max="14850" width="48.88671875" style="37" customWidth="1"/>
    <col min="14851" max="14851" width="11.6640625" style="37" customWidth="1"/>
    <col min="14852" max="14852" width="9.5546875" style="37" customWidth="1"/>
    <col min="14853" max="14853" width="10.44140625" style="37" customWidth="1"/>
    <col min="14854" max="14854" width="11.5546875" style="37" customWidth="1"/>
    <col min="14855" max="14855" width="15.44140625" style="37" customWidth="1"/>
    <col min="14856" max="15103" width="9.109375" style="37"/>
    <col min="15104" max="15104" width="18.109375" style="37" customWidth="1"/>
    <col min="15105" max="15105" width="15.88671875" style="37" customWidth="1"/>
    <col min="15106" max="15106" width="48.88671875" style="37" customWidth="1"/>
    <col min="15107" max="15107" width="11.6640625" style="37" customWidth="1"/>
    <col min="15108" max="15108" width="9.5546875" style="37" customWidth="1"/>
    <col min="15109" max="15109" width="10.44140625" style="37" customWidth="1"/>
    <col min="15110" max="15110" width="11.5546875" style="37" customWidth="1"/>
    <col min="15111" max="15111" width="15.44140625" style="37" customWidth="1"/>
    <col min="15112" max="15359" width="9.109375" style="37"/>
    <col min="15360" max="15360" width="18.109375" style="37" customWidth="1"/>
    <col min="15361" max="15361" width="15.88671875" style="37" customWidth="1"/>
    <col min="15362" max="15362" width="48.88671875" style="37" customWidth="1"/>
    <col min="15363" max="15363" width="11.6640625" style="37" customWidth="1"/>
    <col min="15364" max="15364" width="9.5546875" style="37" customWidth="1"/>
    <col min="15365" max="15365" width="10.44140625" style="37" customWidth="1"/>
    <col min="15366" max="15366" width="11.5546875" style="37" customWidth="1"/>
    <col min="15367" max="15367" width="15.44140625" style="37" customWidth="1"/>
    <col min="15368" max="15615" width="9.109375" style="37"/>
    <col min="15616" max="15616" width="18.109375" style="37" customWidth="1"/>
    <col min="15617" max="15617" width="15.88671875" style="37" customWidth="1"/>
    <col min="15618" max="15618" width="48.88671875" style="37" customWidth="1"/>
    <col min="15619" max="15619" width="11.6640625" style="37" customWidth="1"/>
    <col min="15620" max="15620" width="9.5546875" style="37" customWidth="1"/>
    <col min="15621" max="15621" width="10.44140625" style="37" customWidth="1"/>
    <col min="15622" max="15622" width="11.5546875" style="37" customWidth="1"/>
    <col min="15623" max="15623" width="15.44140625" style="37" customWidth="1"/>
    <col min="15624" max="15871" width="9.109375" style="37"/>
    <col min="15872" max="15872" width="18.109375" style="37" customWidth="1"/>
    <col min="15873" max="15873" width="15.88671875" style="37" customWidth="1"/>
    <col min="15874" max="15874" width="48.88671875" style="37" customWidth="1"/>
    <col min="15875" max="15875" width="11.6640625" style="37" customWidth="1"/>
    <col min="15876" max="15876" width="9.5546875" style="37" customWidth="1"/>
    <col min="15877" max="15877" width="10.44140625" style="37" customWidth="1"/>
    <col min="15878" max="15878" width="11.5546875" style="37" customWidth="1"/>
    <col min="15879" max="15879" width="15.44140625" style="37" customWidth="1"/>
    <col min="15880" max="16127" width="9.109375" style="37"/>
    <col min="16128" max="16128" width="18.109375" style="37" customWidth="1"/>
    <col min="16129" max="16129" width="15.88671875" style="37" customWidth="1"/>
    <col min="16130" max="16130" width="48.88671875" style="37" customWidth="1"/>
    <col min="16131" max="16131" width="11.6640625" style="37" customWidth="1"/>
    <col min="16132" max="16132" width="9.5546875" style="37" customWidth="1"/>
    <col min="16133" max="16133" width="10.44140625" style="37" customWidth="1"/>
    <col min="16134" max="16134" width="11.5546875" style="37" customWidth="1"/>
    <col min="16135" max="16135" width="15.44140625" style="37" customWidth="1"/>
    <col min="16136" max="16384" width="9.109375" style="37"/>
  </cols>
  <sheetData>
    <row r="1" spans="2:12" customFormat="1" ht="15.6" customHeight="1" x14ac:dyDescent="0.3">
      <c r="B1" s="5" t="s">
        <v>2</v>
      </c>
      <c r="C1" s="176" t="str">
        <f>'Wykaz procedur medycznych'!C20</f>
        <v>Kolonoskopia - inne</v>
      </c>
      <c r="D1" s="176"/>
      <c r="E1" s="182"/>
      <c r="F1" s="182"/>
      <c r="G1" s="182"/>
      <c r="H1" s="182"/>
      <c r="I1" s="182"/>
      <c r="J1" s="182"/>
      <c r="K1" s="6"/>
      <c r="L1" s="6"/>
    </row>
    <row r="2" spans="2:12" customFormat="1" ht="28.8" x14ac:dyDescent="0.3">
      <c r="B2" s="5" t="s">
        <v>37</v>
      </c>
      <c r="C2" s="58" t="str">
        <f>'Wykaz procedur medycznych'!B20</f>
        <v>45.239</v>
      </c>
      <c r="D2" s="59"/>
      <c r="E2" s="6"/>
      <c r="F2" s="6"/>
      <c r="G2" s="6"/>
      <c r="H2" s="6"/>
      <c r="I2" s="6"/>
      <c r="J2" s="6"/>
      <c r="K2" s="6"/>
      <c r="L2" s="6"/>
    </row>
    <row r="3" spans="2:12" customFormat="1" ht="19.2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customFormat="1" ht="23.4" customHeight="1" x14ac:dyDescent="0.3">
      <c r="B4" s="178" t="s">
        <v>38</v>
      </c>
      <c r="C4" s="178"/>
      <c r="D4" s="178"/>
      <c r="E4" s="6"/>
      <c r="F4" s="6"/>
      <c r="G4" s="6"/>
      <c r="H4" s="6"/>
      <c r="I4" s="6"/>
      <c r="J4" s="6"/>
      <c r="K4" s="6"/>
      <c r="L4" s="6"/>
    </row>
    <row r="5" spans="2:12" customFormat="1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customFormat="1" ht="43.2" x14ac:dyDescent="0.3">
      <c r="B6" s="7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7" t="s">
        <v>46</v>
      </c>
      <c r="J6" s="6"/>
      <c r="K6" s="6"/>
      <c r="L6" s="6"/>
    </row>
    <row r="7" spans="2:12" customFormat="1" x14ac:dyDescent="0.3">
      <c r="B7" s="8" t="s">
        <v>47</v>
      </c>
      <c r="C7" s="8" t="s">
        <v>48</v>
      </c>
      <c r="D7" s="8" t="s">
        <v>49</v>
      </c>
      <c r="E7" s="8" t="s">
        <v>50</v>
      </c>
      <c r="F7" s="8" t="s">
        <v>51</v>
      </c>
      <c r="G7" s="8" t="s">
        <v>52</v>
      </c>
      <c r="H7" s="8" t="s">
        <v>53</v>
      </c>
      <c r="I7" s="8" t="s">
        <v>54</v>
      </c>
      <c r="J7" s="6"/>
      <c r="K7" s="6"/>
      <c r="L7" s="6"/>
    </row>
    <row r="8" spans="2:12" customFormat="1" ht="33.6" customHeight="1" x14ac:dyDescent="0.3">
      <c r="B8" s="9" t="str">
        <f>'Słownik materiały - ceny'!A3</f>
        <v>ENDO-01</v>
      </c>
      <c r="C8" s="10" t="str">
        <f>'Słownik materiały - ceny'!B3</f>
        <v>Czepek jednorazowy</v>
      </c>
      <c r="D8" s="10" t="str">
        <f>'Słownik materiały - ceny'!C3</f>
        <v>materiał jednorazowy</v>
      </c>
      <c r="E8" s="1">
        <v>1</v>
      </c>
      <c r="F8" s="10" t="str">
        <f>'Słownik materiały - ceny'!D3</f>
        <v>szt</v>
      </c>
      <c r="G8" s="40">
        <v>2</v>
      </c>
      <c r="H8" s="11">
        <f>'Słownik materiały - ceny'!E3</f>
        <v>0.41</v>
      </c>
      <c r="I8" s="11">
        <f>(G8/E8)*H8</f>
        <v>0.82</v>
      </c>
      <c r="J8" s="6"/>
      <c r="K8" s="48"/>
      <c r="L8" s="6"/>
    </row>
    <row r="9" spans="2:12" customFormat="1" ht="33.6" customHeight="1" x14ac:dyDescent="0.3">
      <c r="B9" s="9" t="str">
        <f>'Słownik materiały - ceny'!A4</f>
        <v>ENDO-02</v>
      </c>
      <c r="C9" s="10" t="str">
        <f>'Słownik materiały - ceny'!B4</f>
        <v>Maska chirurgiczna</v>
      </c>
      <c r="D9" s="10" t="str">
        <f>'Słownik materiały - ceny'!C4</f>
        <v>materiał jednorazowy</v>
      </c>
      <c r="E9" s="1">
        <v>1</v>
      </c>
      <c r="F9" s="10" t="str">
        <f>'Słownik materiały - ceny'!D4</f>
        <v>szt</v>
      </c>
      <c r="G9" s="40">
        <v>2</v>
      </c>
      <c r="H9" s="11">
        <f>'Słownik materiały - ceny'!E4</f>
        <v>0.22</v>
      </c>
      <c r="I9" s="11">
        <f>(G9/E9)*H9</f>
        <v>0.44</v>
      </c>
      <c r="J9" s="6"/>
      <c r="K9" s="48"/>
      <c r="L9" s="6"/>
    </row>
    <row r="10" spans="2:12" customFormat="1" ht="31.8" customHeight="1" x14ac:dyDescent="0.3">
      <c r="B10" s="9" t="str">
        <f>'Słownik materiały - ceny'!A5</f>
        <v>ENDO-031</v>
      </c>
      <c r="C10" s="10" t="str">
        <f>'Słownik materiały - ceny'!B5</f>
        <v>Fartuch chirurgiczny jednorazowy</v>
      </c>
      <c r="D10" s="10" t="str">
        <f>'Słownik materiały - ceny'!C5</f>
        <v>materiał jednorazowy</v>
      </c>
      <c r="E10" s="12">
        <v>1</v>
      </c>
      <c r="F10" s="10" t="str">
        <f>'Słownik materiały - ceny'!D5</f>
        <v>szt</v>
      </c>
      <c r="G10" s="40">
        <v>2</v>
      </c>
      <c r="H10" s="11">
        <f>'Słownik materiały - ceny'!E5</f>
        <v>10.55</v>
      </c>
      <c r="I10" s="11">
        <f>(G10/E10)*H10</f>
        <v>21.1</v>
      </c>
      <c r="J10" s="6"/>
      <c r="K10" s="48"/>
      <c r="L10" s="6"/>
    </row>
    <row r="11" spans="2:12" customFormat="1" ht="26.4" customHeight="1" x14ac:dyDescent="0.3">
      <c r="B11" s="9" t="str">
        <f>'Słownik materiały - ceny'!A7</f>
        <v>ENDO-04</v>
      </c>
      <c r="C11" s="10" t="str">
        <f>'Słownik materiały - ceny'!B7</f>
        <v>Ochraniacze na obuwie</v>
      </c>
      <c r="D11" s="10" t="str">
        <f>'Słownik materiały - ceny'!C7</f>
        <v>materiał jednorazowy</v>
      </c>
      <c r="E11" s="12">
        <v>1</v>
      </c>
      <c r="F11" s="10" t="str">
        <f>'Słownik materiały - ceny'!D7</f>
        <v>szt</v>
      </c>
      <c r="G11" s="40">
        <v>4</v>
      </c>
      <c r="H11" s="11">
        <f>'Słownik materiały - ceny'!E7</f>
        <v>0.14000000000000001</v>
      </c>
      <c r="I11" s="11">
        <f t="shared" ref="I11:I27" si="0">(G11/E11)*H11</f>
        <v>0.56000000000000005</v>
      </c>
      <c r="J11" s="6"/>
      <c r="K11" s="6"/>
      <c r="L11" s="6"/>
    </row>
    <row r="12" spans="2:12" customFormat="1" ht="26.4" customHeight="1" x14ac:dyDescent="0.3">
      <c r="B12" s="9" t="str">
        <f>'Słownik materiały - ceny'!A8</f>
        <v>ENDO-05</v>
      </c>
      <c r="C12" s="10" t="str">
        <f>'Słownik materiały - ceny'!B8</f>
        <v>Prześcieradło jednorazowe</v>
      </c>
      <c r="D12" s="10" t="str">
        <f>'Słownik materiały - ceny'!C8</f>
        <v>materiał jednorazowy</v>
      </c>
      <c r="E12" s="12">
        <v>1</v>
      </c>
      <c r="F12" s="10" t="str">
        <f>'Słownik materiały - ceny'!D8</f>
        <v>szt</v>
      </c>
      <c r="G12" s="40">
        <v>1</v>
      </c>
      <c r="H12" s="11">
        <f>'Słownik materiały - ceny'!E8</f>
        <v>2.15</v>
      </c>
      <c r="I12" s="11">
        <f t="shared" si="0"/>
        <v>2.15</v>
      </c>
      <c r="J12" s="6"/>
      <c r="K12" s="6"/>
      <c r="L12" s="6"/>
    </row>
    <row r="13" spans="2:12" customFormat="1" ht="26.4" customHeight="1" x14ac:dyDescent="0.3">
      <c r="B13" s="9" t="str">
        <f>'Słownik materiały - ceny'!A9</f>
        <v>ENDO-06</v>
      </c>
      <c r="C13" s="10" t="str">
        <f>'Słownik materiały - ceny'!B9</f>
        <v>Rękawiczki jednorazowe</v>
      </c>
      <c r="D13" s="10" t="str">
        <f>'Słownik materiały - ceny'!C9</f>
        <v>materiał jednorazowy</v>
      </c>
      <c r="E13" s="12">
        <v>1</v>
      </c>
      <c r="F13" s="10" t="str">
        <f>'Słownik materiały - ceny'!D9</f>
        <v>szt</v>
      </c>
      <c r="G13" s="40">
        <v>6</v>
      </c>
      <c r="H13" s="11">
        <f>'Słownik materiały - ceny'!E9</f>
        <v>1.04</v>
      </c>
      <c r="I13" s="11">
        <f t="shared" si="0"/>
        <v>6.24</v>
      </c>
      <c r="J13" s="6"/>
      <c r="K13" s="48"/>
      <c r="L13" s="6"/>
    </row>
    <row r="14" spans="2:12" customFormat="1" ht="26.4" customHeight="1" x14ac:dyDescent="0.3">
      <c r="B14" s="9" t="str">
        <f>'Słownik materiały - ceny'!A11</f>
        <v>ENDO-08</v>
      </c>
      <c r="C14" s="10" t="str">
        <f>'Słownik materiały - ceny'!B11</f>
        <v>Wkład jednorazowy do ssaka</v>
      </c>
      <c r="D14" s="10" t="str">
        <f>'Słownik materiały - ceny'!C11</f>
        <v>materiał jednorazowy</v>
      </c>
      <c r="E14" s="12">
        <v>1</v>
      </c>
      <c r="F14" s="10" t="str">
        <f>'Słownik materiały - ceny'!D11</f>
        <v>szt</v>
      </c>
      <c r="G14" s="40">
        <v>1</v>
      </c>
      <c r="H14" s="11">
        <f>'Słownik materiały - ceny'!E11</f>
        <v>14.2</v>
      </c>
      <c r="I14" s="11">
        <f t="shared" si="0"/>
        <v>14.2</v>
      </c>
      <c r="J14" s="6"/>
      <c r="K14" s="48"/>
      <c r="L14" s="6"/>
    </row>
    <row r="15" spans="2:12" s="15" customFormat="1" ht="26.4" customHeight="1" x14ac:dyDescent="0.3">
      <c r="B15" s="9" t="str">
        <f>'Słownik materiały - ceny'!A13</f>
        <v>ENDO-10</v>
      </c>
      <c r="C15" s="10" t="str">
        <f>'Słownik materiały - ceny'!B13</f>
        <v>ANIOXYDE 1000 ml, preparat do czyszczenia endoskopów</v>
      </c>
      <c r="D15" s="10" t="str">
        <f>'Słownik materiały - ceny'!C13</f>
        <v>środek dezynfekcyjny</v>
      </c>
      <c r="E15" s="12">
        <v>25</v>
      </c>
      <c r="F15" s="10" t="str">
        <f>'Słownik materiały - ceny'!D13</f>
        <v>szt</v>
      </c>
      <c r="G15" s="40">
        <v>1</v>
      </c>
      <c r="H15" s="11">
        <f>'Słownik materiały - ceny'!E13</f>
        <v>147.56</v>
      </c>
      <c r="I15" s="11">
        <f t="shared" si="0"/>
        <v>5.9024000000000001</v>
      </c>
      <c r="J15" s="14"/>
      <c r="K15" s="49"/>
      <c r="L15" s="14"/>
    </row>
    <row r="16" spans="2:12" s="15" customFormat="1" ht="26.4" customHeight="1" x14ac:dyDescent="0.3">
      <c r="B16" s="9" t="str">
        <f>'Słownik materiały - ceny'!A14</f>
        <v>ENDO-11</v>
      </c>
      <c r="C16" s="10" t="str">
        <f>'Słownik materiały - ceny'!B14</f>
        <v>Lignina - wata celulozowa, opakowanie 5 kg</v>
      </c>
      <c r="D16" s="10" t="str">
        <f>'Słownik materiały - ceny'!C14</f>
        <v>materiał jednorazowy</v>
      </c>
      <c r="E16" s="12">
        <v>100</v>
      </c>
      <c r="F16" s="10" t="str">
        <f>'Słownik materiały - ceny'!D14</f>
        <v>opakowanie</v>
      </c>
      <c r="G16" s="40">
        <v>1</v>
      </c>
      <c r="H16" s="11">
        <f>'Słownik materiały - ceny'!E14</f>
        <v>42.55</v>
      </c>
      <c r="I16" s="11">
        <f t="shared" si="0"/>
        <v>0.42549999999999999</v>
      </c>
      <c r="J16" s="14"/>
      <c r="K16" s="49"/>
      <c r="L16" s="14"/>
    </row>
    <row r="17" spans="2:12" s="15" customFormat="1" ht="26.4" customHeight="1" x14ac:dyDescent="0.3">
      <c r="B17" s="9" t="str">
        <f>'Słownik materiały - ceny'!A24</f>
        <v>ENDO-21</v>
      </c>
      <c r="C17" s="10" t="str">
        <f>'Słownik materiały - ceny'!B24</f>
        <v>Nerka jednorazowa</v>
      </c>
      <c r="D17" s="10" t="str">
        <f>'Słownik materiały - ceny'!C24</f>
        <v>materiał jednorazowy</v>
      </c>
      <c r="E17" s="12">
        <v>1</v>
      </c>
      <c r="F17" s="10" t="str">
        <f>'Słownik materiały - ceny'!D24</f>
        <v>szt</v>
      </c>
      <c r="G17" s="40">
        <v>1</v>
      </c>
      <c r="H17" s="11">
        <f>'Słownik materiały - ceny'!E24</f>
        <v>0.43</v>
      </c>
      <c r="I17" s="11">
        <f t="shared" si="0"/>
        <v>0.43</v>
      </c>
      <c r="J17" s="14"/>
      <c r="K17" s="14"/>
      <c r="L17" s="14"/>
    </row>
    <row r="18" spans="2:12" s="15" customFormat="1" ht="26.4" customHeight="1" x14ac:dyDescent="0.3">
      <c r="B18" s="9" t="str">
        <f>'Słownik materiały - ceny'!A20</f>
        <v>ENDO-17</v>
      </c>
      <c r="C18" s="10" t="str">
        <f>'Słownik materiały - ceny'!B20</f>
        <v>Szczoteczka do czyszczenia endoskopów</v>
      </c>
      <c r="D18" s="10" t="str">
        <f>'Słownik materiały - ceny'!C20</f>
        <v>materiał jednorazowy</v>
      </c>
      <c r="E18" s="12">
        <v>1</v>
      </c>
      <c r="F18" s="10" t="str">
        <f>'Słownik materiały - ceny'!D20</f>
        <v>szt</v>
      </c>
      <c r="G18" s="40">
        <v>1</v>
      </c>
      <c r="H18" s="11">
        <f>'Słownik materiały - ceny'!E20</f>
        <v>2.98</v>
      </c>
      <c r="I18" s="11">
        <f t="shared" si="0"/>
        <v>2.98</v>
      </c>
      <c r="J18" s="14"/>
      <c r="K18" s="49"/>
      <c r="L18" s="14"/>
    </row>
    <row r="19" spans="2:12" s="15" customFormat="1" ht="26.4" customHeight="1" x14ac:dyDescent="0.3">
      <c r="B19" s="9" t="str">
        <f>'Słownik materiały - ceny'!A15</f>
        <v>ENDO-12</v>
      </c>
      <c r="C19" s="10" t="str">
        <f>'Słownik materiały - ceny'!B15</f>
        <v>Aniosgel 85 NPC do dezynfekcji rąk, butelka 1000 ml</v>
      </c>
      <c r="D19" s="10" t="str">
        <f>'Słownik materiały - ceny'!C15</f>
        <v>środek dezynfekcyjny</v>
      </c>
      <c r="E19" s="12">
        <v>30</v>
      </c>
      <c r="F19" s="10" t="str">
        <f>'Słownik materiały - ceny'!D15</f>
        <v>szt</v>
      </c>
      <c r="G19" s="40">
        <v>1</v>
      </c>
      <c r="H19" s="11">
        <f>'Słownik materiały - ceny'!E15</f>
        <v>29.81</v>
      </c>
      <c r="I19" s="11">
        <f t="shared" si="0"/>
        <v>0.99366666666666659</v>
      </c>
      <c r="J19" s="14"/>
      <c r="K19" s="49"/>
      <c r="L19" s="14"/>
    </row>
    <row r="20" spans="2:12" s="15" customFormat="1" ht="26.4" customHeight="1" x14ac:dyDescent="0.3">
      <c r="B20" s="9" t="str">
        <f>'Słownik materiały - ceny'!A16</f>
        <v>ENDO-13</v>
      </c>
      <c r="C20" s="10" t="str">
        <f>'Słownik materiały - ceny'!B16</f>
        <v>Chusteczki uniwersalne Clinell do dezynfekcji powierzchni, opakowanie 200 szt</v>
      </c>
      <c r="D20" s="10" t="str">
        <f>'Słownik materiały - ceny'!C16</f>
        <v>środek dezynfekcyjny</v>
      </c>
      <c r="E20" s="12">
        <v>60</v>
      </c>
      <c r="F20" s="10" t="str">
        <f>'Słownik materiały - ceny'!D16</f>
        <v>opakowanie</v>
      </c>
      <c r="G20" s="40">
        <v>1</v>
      </c>
      <c r="H20" s="11">
        <f>'Słownik materiały - ceny'!E16</f>
        <v>40</v>
      </c>
      <c r="I20" s="11">
        <f t="shared" si="0"/>
        <v>0.66666666666666663</v>
      </c>
      <c r="J20" s="14"/>
      <c r="K20" s="49"/>
      <c r="L20" s="14"/>
    </row>
    <row r="21" spans="2:12" s="15" customFormat="1" ht="26.4" customHeight="1" x14ac:dyDescent="0.3">
      <c r="B21" s="9" t="str">
        <f>'Słownik materiały - ceny'!A17</f>
        <v>ENDO-14</v>
      </c>
      <c r="C21" s="10" t="str">
        <f>'Słownik materiały - ceny'!B17</f>
        <v>Kompresy niejałowe 10x10, opakowanie 100 sztuk</v>
      </c>
      <c r="D21" s="10" t="str">
        <f>'Słownik materiały - ceny'!C17</f>
        <v>materiał jednorazowy</v>
      </c>
      <c r="E21" s="12">
        <v>4</v>
      </c>
      <c r="F21" s="10" t="str">
        <f>'Słownik materiały - ceny'!D17</f>
        <v>opakowanie</v>
      </c>
      <c r="G21" s="40">
        <v>1</v>
      </c>
      <c r="H21" s="11">
        <f>'Słownik materiały - ceny'!E17</f>
        <v>10.15</v>
      </c>
      <c r="I21" s="11">
        <f t="shared" si="0"/>
        <v>2.5375000000000001</v>
      </c>
      <c r="J21" s="14"/>
      <c r="K21" s="49"/>
      <c r="L21" s="14"/>
    </row>
    <row r="22" spans="2:12" s="15" customFormat="1" ht="26.4" customHeight="1" x14ac:dyDescent="0.3">
      <c r="B22" s="9" t="str">
        <f>'Słownik materiały - ceny'!A18</f>
        <v>ENDO-15</v>
      </c>
      <c r="C22" s="10" t="str">
        <f>'Słownik materiały - ceny'!B18</f>
        <v>Incidin OXY Wipes chusteczki do dezynfekcji, opakowanie 100 sztuk</v>
      </c>
      <c r="D22" s="10" t="str">
        <f>'Słownik materiały - ceny'!C18</f>
        <v>środek dezynfekcyjny</v>
      </c>
      <c r="E22" s="12">
        <v>10</v>
      </c>
      <c r="F22" s="10" t="str">
        <f>'Słownik materiały - ceny'!D18</f>
        <v>opakowanie</v>
      </c>
      <c r="G22" s="40">
        <v>1</v>
      </c>
      <c r="H22" s="11">
        <f>'Słownik materiały - ceny'!E18</f>
        <v>29.2</v>
      </c>
      <c r="I22" s="11">
        <f t="shared" si="0"/>
        <v>2.92</v>
      </c>
      <c r="J22" s="14"/>
      <c r="K22" s="49"/>
      <c r="L22" s="14"/>
    </row>
    <row r="23" spans="2:12" s="15" customFormat="1" ht="26.4" customHeight="1" x14ac:dyDescent="0.3">
      <c r="B23" s="9" t="str">
        <f>'Słownik materiały - ceny'!A19</f>
        <v>ENDO-16</v>
      </c>
      <c r="C23" s="10" t="str">
        <f>'Słownik materiały - ceny'!B19</f>
        <v>Sterisol Liquid Soap Ultra Mild, opakowanie 700 ml</v>
      </c>
      <c r="D23" s="10" t="str">
        <f>'Słownik materiały - ceny'!C19</f>
        <v>środek dezynfekcyjny</v>
      </c>
      <c r="E23" s="12">
        <v>60</v>
      </c>
      <c r="F23" s="10" t="str">
        <f>'Słownik materiały - ceny'!D19</f>
        <v>szt</v>
      </c>
      <c r="G23" s="40">
        <v>1</v>
      </c>
      <c r="H23" s="11">
        <f>'Słownik materiały - ceny'!E19</f>
        <v>35</v>
      </c>
      <c r="I23" s="11">
        <f t="shared" si="0"/>
        <v>0.58333333333333337</v>
      </c>
      <c r="J23" s="14"/>
      <c r="K23" s="49"/>
      <c r="L23" s="14"/>
    </row>
    <row r="24" spans="2:12" s="15" customFormat="1" ht="26.4" customHeight="1" x14ac:dyDescent="0.3">
      <c r="B24" s="9" t="str">
        <f>'Słownik materiały - ceny'!A23</f>
        <v>ENDO-20</v>
      </c>
      <c r="C24" s="10" t="str">
        <f>'Słownik materiały - ceny'!B23</f>
        <v>POJEMNIK na odpady medyczne 10L.</v>
      </c>
      <c r="D24" s="10" t="str">
        <f>'Słownik materiały - ceny'!C23</f>
        <v>materiał jednorazowy</v>
      </c>
      <c r="E24" s="12">
        <v>30</v>
      </c>
      <c r="F24" s="10" t="str">
        <f>'Słownik materiały - ceny'!D23</f>
        <v>szt</v>
      </c>
      <c r="G24" s="40">
        <v>1</v>
      </c>
      <c r="H24" s="11">
        <f>'Słownik materiały - ceny'!E23</f>
        <v>5.0576749999999997</v>
      </c>
      <c r="I24" s="11">
        <f t="shared" si="0"/>
        <v>0.16858916666666665</v>
      </c>
      <c r="J24" s="14"/>
      <c r="K24" s="14"/>
      <c r="L24" s="14"/>
    </row>
    <row r="25" spans="2:12" s="15" customFormat="1" ht="26.4" customHeight="1" x14ac:dyDescent="0.3">
      <c r="B25" s="9" t="str">
        <f>'Słownik materiały - ceny'!A36</f>
        <v>ENDO-33</v>
      </c>
      <c r="C25" s="10" t="str">
        <f>'Słownik materiały - ceny'!B36</f>
        <v>Spirytus 75 % , 1 litr</v>
      </c>
      <c r="D25" s="10" t="str">
        <f>'Słownik materiały - ceny'!C36</f>
        <v>środek dezynfekcyjny</v>
      </c>
      <c r="E25" s="12">
        <v>1</v>
      </c>
      <c r="F25" s="10" t="str">
        <f>'Słownik materiały - ceny'!D36</f>
        <v>litr</v>
      </c>
      <c r="G25" s="39">
        <v>0.1</v>
      </c>
      <c r="H25" s="11">
        <f>'Słownik materiały - ceny'!E36</f>
        <v>195.45</v>
      </c>
      <c r="I25" s="11">
        <f t="shared" si="0"/>
        <v>19.545000000000002</v>
      </c>
      <c r="J25" s="14"/>
      <c r="K25" s="14"/>
      <c r="L25" s="14"/>
    </row>
    <row r="26" spans="2:12" s="15" customFormat="1" ht="26.4" customHeight="1" x14ac:dyDescent="0.3">
      <c r="B26" s="9" t="str">
        <f>'Słownik materiały - ceny'!A61</f>
        <v>ENDO-58</v>
      </c>
      <c r="C26" s="10" t="str">
        <f>'Słownik materiały - ceny'!B61</f>
        <v xml:space="preserve">SZORTY do kolonoskopii </v>
      </c>
      <c r="D26" s="10" t="str">
        <f>'Słownik materiały - ceny'!C61</f>
        <v>materiał jednorazowy</v>
      </c>
      <c r="E26" s="12">
        <v>1</v>
      </c>
      <c r="F26" s="10" t="str">
        <f>'Słownik materiały - ceny'!D61</f>
        <v>szt</v>
      </c>
      <c r="G26" s="40">
        <v>1</v>
      </c>
      <c r="H26" s="11">
        <f>'Słownik materiały - ceny'!E61</f>
        <v>1.86</v>
      </c>
      <c r="I26" s="11">
        <f t="shared" si="0"/>
        <v>1.86</v>
      </c>
      <c r="J26" s="14"/>
      <c r="K26" s="14"/>
      <c r="L26" s="14"/>
    </row>
    <row r="27" spans="2:12" s="15" customFormat="1" ht="26.4" customHeight="1" x14ac:dyDescent="0.3">
      <c r="B27" s="9" t="str">
        <f>'Słownik materiały - ceny'!A44</f>
        <v>ENDO-41</v>
      </c>
      <c r="C27" s="10" t="str">
        <f>'Słownik materiały - ceny'!B44</f>
        <v>Lignocainum Jelfa A żel 20mg/g 30g tuba</v>
      </c>
      <c r="D27" s="10" t="str">
        <f>'Słownik materiały - ceny'!C44</f>
        <v>lek</v>
      </c>
      <c r="E27" s="12">
        <v>10</v>
      </c>
      <c r="F27" s="10" t="str">
        <f>'Słownik materiały - ceny'!D44</f>
        <v>szt</v>
      </c>
      <c r="G27" s="40">
        <v>1</v>
      </c>
      <c r="H27" s="11">
        <f>'Słownik materiały - ceny'!E44</f>
        <v>32.21</v>
      </c>
      <c r="I27" s="11">
        <f t="shared" si="0"/>
        <v>3.2210000000000001</v>
      </c>
      <c r="J27" s="14"/>
      <c r="K27" s="14"/>
      <c r="L27" s="14"/>
    </row>
    <row r="28" spans="2:12" s="15" customFormat="1" ht="26.4" customHeight="1" x14ac:dyDescent="0.3">
      <c r="B28" s="179" t="s">
        <v>55</v>
      </c>
      <c r="C28" s="180"/>
      <c r="D28" s="180"/>
      <c r="E28" s="180"/>
      <c r="F28" s="180"/>
      <c r="G28" s="180"/>
      <c r="H28" s="181"/>
      <c r="I28" s="16">
        <f>SUM(I8:I27)</f>
        <v>87.743655833333335</v>
      </c>
      <c r="J28" s="14"/>
      <c r="K28" s="14"/>
      <c r="L28" s="14"/>
    </row>
    <row r="29" spans="2:12" s="15" customFormat="1" ht="26.4" customHeight="1" x14ac:dyDescent="0.3">
      <c r="B29" s="5"/>
      <c r="C29" s="5"/>
      <c r="D29" s="5"/>
      <c r="E29" s="5"/>
      <c r="F29" s="5"/>
      <c r="G29" s="5"/>
      <c r="H29" s="5"/>
      <c r="I29" s="5"/>
      <c r="J29" s="14"/>
      <c r="K29" s="14"/>
      <c r="L29" s="14"/>
    </row>
    <row r="30" spans="2:12" s="15" customFormat="1" ht="26.4" customHeight="1" x14ac:dyDescent="0.3">
      <c r="B30" s="5"/>
      <c r="C30" s="5"/>
      <c r="D30" s="5"/>
      <c r="E30" s="5"/>
      <c r="F30" s="5"/>
      <c r="G30" s="5"/>
      <c r="H30" s="5"/>
      <c r="I30" s="5"/>
      <c r="J30" s="14"/>
      <c r="K30" s="14"/>
      <c r="L30" s="14"/>
    </row>
    <row r="31" spans="2:12" s="15" customFormat="1" ht="26.4" customHeight="1" x14ac:dyDescent="0.3">
      <c r="B31" s="178" t="s">
        <v>56</v>
      </c>
      <c r="C31" s="178"/>
      <c r="D31" s="6"/>
      <c r="E31" s="6"/>
      <c r="F31" s="6"/>
      <c r="G31" s="6"/>
      <c r="H31" s="6"/>
      <c r="I31" s="6"/>
      <c r="J31" s="14"/>
      <c r="K31" s="14"/>
      <c r="L31" s="14"/>
    </row>
    <row r="32" spans="2:12" s="15" customFormat="1" ht="26.4" customHeight="1" x14ac:dyDescent="0.3">
      <c r="B32" s="5" t="s">
        <v>57</v>
      </c>
      <c r="C32" s="17" t="s">
        <v>58</v>
      </c>
      <c r="D32" s="17" t="s">
        <v>59</v>
      </c>
      <c r="E32" s="6"/>
      <c r="F32" s="6"/>
      <c r="G32" s="6"/>
      <c r="H32" s="6"/>
      <c r="I32" s="6"/>
      <c r="J32" s="14"/>
      <c r="K32" s="14"/>
      <c r="L32" s="14"/>
    </row>
    <row r="33" spans="2:12" s="15" customFormat="1" ht="26.4" customHeight="1" x14ac:dyDescent="0.3">
      <c r="B33" s="18"/>
      <c r="C33" s="19"/>
      <c r="D33" s="20"/>
      <c r="E33" s="6"/>
      <c r="F33" s="6"/>
      <c r="G33" s="6"/>
      <c r="H33" s="6"/>
      <c r="I33" s="6"/>
      <c r="J33" s="14"/>
      <c r="K33" s="14"/>
      <c r="L33" s="14"/>
    </row>
    <row r="34" spans="2:12" s="15" customFormat="1" ht="26.4" customHeight="1" x14ac:dyDescent="0.3">
      <c r="B34" s="21" t="str">
        <f>'Stawki wynagrodzeń'!C3</f>
        <v xml:space="preserve">lekarz </v>
      </c>
      <c r="C34" s="22">
        <f>'Stawki wynagrodzeń'!F8</f>
        <v>147.32113032756132</v>
      </c>
      <c r="D34" s="23">
        <f>C34/60</f>
        <v>2.4553521721260219</v>
      </c>
      <c r="E34" s="6"/>
      <c r="F34" s="6"/>
      <c r="G34" s="6"/>
      <c r="H34" s="6"/>
      <c r="I34" s="6"/>
      <c r="J34" s="14"/>
      <c r="K34" s="14"/>
      <c r="L34" s="14"/>
    </row>
    <row r="35" spans="2:12" s="15" customFormat="1" ht="26.4" customHeight="1" x14ac:dyDescent="0.3">
      <c r="B35" s="24" t="str">
        <f>'Stawki wynagrodzeń'!C9</f>
        <v>pielęgniarka</v>
      </c>
      <c r="C35" s="22">
        <f>'Stawki wynagrodzeń'!F13</f>
        <v>63.987673225000009</v>
      </c>
      <c r="D35" s="23">
        <f>C35/60</f>
        <v>1.0664612204166668</v>
      </c>
      <c r="E35" s="6"/>
      <c r="F35" s="6"/>
      <c r="G35" s="6"/>
      <c r="H35" s="6"/>
      <c r="I35" s="6"/>
      <c r="J35" s="14"/>
      <c r="K35" s="14"/>
      <c r="L35" s="14"/>
    </row>
    <row r="36" spans="2:12" s="15" customFormat="1" ht="26.4" customHeight="1" x14ac:dyDescent="0.3">
      <c r="B36" s="6"/>
      <c r="C36" s="6"/>
      <c r="D36" s="6"/>
      <c r="E36" s="6"/>
      <c r="F36" s="6"/>
      <c r="G36" s="6"/>
      <c r="H36" s="6"/>
      <c r="I36" s="6"/>
      <c r="J36" s="14"/>
      <c r="K36" s="14"/>
      <c r="L36" s="14"/>
    </row>
    <row r="37" spans="2:12" customFormat="1" ht="18.600000000000001" customHeight="1" x14ac:dyDescent="0.3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customFormat="1" ht="27.6" customHeight="1" x14ac:dyDescent="0.3">
      <c r="B38" s="7" t="s">
        <v>60</v>
      </c>
      <c r="C38" s="7" t="s">
        <v>61</v>
      </c>
      <c r="D38" s="7" t="s">
        <v>42</v>
      </c>
      <c r="E38" s="7" t="s">
        <v>62</v>
      </c>
      <c r="F38" s="7" t="s">
        <v>63</v>
      </c>
      <c r="G38" s="7" t="s">
        <v>64</v>
      </c>
      <c r="H38" s="7" t="s">
        <v>65</v>
      </c>
      <c r="I38" s="6"/>
      <c r="J38" s="6"/>
      <c r="K38" s="6"/>
      <c r="L38" s="6"/>
    </row>
    <row r="39" spans="2:12" customFormat="1" x14ac:dyDescent="0.3">
      <c r="B39" s="25"/>
      <c r="C39" s="8" t="s">
        <v>48</v>
      </c>
      <c r="D39" s="8" t="s">
        <v>50</v>
      </c>
      <c r="E39" s="8" t="s">
        <v>51</v>
      </c>
      <c r="F39" s="8" t="s">
        <v>52</v>
      </c>
      <c r="G39" s="8" t="s">
        <v>53</v>
      </c>
      <c r="H39" s="26" t="s">
        <v>66</v>
      </c>
      <c r="I39" s="6"/>
      <c r="J39" s="6"/>
      <c r="K39" s="6"/>
      <c r="L39" s="6"/>
    </row>
    <row r="40" spans="2:12" customFormat="1" ht="28.8" x14ac:dyDescent="0.3">
      <c r="B40" s="27" t="s">
        <v>122</v>
      </c>
      <c r="C40" s="28" t="s">
        <v>73</v>
      </c>
      <c r="D40" s="29">
        <v>1</v>
      </c>
      <c r="E40" s="30" t="s">
        <v>67</v>
      </c>
      <c r="F40" s="31">
        <v>75</v>
      </c>
      <c r="G40" s="32">
        <f>D34</f>
        <v>2.4553521721260219</v>
      </c>
      <c r="H40" s="32">
        <f>(F40/D40)*G40</f>
        <v>184.15141290945164</v>
      </c>
      <c r="I40" s="6"/>
      <c r="J40" s="6"/>
      <c r="K40" s="6"/>
      <c r="L40" s="6"/>
    </row>
    <row r="41" spans="2:12" customFormat="1" ht="28.8" x14ac:dyDescent="0.3">
      <c r="B41" s="52" t="s">
        <v>214</v>
      </c>
      <c r="C41" s="28" t="s">
        <v>74</v>
      </c>
      <c r="D41" s="30">
        <v>1</v>
      </c>
      <c r="E41" s="30" t="s">
        <v>67</v>
      </c>
      <c r="F41" s="33">
        <v>95</v>
      </c>
      <c r="G41" s="32">
        <f>D35</f>
        <v>1.0664612204166668</v>
      </c>
      <c r="H41" s="34">
        <f>(F41/D41)*G41</f>
        <v>101.31381593958335</v>
      </c>
      <c r="I41" s="6"/>
      <c r="J41" s="6"/>
      <c r="K41" s="6"/>
      <c r="L41" s="6"/>
    </row>
    <row r="42" spans="2:12" customFormat="1" x14ac:dyDescent="0.3">
      <c r="B42" s="170" t="s">
        <v>68</v>
      </c>
      <c r="C42" s="171"/>
      <c r="D42" s="171"/>
      <c r="E42" s="171"/>
      <c r="F42" s="171"/>
      <c r="G42" s="171"/>
      <c r="H42" s="35">
        <f>SUM(H40:H41)</f>
        <v>285.46522884903499</v>
      </c>
      <c r="I42" s="6"/>
      <c r="J42" s="6"/>
      <c r="K42" s="6"/>
      <c r="L42" s="6"/>
    </row>
    <row r="43" spans="2:12" customFormat="1" x14ac:dyDescent="0.3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2:12" customFormat="1" x14ac:dyDescent="0.3">
      <c r="B44" s="6"/>
      <c r="C44" s="6"/>
      <c r="D44" s="6"/>
      <c r="E44" s="6"/>
      <c r="F44" s="6"/>
      <c r="G44" s="6"/>
      <c r="H44" s="6"/>
      <c r="I44" s="36"/>
      <c r="J44" s="6"/>
      <c r="K44" s="6"/>
      <c r="L44" s="6"/>
    </row>
    <row r="45" spans="2:12" customFormat="1" x14ac:dyDescent="0.3">
      <c r="B45" s="173" t="s">
        <v>69</v>
      </c>
      <c r="C45" s="173"/>
      <c r="D45" s="19">
        <f>I28</f>
        <v>87.743655833333335</v>
      </c>
      <c r="E45" s="6"/>
      <c r="F45" s="6"/>
      <c r="G45" s="6"/>
      <c r="H45" s="6"/>
      <c r="I45" s="36"/>
      <c r="J45" s="6"/>
      <c r="K45" s="6"/>
      <c r="L45" s="6"/>
    </row>
    <row r="46" spans="2:12" customFormat="1" x14ac:dyDescent="0.3">
      <c r="B46" s="174" t="s">
        <v>70</v>
      </c>
      <c r="C46" s="174"/>
      <c r="D46" s="22">
        <f>H42</f>
        <v>285.46522884903499</v>
      </c>
      <c r="E46" s="6"/>
      <c r="F46" s="6"/>
      <c r="G46" s="6"/>
      <c r="H46" s="6"/>
      <c r="I46" s="36"/>
      <c r="J46" s="6"/>
      <c r="K46" s="6"/>
      <c r="L46" s="6"/>
    </row>
    <row r="47" spans="2:12" customFormat="1" ht="19.8" customHeight="1" x14ac:dyDescent="0.3">
      <c r="B47" s="175" t="s">
        <v>71</v>
      </c>
      <c r="C47" s="175"/>
      <c r="D47" s="60">
        <f>SUM(D45:D46)</f>
        <v>373.20888468236831</v>
      </c>
      <c r="E47" s="5"/>
      <c r="F47" s="5"/>
      <c r="G47" s="5"/>
      <c r="H47" s="5"/>
      <c r="I47" s="36"/>
      <c r="J47" s="6"/>
      <c r="K47" s="6"/>
      <c r="L47" s="6"/>
    </row>
    <row r="48" spans="2:12" customFormat="1" x14ac:dyDescent="0.3">
      <c r="B48" s="36"/>
      <c r="C48" s="36"/>
      <c r="D48" s="36"/>
      <c r="E48" s="36"/>
      <c r="F48" s="36"/>
      <c r="G48" s="36"/>
      <c r="H48" s="36"/>
      <c r="I48" s="36"/>
      <c r="J48" s="6"/>
      <c r="K48" s="6"/>
      <c r="L48" s="6"/>
    </row>
    <row r="49" spans="2:12" customFormat="1" x14ac:dyDescent="0.3">
      <c r="B49" s="36"/>
      <c r="C49" s="36"/>
      <c r="D49" s="36"/>
      <c r="E49" s="36"/>
      <c r="F49" s="36"/>
      <c r="G49" s="36"/>
      <c r="H49" s="36"/>
      <c r="I49" s="36"/>
      <c r="J49" s="6"/>
      <c r="K49" s="6"/>
      <c r="L49" s="6"/>
    </row>
    <row r="50" spans="2:12" customFormat="1" ht="25.2" customHeight="1" x14ac:dyDescent="0.3">
      <c r="B50" s="36"/>
      <c r="C50" s="36"/>
      <c r="D50" s="36"/>
      <c r="E50" s="36"/>
      <c r="F50" s="36"/>
      <c r="G50" s="36"/>
      <c r="H50" s="36"/>
      <c r="I50" s="36"/>
      <c r="J50" s="6"/>
      <c r="K50" s="6"/>
      <c r="L50" s="6"/>
    </row>
  </sheetData>
  <mergeCells count="8">
    <mergeCell ref="B47:C47"/>
    <mergeCell ref="B4:D4"/>
    <mergeCell ref="C1:J1"/>
    <mergeCell ref="B28:H28"/>
    <mergeCell ref="B42:G42"/>
    <mergeCell ref="B45:C45"/>
    <mergeCell ref="B46:C46"/>
    <mergeCell ref="B31:C3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F1D2-9CDC-465E-BBFF-6BE2F357804B}">
  <dimension ref="A1:K52"/>
  <sheetViews>
    <sheetView topLeftCell="A30" workbookViewId="0">
      <selection activeCell="A33" sqref="A33:B33"/>
    </sheetView>
  </sheetViews>
  <sheetFormatPr defaultColWidth="9.109375" defaultRowHeight="14.4" x14ac:dyDescent="0.3"/>
  <cols>
    <col min="1" max="1" width="16.1093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35.33203125" style="37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medycznych'!C21</f>
        <v>Kolonoskopia z biopsją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57.6" x14ac:dyDescent="0.3">
      <c r="A2" s="5" t="s">
        <v>37</v>
      </c>
      <c r="B2" s="58" t="str">
        <f>'Wykaz procedur medycznych'!B21</f>
        <v>45.253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29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s="15" customFormat="1" ht="26.4" customHeight="1" x14ac:dyDescent="0.3">
      <c r="A14" s="9" t="str">
        <f>'Słownik materiały - ceny'!A13</f>
        <v>ENDO-10</v>
      </c>
      <c r="B14" s="10" t="str">
        <f>'Słownik materiały - ceny'!B13</f>
        <v>ANIOXYDE 1000 ml, preparat do czyszczenia endoskopów</v>
      </c>
      <c r="C14" s="10" t="str">
        <f>'Słownik materiały - ceny'!C13</f>
        <v>środek dezynfekcyjny</v>
      </c>
      <c r="D14" s="12">
        <v>25</v>
      </c>
      <c r="E14" s="10" t="str">
        <f>'Słownik materiały - ceny'!D13</f>
        <v>szt</v>
      </c>
      <c r="F14" s="40">
        <v>1</v>
      </c>
      <c r="G14" s="11">
        <f>'Słownik materiały - ceny'!E13</f>
        <v>147.56</v>
      </c>
      <c r="H14" s="11">
        <f t="shared" si="0"/>
        <v>5.9024000000000001</v>
      </c>
      <c r="I14" s="14"/>
      <c r="J14" s="49"/>
      <c r="K14" s="14"/>
    </row>
    <row r="15" spans="1:11" s="15" customFormat="1" ht="26.4" customHeight="1" x14ac:dyDescent="0.3">
      <c r="A15" s="9" t="str">
        <f>'Słownik materiały - ceny'!A14</f>
        <v>ENDO-11</v>
      </c>
      <c r="B15" s="10" t="str">
        <f>'Słownik materiały - ceny'!B14</f>
        <v>Lignina - wata celulozowa, opakowanie 5 kg</v>
      </c>
      <c r="C15" s="10" t="str">
        <f>'Słownik materiały - ceny'!C14</f>
        <v>materiał jednorazowy</v>
      </c>
      <c r="D15" s="12">
        <v>100</v>
      </c>
      <c r="E15" s="10" t="str">
        <f>'Słownik materiały - ceny'!D14</f>
        <v>opakowanie</v>
      </c>
      <c r="F15" s="40">
        <v>1</v>
      </c>
      <c r="G15" s="11">
        <f>'Słownik materiały - ceny'!E14</f>
        <v>42.55</v>
      </c>
      <c r="H15" s="11">
        <f t="shared" si="0"/>
        <v>0.42549999999999999</v>
      </c>
      <c r="I15" s="14"/>
      <c r="J15" s="49"/>
      <c r="K15" s="14"/>
    </row>
    <row r="16" spans="1:11" s="15" customFormat="1" ht="26.4" customHeight="1" x14ac:dyDescent="0.3">
      <c r="A16" s="9" t="str">
        <f>'Słownik materiały - ceny'!A24</f>
        <v>ENDO-21</v>
      </c>
      <c r="B16" s="10" t="str">
        <f>'Słownik materiały - ceny'!B24</f>
        <v>Nerka jednorazowa</v>
      </c>
      <c r="C16" s="10" t="str">
        <f>'Słownik materiały - ceny'!C24</f>
        <v>materiał jednorazowy</v>
      </c>
      <c r="D16" s="12">
        <v>1</v>
      </c>
      <c r="E16" s="10" t="str">
        <f>'Słownik materiały - ceny'!D24</f>
        <v>szt</v>
      </c>
      <c r="F16" s="40">
        <v>1</v>
      </c>
      <c r="G16" s="11">
        <f>'Słownik materiały - ceny'!E24</f>
        <v>0.43</v>
      </c>
      <c r="H16" s="11">
        <f t="shared" si="0"/>
        <v>0.43</v>
      </c>
      <c r="I16" s="14"/>
      <c r="J16" s="14"/>
      <c r="K16" s="14"/>
    </row>
    <row r="17" spans="1:11" s="15" customFormat="1" ht="26.4" customHeight="1" x14ac:dyDescent="0.3">
      <c r="A17" s="9" t="str">
        <f>'Słownik materiały - ceny'!A20</f>
        <v>ENDO-17</v>
      </c>
      <c r="B17" s="10" t="str">
        <f>'Słownik materiały - ceny'!B20</f>
        <v>Szczoteczka do czyszczenia endoskopów</v>
      </c>
      <c r="C17" s="10" t="str">
        <f>'Słownik materiały - ceny'!C20</f>
        <v>materiał jednorazowy</v>
      </c>
      <c r="D17" s="12">
        <v>1</v>
      </c>
      <c r="E17" s="10" t="str">
        <f>'Słownik materiały - ceny'!D20</f>
        <v>szt</v>
      </c>
      <c r="F17" s="40">
        <v>1</v>
      </c>
      <c r="G17" s="11">
        <f>'Słownik materiały - ceny'!E20</f>
        <v>2.98</v>
      </c>
      <c r="H17" s="11">
        <f t="shared" si="0"/>
        <v>2.98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ceny'!A15</f>
        <v>ENDO-12</v>
      </c>
      <c r="B18" s="10" t="str">
        <f>'Słownik materiały - ceny'!B15</f>
        <v>Aniosgel 85 NPC do dezynfekcji rąk, butelka 1000 ml</v>
      </c>
      <c r="C18" s="10" t="str">
        <f>'Słownik materiały - ceny'!C15</f>
        <v>środek dezynfekcyjny</v>
      </c>
      <c r="D18" s="12">
        <v>30</v>
      </c>
      <c r="E18" s="10" t="str">
        <f>'Słownik materiały - ceny'!D15</f>
        <v>szt</v>
      </c>
      <c r="F18" s="40">
        <v>1</v>
      </c>
      <c r="G18" s="11">
        <f>'Słownik materiały - ceny'!E15</f>
        <v>29.81</v>
      </c>
      <c r="H18" s="11">
        <f t="shared" si="0"/>
        <v>0.99366666666666659</v>
      </c>
      <c r="I18" s="14"/>
      <c r="J18" s="49"/>
      <c r="K18" s="14"/>
    </row>
    <row r="19" spans="1:11" s="15" customFormat="1" ht="26.4" customHeight="1" x14ac:dyDescent="0.3">
      <c r="A19" s="9" t="str">
        <f>'Słownik materiały - ceny'!A16</f>
        <v>ENDO-13</v>
      </c>
      <c r="B19" s="10" t="str">
        <f>'Słownik materiały - ceny'!B16</f>
        <v>Chusteczki uniwersalne Clinell do dezynfekcji powierzchni, opakowanie 200 szt</v>
      </c>
      <c r="C19" s="10" t="str">
        <f>'Słownik materiały - ceny'!C16</f>
        <v>środek dezynfekcyjny</v>
      </c>
      <c r="D19" s="12">
        <v>60</v>
      </c>
      <c r="E19" s="10" t="str">
        <f>'Słownik materiały - ceny'!D16</f>
        <v>opakowanie</v>
      </c>
      <c r="F19" s="40">
        <v>1</v>
      </c>
      <c r="G19" s="11">
        <f>'Słownik materiały - ceny'!E16</f>
        <v>40</v>
      </c>
      <c r="H19" s="11">
        <f t="shared" si="0"/>
        <v>0.66666666666666663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ceny'!A17</f>
        <v>ENDO-14</v>
      </c>
      <c r="B20" s="10" t="str">
        <f>'Słownik materiały - ceny'!B17</f>
        <v>Kompresy niejałowe 10x10, opakowanie 100 sztuk</v>
      </c>
      <c r="C20" s="10" t="str">
        <f>'Słownik materiały - ceny'!C17</f>
        <v>materiał jednorazowy</v>
      </c>
      <c r="D20" s="12">
        <v>4</v>
      </c>
      <c r="E20" s="10" t="str">
        <f>'Słownik materiały - ceny'!D17</f>
        <v>opakowanie</v>
      </c>
      <c r="F20" s="40">
        <v>1</v>
      </c>
      <c r="G20" s="11">
        <f>'Słownik materiały - ceny'!E17</f>
        <v>10.15</v>
      </c>
      <c r="H20" s="11">
        <f t="shared" si="0"/>
        <v>2.5375000000000001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ceny'!A18</f>
        <v>ENDO-15</v>
      </c>
      <c r="B21" s="10" t="str">
        <f>'Słownik materiały - ceny'!B18</f>
        <v>Incidin OXY Wipes chusteczki do dezynfekcji, opakowanie 100 sztuk</v>
      </c>
      <c r="C21" s="10" t="str">
        <f>'Słownik materiały - ceny'!C18</f>
        <v>środek dezynfekcyjny</v>
      </c>
      <c r="D21" s="12">
        <v>10</v>
      </c>
      <c r="E21" s="10" t="str">
        <f>'Słownik materiały - ceny'!D18</f>
        <v>opakowanie</v>
      </c>
      <c r="F21" s="40">
        <v>1</v>
      </c>
      <c r="G21" s="11">
        <f>'Słownik materiały - ceny'!E18</f>
        <v>29.2</v>
      </c>
      <c r="H21" s="11">
        <f t="shared" si="0"/>
        <v>2.92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ceny'!A19</f>
        <v>ENDO-16</v>
      </c>
      <c r="B22" s="10" t="str">
        <f>'Słownik materiały - ceny'!B19</f>
        <v>Sterisol Liquid Soap Ultra Mild, opakowanie 700 ml</v>
      </c>
      <c r="C22" s="10" t="str">
        <f>'Słownik materiały - ceny'!C19</f>
        <v>środek dezynfekcyjny</v>
      </c>
      <c r="D22" s="12">
        <v>60</v>
      </c>
      <c r="E22" s="10" t="str">
        <f>'Słownik materiały - ceny'!D19</f>
        <v>szt</v>
      </c>
      <c r="F22" s="40">
        <v>1</v>
      </c>
      <c r="G22" s="11">
        <f>'Słownik materiały - ceny'!E19</f>
        <v>35</v>
      </c>
      <c r="H22" s="11">
        <f t="shared" si="0"/>
        <v>0.58333333333333337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ceny'!A23</f>
        <v>ENDO-20</v>
      </c>
      <c r="B23" s="10" t="str">
        <f>'Słownik materiały - ceny'!B23</f>
        <v>POJEMNIK na odpady medyczne 10L.</v>
      </c>
      <c r="C23" s="10" t="str">
        <f>'Słownik materiały - ceny'!C23</f>
        <v>materiał jednorazowy</v>
      </c>
      <c r="D23" s="12">
        <v>30</v>
      </c>
      <c r="E23" s="10" t="str">
        <f>'Słownik materiały - ceny'!D23</f>
        <v>szt</v>
      </c>
      <c r="F23" s="40">
        <v>1</v>
      </c>
      <c r="G23" s="11">
        <f>'Słownik materiały - ceny'!E23</f>
        <v>5.0576749999999997</v>
      </c>
      <c r="H23" s="11">
        <f t="shared" si="0"/>
        <v>0.16858916666666665</v>
      </c>
      <c r="I23" s="14"/>
      <c r="J23" s="14"/>
      <c r="K23" s="14"/>
    </row>
    <row r="24" spans="1:11" s="15" customFormat="1" ht="26.4" customHeight="1" x14ac:dyDescent="0.3">
      <c r="A24" s="9" t="str">
        <f>'Słownik materiały - ceny'!A36</f>
        <v>ENDO-33</v>
      </c>
      <c r="B24" s="10" t="str">
        <f>'Słownik materiały - ceny'!B36</f>
        <v>Spirytus 75 % , 1 litr</v>
      </c>
      <c r="C24" s="10" t="str">
        <f>'Słownik materiały - ceny'!C36</f>
        <v>środek dezynfekcyjny</v>
      </c>
      <c r="D24" s="12">
        <v>1</v>
      </c>
      <c r="E24" s="10" t="str">
        <f>'Słownik materiały - ceny'!D36</f>
        <v>litr</v>
      </c>
      <c r="F24" s="39">
        <v>0.1</v>
      </c>
      <c r="G24" s="11">
        <f>'Słownik materiały - ceny'!E36</f>
        <v>195.45</v>
      </c>
      <c r="H24" s="11">
        <f t="shared" si="0"/>
        <v>19.545000000000002</v>
      </c>
      <c r="I24" s="14"/>
      <c r="J24" s="14"/>
      <c r="K24" s="14"/>
    </row>
    <row r="25" spans="1:11" s="15" customFormat="1" ht="26.4" customHeight="1" x14ac:dyDescent="0.3">
      <c r="A25" s="9" t="str">
        <f>'Słownik materiały - ceny'!A58</f>
        <v>ENDO-55</v>
      </c>
      <c r="B25" s="10" t="str">
        <f>'Słownik materiały - ceny'!B58</f>
        <v xml:space="preserve">STRZYKAWKA 50 ml POLFA </v>
      </c>
      <c r="C25" s="10" t="str">
        <f>'Słownik materiały - ceny'!C58</f>
        <v>materiał jednorazowy</v>
      </c>
      <c r="D25" s="12">
        <v>1</v>
      </c>
      <c r="E25" s="10" t="str">
        <f>'Słownik materiały - ceny'!D58</f>
        <v>szt</v>
      </c>
      <c r="F25" s="40">
        <v>1</v>
      </c>
      <c r="G25" s="11">
        <f>'Słownik materiały - ceny'!E58</f>
        <v>0.98</v>
      </c>
      <c r="H25" s="11">
        <f t="shared" si="0"/>
        <v>0.98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14"/>
      <c r="K27" s="14"/>
    </row>
    <row r="28" spans="1:11" s="15" customFormat="1" ht="26.4" customHeight="1" x14ac:dyDescent="0.3">
      <c r="A28" s="9" t="str">
        <f>'Słownik materiały - ceny'!A38</f>
        <v>ENDO-35</v>
      </c>
      <c r="B28" s="10" t="str">
        <f>'Słownik materiały - ceny'!B38</f>
        <v xml:space="preserve">Pętla diatermiczna </v>
      </c>
      <c r="C28" s="10" t="str">
        <f>'Słownik materiały - ceny'!C38</f>
        <v>materiał jednorazowy</v>
      </c>
      <c r="D28" s="12">
        <v>1</v>
      </c>
      <c r="E28" s="10" t="str">
        <f>'Słownik materiały - ceny'!D38</f>
        <v>szt</v>
      </c>
      <c r="F28" s="40">
        <v>1</v>
      </c>
      <c r="G28" s="11">
        <f>'Słownik materiały - ceny'!E38</f>
        <v>29.55</v>
      </c>
      <c r="H28" s="11">
        <f t="shared" si="0"/>
        <v>29.55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ceny'!A44</f>
        <v>ENDO-41</v>
      </c>
      <c r="B29" s="10" t="str">
        <f>'Słownik materiały - ceny'!B44</f>
        <v>Lignocainum Jelfa A żel 20mg/g 30g tuba</v>
      </c>
      <c r="C29" s="10" t="str">
        <f>'Słownik materiały - ceny'!C44</f>
        <v>lek</v>
      </c>
      <c r="D29" s="12">
        <v>10</v>
      </c>
      <c r="E29" s="10" t="str">
        <f>'Słownik materiały - ceny'!D44</f>
        <v>szt</v>
      </c>
      <c r="F29" s="40">
        <v>1</v>
      </c>
      <c r="G29" s="11">
        <f>'Słownik materiały - ceny'!E44</f>
        <v>32.21</v>
      </c>
      <c r="H29" s="11">
        <f t="shared" si="0"/>
        <v>3.2210000000000001</v>
      </c>
      <c r="I29" s="14"/>
      <c r="J29" s="14"/>
      <c r="K29" s="14"/>
    </row>
    <row r="30" spans="1:11" s="15" customFormat="1" ht="26.4" customHeight="1" x14ac:dyDescent="0.3">
      <c r="A30" s="179" t="s">
        <v>55</v>
      </c>
      <c r="B30" s="180"/>
      <c r="C30" s="180"/>
      <c r="D30" s="180"/>
      <c r="E30" s="180"/>
      <c r="F30" s="180"/>
      <c r="G30" s="181"/>
      <c r="H30" s="16">
        <f>SUM(H8:H29)</f>
        <v>123.9011274751244</v>
      </c>
      <c r="I30" s="14"/>
      <c r="J30" s="14"/>
      <c r="K30" s="14"/>
    </row>
    <row r="31" spans="1:11" s="15" customFormat="1" ht="26.4" customHeight="1" x14ac:dyDescent="0.3">
      <c r="A31" s="5"/>
      <c r="B31" s="5"/>
      <c r="C31" s="5"/>
      <c r="D31" s="5"/>
      <c r="E31" s="5"/>
      <c r="F31" s="5"/>
      <c r="G31" s="5"/>
      <c r="H31" s="5"/>
      <c r="I31" s="14"/>
      <c r="J31" s="14"/>
      <c r="K31" s="14"/>
    </row>
    <row r="32" spans="1:11" s="15" customFormat="1" ht="26.4" customHeight="1" x14ac:dyDescent="0.3">
      <c r="A32" s="5"/>
      <c r="B32" s="5"/>
      <c r="C32" s="5"/>
      <c r="D32" s="5"/>
      <c r="E32" s="5"/>
      <c r="F32" s="5"/>
      <c r="G32" s="5"/>
      <c r="H32" s="5"/>
      <c r="I32" s="14"/>
      <c r="J32" s="14"/>
      <c r="K32" s="14"/>
    </row>
    <row r="33" spans="1:11" s="15" customFormat="1" ht="26.4" customHeight="1" x14ac:dyDescent="0.3">
      <c r="A33" s="178" t="s">
        <v>56</v>
      </c>
      <c r="B33" s="178"/>
      <c r="C33" s="6"/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5" t="s">
        <v>57</v>
      </c>
      <c r="B34" s="17" t="s">
        <v>58</v>
      </c>
      <c r="C34" s="17" t="s">
        <v>59</v>
      </c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18"/>
      <c r="B35" s="19"/>
      <c r="C35" s="20"/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21" t="str">
        <f>'Stawki wynagrodzeń'!C3</f>
        <v xml:space="preserve">lekarz </v>
      </c>
      <c r="B36" s="22">
        <f>'Stawki wynagrodzeń'!F8</f>
        <v>147.32113032756132</v>
      </c>
      <c r="C36" s="23">
        <f>B36/60</f>
        <v>2.4553521721260219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4" t="str">
        <f>'Stawki wynagrodzeń'!C9</f>
        <v>pielęgniarka</v>
      </c>
      <c r="B37" s="22">
        <f>'Stawki wynagrodzeń'!F13</f>
        <v>63.987673225000009</v>
      </c>
      <c r="C37" s="23">
        <f>B37/60</f>
        <v>1.0664612204166668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6"/>
      <c r="B38" s="6"/>
      <c r="C38" s="6"/>
      <c r="D38" s="6"/>
      <c r="E38" s="6"/>
      <c r="F38" s="6"/>
      <c r="G38" s="6"/>
      <c r="H38" s="6"/>
      <c r="I38" s="14"/>
      <c r="J38" s="14"/>
      <c r="K38" s="14"/>
    </row>
    <row r="39" spans="1:11" customFormat="1" ht="18.6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customFormat="1" ht="27.6" customHeight="1" x14ac:dyDescent="0.3">
      <c r="A40" s="7" t="s">
        <v>60</v>
      </c>
      <c r="B40" s="7" t="s">
        <v>61</v>
      </c>
      <c r="C40" s="7" t="s">
        <v>42</v>
      </c>
      <c r="D40" s="7" t="s">
        <v>62</v>
      </c>
      <c r="E40" s="7" t="s">
        <v>63</v>
      </c>
      <c r="F40" s="7" t="s">
        <v>64</v>
      </c>
      <c r="G40" s="7" t="s">
        <v>65</v>
      </c>
      <c r="H40" s="6"/>
      <c r="I40" s="6"/>
      <c r="J40" s="6"/>
      <c r="K40" s="6"/>
    </row>
    <row r="41" spans="1:11" customFormat="1" x14ac:dyDescent="0.3">
      <c r="A41" s="25"/>
      <c r="B41" s="8" t="s">
        <v>48</v>
      </c>
      <c r="C41" s="8" t="s">
        <v>50</v>
      </c>
      <c r="D41" s="8" t="s">
        <v>51</v>
      </c>
      <c r="E41" s="8" t="s">
        <v>52</v>
      </c>
      <c r="F41" s="8" t="s">
        <v>53</v>
      </c>
      <c r="G41" s="26" t="s">
        <v>66</v>
      </c>
      <c r="H41" s="6"/>
      <c r="I41" s="6"/>
      <c r="J41" s="6"/>
      <c r="K41" s="6"/>
    </row>
    <row r="42" spans="1:11" customFormat="1" ht="18.600000000000001" customHeight="1" x14ac:dyDescent="0.3">
      <c r="A42" s="27" t="s">
        <v>122</v>
      </c>
      <c r="B42" s="28" t="s">
        <v>73</v>
      </c>
      <c r="C42" s="29">
        <v>1</v>
      </c>
      <c r="D42" s="30" t="s">
        <v>67</v>
      </c>
      <c r="E42" s="31">
        <v>60</v>
      </c>
      <c r="F42" s="32">
        <f>C36</f>
        <v>2.4553521721260219</v>
      </c>
      <c r="G42" s="32">
        <f>(E42/C42)*F42</f>
        <v>147.32113032756132</v>
      </c>
      <c r="H42" s="6"/>
      <c r="I42" s="6"/>
      <c r="J42" s="6"/>
      <c r="K42" s="6"/>
    </row>
    <row r="43" spans="1:11" customFormat="1" ht="18.600000000000001" customHeight="1" x14ac:dyDescent="0.3">
      <c r="A43" s="52" t="s">
        <v>214</v>
      </c>
      <c r="B43" s="28" t="s">
        <v>74</v>
      </c>
      <c r="C43" s="30">
        <v>1</v>
      </c>
      <c r="D43" s="30" t="s">
        <v>67</v>
      </c>
      <c r="E43" s="33">
        <v>75</v>
      </c>
      <c r="F43" s="32">
        <f>C37</f>
        <v>1.0664612204166668</v>
      </c>
      <c r="G43" s="34">
        <f>(E43/C43)*F43</f>
        <v>79.984591531250004</v>
      </c>
      <c r="H43" s="6"/>
      <c r="I43" s="6"/>
      <c r="J43" s="6"/>
      <c r="K43" s="6"/>
    </row>
    <row r="44" spans="1:11" customFormat="1" ht="18.600000000000001" customHeight="1" x14ac:dyDescent="0.3">
      <c r="A44" s="170" t="s">
        <v>68</v>
      </c>
      <c r="B44" s="171"/>
      <c r="C44" s="171"/>
      <c r="D44" s="171"/>
      <c r="E44" s="171"/>
      <c r="F44" s="171"/>
      <c r="G44" s="35">
        <f>SUM(G42:G43)</f>
        <v>227.30572185881132</v>
      </c>
      <c r="H44" s="6"/>
      <c r="I44" s="6"/>
      <c r="J44" s="6"/>
      <c r="K44" s="6"/>
    </row>
    <row r="45" spans="1:11" customForma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36"/>
      <c r="I46" s="6"/>
      <c r="J46" s="6"/>
      <c r="K46" s="6"/>
    </row>
    <row r="47" spans="1:11" customFormat="1" ht="19.2" customHeight="1" x14ac:dyDescent="0.3">
      <c r="A47" s="173" t="s">
        <v>69</v>
      </c>
      <c r="B47" s="173"/>
      <c r="C47" s="19">
        <f>H30</f>
        <v>123.9011274751244</v>
      </c>
      <c r="D47" s="6"/>
      <c r="E47" s="6"/>
      <c r="F47" s="6"/>
      <c r="G47" s="6"/>
      <c r="H47" s="36"/>
      <c r="I47" s="6"/>
      <c r="J47" s="6"/>
      <c r="K47" s="6"/>
    </row>
    <row r="48" spans="1:11" customFormat="1" ht="19.2" customHeight="1" x14ac:dyDescent="0.3">
      <c r="A48" s="174" t="s">
        <v>70</v>
      </c>
      <c r="B48" s="174"/>
      <c r="C48" s="22">
        <f>G44</f>
        <v>227.30572185881132</v>
      </c>
      <c r="D48" s="6"/>
      <c r="E48" s="6"/>
      <c r="F48" s="6"/>
      <c r="G48" s="6"/>
      <c r="H48" s="36"/>
      <c r="I48" s="6"/>
      <c r="J48" s="6"/>
      <c r="K48" s="6"/>
    </row>
    <row r="49" spans="1:11" customFormat="1" ht="19.2" customHeight="1" x14ac:dyDescent="0.3">
      <c r="A49" s="175" t="s">
        <v>71</v>
      </c>
      <c r="B49" s="175"/>
      <c r="C49" s="60">
        <f>SUM(C47:C48)</f>
        <v>351.20684933393574</v>
      </c>
      <c r="D49" s="5"/>
      <c r="E49" s="5"/>
      <c r="F49" s="5"/>
      <c r="G49" s="5"/>
      <c r="H49" s="36"/>
      <c r="I49" s="6"/>
      <c r="J49" s="6"/>
      <c r="K49" s="6"/>
    </row>
    <row r="50" spans="1:11" customForma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ht="25.2" customHeigh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</sheetData>
  <mergeCells count="8">
    <mergeCell ref="A49:B49"/>
    <mergeCell ref="A4:C4"/>
    <mergeCell ref="B1:I1"/>
    <mergeCell ref="A30:G30"/>
    <mergeCell ref="A44:F44"/>
    <mergeCell ref="A47:B47"/>
    <mergeCell ref="A48:B48"/>
    <mergeCell ref="A33:B3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2A24-BC21-4044-85A4-250B08D91C3A}">
  <dimension ref="A1:K50"/>
  <sheetViews>
    <sheetView topLeftCell="A28" workbookViewId="0">
      <selection activeCell="A31" sqref="A31:B31"/>
    </sheetView>
  </sheetViews>
  <sheetFormatPr defaultColWidth="9.109375" defaultRowHeight="14.4" x14ac:dyDescent="0.3"/>
  <cols>
    <col min="1" max="1" width="18.886718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35.33203125" style="37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medycznych'!C22</f>
        <v>Endoskopowe wycięcie polipa jelita grubego - metodą prostą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medycznych'!B22</f>
        <v>45.42.01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27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ceny'!A11</f>
        <v>ENDO-08</v>
      </c>
      <c r="B14" s="10" t="str">
        <f>'Słownik materiały - ceny'!B11</f>
        <v>Wkład jednorazowy do ssaka</v>
      </c>
      <c r="C14" s="10" t="str">
        <f>'Słownik materiały - ceny'!C11</f>
        <v>materiał jednorazowy</v>
      </c>
      <c r="D14" s="12">
        <v>1</v>
      </c>
      <c r="E14" s="10" t="str">
        <f>'Słownik materiały - ceny'!D11</f>
        <v>szt</v>
      </c>
      <c r="F14" s="40">
        <v>1</v>
      </c>
      <c r="G14" s="11">
        <f>'Słownik materiały - ceny'!E11</f>
        <v>14.2</v>
      </c>
      <c r="H14" s="11">
        <f t="shared" si="0"/>
        <v>14.2</v>
      </c>
      <c r="I14" s="6"/>
      <c r="J14" s="48"/>
      <c r="K14" s="6"/>
    </row>
    <row r="15" spans="1:11" s="15" customFormat="1" ht="26.4" customHeight="1" x14ac:dyDescent="0.3">
      <c r="A15" s="9" t="str">
        <f>'Słownik materiały - ceny'!A13</f>
        <v>ENDO-10</v>
      </c>
      <c r="B15" s="10" t="str">
        <f>'Słownik materiały - ceny'!B13</f>
        <v>ANIOXYDE 1000 ml, preparat do czyszczenia endoskopów</v>
      </c>
      <c r="C15" s="10" t="str">
        <f>'Słownik materiały - ceny'!C13</f>
        <v>środek dezynfekcyjny</v>
      </c>
      <c r="D15" s="12">
        <v>25</v>
      </c>
      <c r="E15" s="10" t="str">
        <f>'Słownik materiały - ceny'!D13</f>
        <v>szt</v>
      </c>
      <c r="F15" s="40">
        <v>1</v>
      </c>
      <c r="G15" s="11">
        <f>'Słownik materiały - ceny'!E13</f>
        <v>147.56</v>
      </c>
      <c r="H15" s="11">
        <f t="shared" si="0"/>
        <v>5.9024000000000001</v>
      </c>
      <c r="I15" s="14"/>
      <c r="J15" s="49"/>
      <c r="K15" s="14"/>
    </row>
    <row r="16" spans="1:11" s="15" customFormat="1" ht="26.4" customHeight="1" x14ac:dyDescent="0.3">
      <c r="A16" s="9" t="str">
        <f>'Słownik materiały - ceny'!A14</f>
        <v>ENDO-11</v>
      </c>
      <c r="B16" s="10" t="str">
        <f>'Słownik materiały - ceny'!B14</f>
        <v>Lignina - wata celulozowa, opakowanie 5 kg</v>
      </c>
      <c r="C16" s="10" t="str">
        <f>'Słownik materiały - ceny'!C14</f>
        <v>materiał jednorazowy</v>
      </c>
      <c r="D16" s="12">
        <v>100</v>
      </c>
      <c r="E16" s="10" t="str">
        <f>'Słownik materiały - ceny'!D14</f>
        <v>opakowanie</v>
      </c>
      <c r="F16" s="40">
        <v>1</v>
      </c>
      <c r="G16" s="11">
        <f>'Słownik materiały - ceny'!E14</f>
        <v>42.55</v>
      </c>
      <c r="H16" s="11">
        <f t="shared" si="0"/>
        <v>0.42549999999999999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ceny'!A24</f>
        <v>ENDO-21</v>
      </c>
      <c r="B17" s="10" t="str">
        <f>'Słownik materiały - ceny'!B24</f>
        <v>Nerka jednorazowa</v>
      </c>
      <c r="C17" s="10" t="str">
        <f>'Słownik materiały - ceny'!C24</f>
        <v>materiał jednorazowy</v>
      </c>
      <c r="D17" s="12">
        <v>1</v>
      </c>
      <c r="E17" s="10" t="str">
        <f>'Słownik materiały - ceny'!D24</f>
        <v>szt</v>
      </c>
      <c r="F17" s="40">
        <v>1</v>
      </c>
      <c r="G17" s="11">
        <f>'Słownik materiały - ceny'!E24</f>
        <v>0.43</v>
      </c>
      <c r="H17" s="11">
        <f t="shared" si="0"/>
        <v>0.43</v>
      </c>
      <c r="I17" s="14"/>
      <c r="J17" s="14"/>
      <c r="K17" s="14"/>
    </row>
    <row r="18" spans="1:11" s="15" customFormat="1" ht="26.4" customHeight="1" x14ac:dyDescent="0.3">
      <c r="A18" s="9" t="str">
        <f>'Słownik materiały - ceny'!A20</f>
        <v>ENDO-17</v>
      </c>
      <c r="B18" s="10" t="str">
        <f>'Słownik materiały - ceny'!B20</f>
        <v>Szczoteczka do czyszczenia endoskopów</v>
      </c>
      <c r="C18" s="10" t="str">
        <f>'Słownik materiały - ceny'!C20</f>
        <v>materiał jednorazowy</v>
      </c>
      <c r="D18" s="12">
        <v>1</v>
      </c>
      <c r="E18" s="10" t="str">
        <f>'Słownik materiały - ceny'!D20</f>
        <v>szt</v>
      </c>
      <c r="F18" s="40">
        <v>1</v>
      </c>
      <c r="G18" s="11">
        <f>'Słownik materiały - ceny'!E20</f>
        <v>2.98</v>
      </c>
      <c r="H18" s="11">
        <f t="shared" si="0"/>
        <v>2.98</v>
      </c>
      <c r="I18" s="14"/>
      <c r="J18" s="49"/>
      <c r="K18" s="14"/>
    </row>
    <row r="19" spans="1:11" s="15" customFormat="1" ht="26.4" customHeight="1" x14ac:dyDescent="0.3">
      <c r="A19" s="9" t="str">
        <f>'Słownik materiały - ceny'!A15</f>
        <v>ENDO-12</v>
      </c>
      <c r="B19" s="10" t="str">
        <f>'Słownik materiały - ceny'!B15</f>
        <v>Aniosgel 85 NPC do dezynfekcji rąk, butelka 1000 ml</v>
      </c>
      <c r="C19" s="10" t="str">
        <f>'Słownik materiały - ceny'!C15</f>
        <v>środek dezynfekcyjny</v>
      </c>
      <c r="D19" s="12">
        <v>30</v>
      </c>
      <c r="E19" s="10" t="str">
        <f>'Słownik materiały - ceny'!D15</f>
        <v>szt</v>
      </c>
      <c r="F19" s="40">
        <v>1</v>
      </c>
      <c r="G19" s="11">
        <f>'Słownik materiały - ceny'!E15</f>
        <v>29.81</v>
      </c>
      <c r="H19" s="11">
        <f t="shared" si="0"/>
        <v>0.99366666666666659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ceny'!A16</f>
        <v>ENDO-13</v>
      </c>
      <c r="B20" s="10" t="str">
        <f>'Słownik materiały - ceny'!B16</f>
        <v>Chusteczki uniwersalne Clinell do dezynfekcji powierzchni, opakowanie 200 szt</v>
      </c>
      <c r="C20" s="10" t="str">
        <f>'Słownik materiały - ceny'!C16</f>
        <v>środek dezynfekcyjny</v>
      </c>
      <c r="D20" s="12">
        <v>60</v>
      </c>
      <c r="E20" s="10" t="str">
        <f>'Słownik materiały - ceny'!D16</f>
        <v>opakowanie</v>
      </c>
      <c r="F20" s="40">
        <v>1</v>
      </c>
      <c r="G20" s="11">
        <f>'Słownik materiały - ceny'!E16</f>
        <v>40</v>
      </c>
      <c r="H20" s="11">
        <f t="shared" si="0"/>
        <v>0.66666666666666663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ceny'!A17</f>
        <v>ENDO-14</v>
      </c>
      <c r="B21" s="10" t="str">
        <f>'Słownik materiały - ceny'!B17</f>
        <v>Kompresy niejałowe 10x10, opakowanie 100 sztuk</v>
      </c>
      <c r="C21" s="10" t="str">
        <f>'Słownik materiały - ceny'!C17</f>
        <v>materiał jednorazowy</v>
      </c>
      <c r="D21" s="12">
        <v>4</v>
      </c>
      <c r="E21" s="10" t="str">
        <f>'Słownik materiały - ceny'!D17</f>
        <v>opakowanie</v>
      </c>
      <c r="F21" s="40">
        <v>1</v>
      </c>
      <c r="G21" s="11">
        <f>'Słownik materiały - ceny'!E17</f>
        <v>10.15</v>
      </c>
      <c r="H21" s="11">
        <f t="shared" si="0"/>
        <v>2.5375000000000001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ceny'!A18</f>
        <v>ENDO-15</v>
      </c>
      <c r="B22" s="10" t="str">
        <f>'Słownik materiały - ceny'!B18</f>
        <v>Incidin OXY Wipes chusteczki do dezynfekcji, opakowanie 100 sztuk</v>
      </c>
      <c r="C22" s="10" t="str">
        <f>'Słownik materiały - ceny'!C18</f>
        <v>środek dezynfekcyjny</v>
      </c>
      <c r="D22" s="12">
        <v>10</v>
      </c>
      <c r="E22" s="10" t="str">
        <f>'Słownik materiały - ceny'!D18</f>
        <v>opakowanie</v>
      </c>
      <c r="F22" s="40">
        <v>1</v>
      </c>
      <c r="G22" s="11">
        <f>'Słownik materiały - ceny'!E18</f>
        <v>29.2</v>
      </c>
      <c r="H22" s="11">
        <f t="shared" si="0"/>
        <v>2.92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ceny'!A19</f>
        <v>ENDO-16</v>
      </c>
      <c r="B23" s="10" t="str">
        <f>'Słownik materiały - ceny'!B19</f>
        <v>Sterisol Liquid Soap Ultra Mild, opakowanie 700 ml</v>
      </c>
      <c r="C23" s="10" t="str">
        <f>'Słownik materiały - ceny'!C19</f>
        <v>środek dezynfekcyjny</v>
      </c>
      <c r="D23" s="12">
        <v>60</v>
      </c>
      <c r="E23" s="10" t="str">
        <f>'Słownik materiały - ceny'!D19</f>
        <v>szt</v>
      </c>
      <c r="F23" s="40">
        <v>1</v>
      </c>
      <c r="G23" s="11">
        <f>'Słownik materiały - ceny'!E19</f>
        <v>35</v>
      </c>
      <c r="H23" s="11">
        <f t="shared" si="0"/>
        <v>0.58333333333333337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ceny'!A61</f>
        <v>ENDO-58</v>
      </c>
      <c r="B24" s="10" t="str">
        <f>'Słownik materiały - ceny'!B61</f>
        <v xml:space="preserve">SZORTY do kolonoskopii </v>
      </c>
      <c r="C24" s="10" t="str">
        <f>'Słownik materiały - ceny'!C61</f>
        <v>materiał jednorazowy</v>
      </c>
      <c r="D24" s="12">
        <v>1</v>
      </c>
      <c r="E24" s="10" t="str">
        <f>'Słownik materiały - ceny'!D61</f>
        <v>szt</v>
      </c>
      <c r="F24" s="40">
        <v>1</v>
      </c>
      <c r="G24" s="11">
        <f>'Słownik materiały - ceny'!E61</f>
        <v>1.86</v>
      </c>
      <c r="H24" s="11">
        <f t="shared" si="0"/>
        <v>1.86</v>
      </c>
      <c r="I24" s="14"/>
      <c r="J24" s="14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ceny'!A36</f>
        <v>ENDO-33</v>
      </c>
      <c r="B26" s="10" t="str">
        <f>'Słownik materiały - ceny'!B36</f>
        <v>Spirytus 75 % , 1 litr</v>
      </c>
      <c r="C26" s="10" t="str">
        <f>'Słownik materiały - ceny'!C36</f>
        <v>środek dezynfekcyjny</v>
      </c>
      <c r="D26" s="12">
        <v>1</v>
      </c>
      <c r="E26" s="10" t="str">
        <f>'Słownik materiały - ceny'!D36</f>
        <v>litr</v>
      </c>
      <c r="F26" s="39">
        <v>0.1</v>
      </c>
      <c r="G26" s="11">
        <f>'Słownik materiały - ceny'!E36</f>
        <v>195.45</v>
      </c>
      <c r="H26" s="11">
        <f t="shared" si="0"/>
        <v>19.545000000000002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ceny'!A44</f>
        <v>ENDO-41</v>
      </c>
      <c r="B27" s="10" t="str">
        <f>'Słownik materiały - ceny'!B44</f>
        <v>Lignocainum Jelfa A żel 20mg/g 30g tuba</v>
      </c>
      <c r="C27" s="10" t="str">
        <f>'Słownik materiały - ceny'!C44</f>
        <v>lek</v>
      </c>
      <c r="D27" s="12">
        <v>10</v>
      </c>
      <c r="E27" s="10" t="str">
        <f>'Słownik materiały - ceny'!D44</f>
        <v>szt</v>
      </c>
      <c r="F27" s="40">
        <v>1</v>
      </c>
      <c r="G27" s="11">
        <f>'Słownik materiały - ceny'!E44</f>
        <v>32.21</v>
      </c>
      <c r="H27" s="11">
        <f t="shared" si="0"/>
        <v>3.2210000000000001</v>
      </c>
      <c r="I27" s="14"/>
      <c r="J27" s="14"/>
      <c r="K27" s="14"/>
    </row>
    <row r="28" spans="1:11" s="15" customFormat="1" ht="26.4" customHeight="1" x14ac:dyDescent="0.3">
      <c r="A28" s="179" t="s">
        <v>55</v>
      </c>
      <c r="B28" s="180"/>
      <c r="C28" s="180"/>
      <c r="D28" s="180"/>
      <c r="E28" s="180"/>
      <c r="F28" s="180"/>
      <c r="G28" s="181"/>
      <c r="H28" s="16">
        <f>SUM(H8:H27)</f>
        <v>87.743655833333349</v>
      </c>
      <c r="I28" s="14"/>
      <c r="J28" s="14"/>
      <c r="K28" s="14"/>
    </row>
    <row r="29" spans="1:11" s="15" customFormat="1" ht="26.4" customHeight="1" x14ac:dyDescent="0.3">
      <c r="A29" s="5"/>
      <c r="B29" s="5"/>
      <c r="C29" s="5"/>
      <c r="D29" s="5"/>
      <c r="E29" s="5"/>
      <c r="F29" s="5"/>
      <c r="G29" s="5"/>
      <c r="H29" s="5"/>
      <c r="I29" s="14"/>
      <c r="J29" s="14"/>
      <c r="K29" s="14"/>
    </row>
    <row r="30" spans="1:11" s="15" customFormat="1" ht="26.4" customHeight="1" x14ac:dyDescent="0.3">
      <c r="A30" s="5"/>
      <c r="B30" s="5"/>
      <c r="C30" s="5"/>
      <c r="D30" s="5"/>
      <c r="E30" s="5"/>
      <c r="F30" s="5"/>
      <c r="G30" s="5"/>
      <c r="H30" s="5"/>
      <c r="I30" s="14"/>
      <c r="J30" s="14"/>
      <c r="K30" s="14"/>
    </row>
    <row r="31" spans="1:11" s="15" customFormat="1" ht="26.4" customHeight="1" x14ac:dyDescent="0.3">
      <c r="A31" s="178" t="s">
        <v>56</v>
      </c>
      <c r="B31" s="178"/>
      <c r="C31" s="6"/>
      <c r="D31" s="6"/>
      <c r="E31" s="6"/>
      <c r="F31" s="6"/>
      <c r="G31" s="6"/>
      <c r="H31" s="6"/>
      <c r="I31" s="14"/>
      <c r="J31" s="14"/>
      <c r="K31" s="14"/>
    </row>
    <row r="32" spans="1:11" s="15" customFormat="1" ht="26.4" customHeight="1" x14ac:dyDescent="0.3">
      <c r="A32" s="5" t="s">
        <v>57</v>
      </c>
      <c r="B32" s="17" t="s">
        <v>58</v>
      </c>
      <c r="C32" s="17" t="s">
        <v>59</v>
      </c>
      <c r="D32" s="6"/>
      <c r="E32" s="6"/>
      <c r="F32" s="6"/>
      <c r="G32" s="6"/>
      <c r="H32" s="6"/>
      <c r="I32" s="14"/>
      <c r="J32" s="14"/>
      <c r="K32" s="14"/>
    </row>
    <row r="33" spans="1:11" s="15" customFormat="1" ht="26.4" customHeight="1" x14ac:dyDescent="0.3">
      <c r="A33" s="18"/>
      <c r="B33" s="19"/>
      <c r="C33" s="20"/>
      <c r="D33" s="6"/>
      <c r="E33" s="6"/>
      <c r="F33" s="6"/>
      <c r="G33" s="6"/>
      <c r="H33" s="6"/>
      <c r="I33" s="14"/>
      <c r="J33" s="14"/>
      <c r="K33" s="14"/>
    </row>
    <row r="34" spans="1:11" s="15" customFormat="1" ht="26.4" customHeight="1" x14ac:dyDescent="0.3">
      <c r="A34" s="21" t="str">
        <f>'Stawki wynagrodzeń'!C3</f>
        <v xml:space="preserve">lekarz </v>
      </c>
      <c r="B34" s="22">
        <f>'Stawki wynagrodzeń'!F8</f>
        <v>147.32113032756132</v>
      </c>
      <c r="C34" s="23">
        <f>B34/60</f>
        <v>2.4553521721260219</v>
      </c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24" t="str">
        <f>'Stawki wynagrodzeń'!C9</f>
        <v>pielęgniarka</v>
      </c>
      <c r="B35" s="22">
        <f>'Stawki wynagrodzeń'!F13</f>
        <v>63.987673225000009</v>
      </c>
      <c r="C35" s="23">
        <f>B35/60</f>
        <v>1.0664612204166668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6"/>
      <c r="B36" s="6"/>
      <c r="C36" s="6"/>
      <c r="D36" s="6"/>
      <c r="E36" s="6"/>
      <c r="F36" s="6"/>
      <c r="G36" s="6"/>
      <c r="H36" s="6"/>
      <c r="I36" s="14"/>
      <c r="J36" s="14"/>
      <c r="K36" s="14"/>
    </row>
    <row r="37" spans="1:11" customFormat="1" ht="18.600000000000001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customFormat="1" ht="27.6" customHeight="1" x14ac:dyDescent="0.3">
      <c r="A38" s="7" t="s">
        <v>60</v>
      </c>
      <c r="B38" s="7" t="s">
        <v>61</v>
      </c>
      <c r="C38" s="7" t="s">
        <v>42</v>
      </c>
      <c r="D38" s="7" t="s">
        <v>62</v>
      </c>
      <c r="E38" s="7" t="s">
        <v>63</v>
      </c>
      <c r="F38" s="7" t="s">
        <v>64</v>
      </c>
      <c r="G38" s="7" t="s">
        <v>65</v>
      </c>
      <c r="H38" s="6"/>
      <c r="I38" s="6"/>
      <c r="J38" s="6"/>
      <c r="K38" s="6"/>
    </row>
    <row r="39" spans="1:11" customFormat="1" x14ac:dyDescent="0.3">
      <c r="A39" s="25"/>
      <c r="B39" s="8" t="s">
        <v>48</v>
      </c>
      <c r="C39" s="8" t="s">
        <v>50</v>
      </c>
      <c r="D39" s="8" t="s">
        <v>51</v>
      </c>
      <c r="E39" s="8" t="s">
        <v>52</v>
      </c>
      <c r="F39" s="8" t="s">
        <v>53</v>
      </c>
      <c r="G39" s="26" t="s">
        <v>66</v>
      </c>
      <c r="H39" s="6"/>
      <c r="I39" s="6"/>
      <c r="J39" s="6"/>
      <c r="K39" s="6"/>
    </row>
    <row r="40" spans="1:11" customFormat="1" ht="23.4" customHeight="1" x14ac:dyDescent="0.3">
      <c r="A40" s="27" t="s">
        <v>122</v>
      </c>
      <c r="B40" s="28" t="s">
        <v>73</v>
      </c>
      <c r="C40" s="29">
        <v>1</v>
      </c>
      <c r="D40" s="30" t="s">
        <v>67</v>
      </c>
      <c r="E40" s="31">
        <v>30</v>
      </c>
      <c r="F40" s="32">
        <f>C34</f>
        <v>2.4553521721260219</v>
      </c>
      <c r="G40" s="32">
        <f>(E40/C40)*F40</f>
        <v>73.66056516378066</v>
      </c>
      <c r="H40" s="6"/>
      <c r="I40" s="6"/>
      <c r="J40" s="6"/>
      <c r="K40" s="6"/>
    </row>
    <row r="41" spans="1:11" customFormat="1" ht="23.4" customHeight="1" x14ac:dyDescent="0.3">
      <c r="A41" s="52" t="s">
        <v>214</v>
      </c>
      <c r="B41" s="28" t="s">
        <v>74</v>
      </c>
      <c r="C41" s="30">
        <v>1</v>
      </c>
      <c r="D41" s="30" t="s">
        <v>67</v>
      </c>
      <c r="E41" s="33">
        <v>40</v>
      </c>
      <c r="F41" s="32">
        <f>C35</f>
        <v>1.0664612204166668</v>
      </c>
      <c r="G41" s="34">
        <f>(E41/C41)*F41</f>
        <v>42.65844881666667</v>
      </c>
      <c r="H41" s="6"/>
      <c r="I41" s="6"/>
      <c r="J41" s="6"/>
      <c r="K41" s="6"/>
    </row>
    <row r="42" spans="1:11" customFormat="1" ht="23.4" customHeight="1" x14ac:dyDescent="0.3">
      <c r="A42" s="170" t="s">
        <v>68</v>
      </c>
      <c r="B42" s="171"/>
      <c r="C42" s="171"/>
      <c r="D42" s="171"/>
      <c r="E42" s="171"/>
      <c r="F42" s="171"/>
      <c r="G42" s="35">
        <f>SUM(G40:G41)</f>
        <v>116.31901398044732</v>
      </c>
      <c r="H42" s="6"/>
      <c r="I42" s="6"/>
      <c r="J42" s="6"/>
      <c r="K42" s="6"/>
    </row>
    <row r="43" spans="1:11" customForma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customFormat="1" x14ac:dyDescent="0.3">
      <c r="A44" s="6"/>
      <c r="B44" s="6"/>
      <c r="C44" s="6"/>
      <c r="D44" s="6"/>
      <c r="E44" s="6"/>
      <c r="F44" s="6"/>
      <c r="G44" s="6"/>
      <c r="H44" s="36"/>
      <c r="I44" s="6"/>
      <c r="J44" s="6"/>
      <c r="K44" s="6"/>
    </row>
    <row r="45" spans="1:11" customFormat="1" ht="20.399999999999999" customHeight="1" x14ac:dyDescent="0.3">
      <c r="A45" s="173" t="s">
        <v>69</v>
      </c>
      <c r="B45" s="173"/>
      <c r="C45" s="19">
        <f>H28</f>
        <v>87.743655833333349</v>
      </c>
      <c r="D45" s="6"/>
      <c r="E45" s="6"/>
      <c r="F45" s="6"/>
      <c r="G45" s="6"/>
      <c r="H45" s="36"/>
      <c r="I45" s="6"/>
      <c r="J45" s="6"/>
      <c r="K45" s="6"/>
    </row>
    <row r="46" spans="1:11" customFormat="1" ht="20.399999999999999" customHeight="1" x14ac:dyDescent="0.3">
      <c r="A46" s="174" t="s">
        <v>70</v>
      </c>
      <c r="B46" s="174"/>
      <c r="C46" s="22">
        <f>G42</f>
        <v>116.31901398044732</v>
      </c>
      <c r="D46" s="6"/>
      <c r="E46" s="6"/>
      <c r="F46" s="6"/>
      <c r="G46" s="6"/>
      <c r="H46" s="36"/>
      <c r="I46" s="6"/>
      <c r="J46" s="6"/>
      <c r="K46" s="6"/>
    </row>
    <row r="47" spans="1:11" customFormat="1" ht="21.6" customHeight="1" x14ac:dyDescent="0.3">
      <c r="A47" s="175" t="s">
        <v>71</v>
      </c>
      <c r="B47" s="175"/>
      <c r="C47" s="60">
        <f>SUM(C45:C46)</f>
        <v>204.06266981378067</v>
      </c>
      <c r="D47" s="5"/>
      <c r="E47" s="5"/>
      <c r="F47" s="5"/>
      <c r="G47" s="5"/>
      <c r="H47" s="36"/>
      <c r="I47" s="6"/>
      <c r="J47" s="6"/>
      <c r="K47" s="6"/>
    </row>
    <row r="48" spans="1:11" customFormat="1" x14ac:dyDescent="0.3">
      <c r="A48" s="36"/>
      <c r="B48" s="36"/>
      <c r="C48" s="36"/>
      <c r="D48" s="36"/>
      <c r="E48" s="36"/>
      <c r="F48" s="36"/>
      <c r="G48" s="36"/>
      <c r="H48" s="36"/>
      <c r="I48" s="6"/>
      <c r="J48" s="6"/>
      <c r="K48" s="6"/>
    </row>
    <row r="49" spans="1:11" customFormat="1" x14ac:dyDescent="0.3">
      <c r="A49" s="36"/>
      <c r="B49" s="36"/>
      <c r="C49" s="36"/>
      <c r="D49" s="36"/>
      <c r="E49" s="36"/>
      <c r="F49" s="36"/>
      <c r="G49" s="36"/>
      <c r="H49" s="36"/>
      <c r="I49" s="6"/>
      <c r="J49" s="6"/>
      <c r="K49" s="6"/>
    </row>
    <row r="50" spans="1:11" customFormat="1" ht="25.2" customHeight="1" x14ac:dyDescent="0.3">
      <c r="A50" s="36"/>
      <c r="B50" s="36"/>
      <c r="C50" s="36"/>
      <c r="D50" s="36"/>
      <c r="E50" s="36"/>
      <c r="F50" s="36"/>
      <c r="G50" s="36"/>
      <c r="H50" s="36"/>
      <c r="I50" s="6"/>
      <c r="J50" s="6"/>
      <c r="K50" s="6"/>
    </row>
  </sheetData>
  <mergeCells count="8">
    <mergeCell ref="A47:B47"/>
    <mergeCell ref="A4:C4"/>
    <mergeCell ref="B1:I1"/>
    <mergeCell ref="A28:G28"/>
    <mergeCell ref="A42:F42"/>
    <mergeCell ref="A45:B45"/>
    <mergeCell ref="A46:B46"/>
    <mergeCell ref="A31:B3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35EF-8B98-4A36-AD7F-F52935FA7215}">
  <dimension ref="A1:K58"/>
  <sheetViews>
    <sheetView topLeftCell="A38" workbookViewId="0">
      <selection activeCell="A39" sqref="A39:B39"/>
    </sheetView>
  </sheetViews>
  <sheetFormatPr defaultColWidth="9.109375" defaultRowHeight="14.4" x14ac:dyDescent="0.3"/>
  <cols>
    <col min="1" max="1" width="15.3320312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35.33203125" style="37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medycznych'!C23</f>
        <v>Endoskopowe wycięcie polipa jelita grubego - metodą złożoną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57.6" x14ac:dyDescent="0.3">
      <c r="A2" s="5" t="s">
        <v>37</v>
      </c>
      <c r="B2" s="58" t="str">
        <f>'Wykaz procedur medycznych'!B23</f>
        <v>45.42.02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31.8" customHeight="1" x14ac:dyDescent="0.3">
      <c r="A11" s="9" t="str">
        <f>'Słownik materiały - ceny'!A61</f>
        <v>ENDO-58</v>
      </c>
      <c r="B11" s="10" t="str">
        <f>'Słownik materiały - ceny'!B61</f>
        <v xml:space="preserve">SZORTY do kolonoskopii </v>
      </c>
      <c r="C11" s="10" t="str">
        <f>'Słownik materiały - ceny'!C61</f>
        <v>materiał jednorazowy</v>
      </c>
      <c r="D11" s="12">
        <v>1</v>
      </c>
      <c r="E11" s="10" t="str">
        <f>'Słownik materiały - ceny'!D61</f>
        <v>szt</v>
      </c>
      <c r="F11" s="40">
        <v>1</v>
      </c>
      <c r="G11" s="11">
        <f>'Słownik materiały - ceny'!E61</f>
        <v>1.86</v>
      </c>
      <c r="H11" s="11">
        <f>(F11/D11)*G11</f>
        <v>1.86</v>
      </c>
      <c r="I11" s="6"/>
      <c r="J11" s="48"/>
      <c r="K11" s="6"/>
    </row>
    <row r="12" spans="1:11" customFormat="1" ht="26.4" customHeight="1" x14ac:dyDescent="0.3">
      <c r="A12" s="9" t="str">
        <f>'Słownik materiały - ceny'!A7</f>
        <v>ENDO-04</v>
      </c>
      <c r="B12" s="10" t="str">
        <f>'Słownik materiały - ceny'!B7</f>
        <v>Ochraniacze na obuwie</v>
      </c>
      <c r="C12" s="10" t="str">
        <f>'Słownik materiały - ceny'!C7</f>
        <v>materiał jednorazowy</v>
      </c>
      <c r="D12" s="12">
        <v>1</v>
      </c>
      <c r="E12" s="10" t="str">
        <f>'Słownik materiały - ceny'!D7</f>
        <v>szt</v>
      </c>
      <c r="F12" s="40">
        <v>4</v>
      </c>
      <c r="G12" s="11">
        <f>'Słownik materiały - ceny'!E7</f>
        <v>0.14000000000000001</v>
      </c>
      <c r="H12" s="11">
        <f t="shared" ref="H12:H35" si="0">(F12/D12)*G12</f>
        <v>0.56000000000000005</v>
      </c>
      <c r="I12" s="41"/>
      <c r="J12" s="6"/>
      <c r="K12" s="6"/>
    </row>
    <row r="13" spans="1:11" customFormat="1" ht="26.4" customHeight="1" x14ac:dyDescent="0.3">
      <c r="A13" s="9" t="str">
        <f>'Słownik materiały - ceny'!A8</f>
        <v>ENDO-05</v>
      </c>
      <c r="B13" s="10" t="str">
        <f>'Słownik materiały - ceny'!B8</f>
        <v>Prześcieradło jednorazowe</v>
      </c>
      <c r="C13" s="10" t="str">
        <f>'Słownik materiały - ceny'!C8</f>
        <v>materiał jednorazowy</v>
      </c>
      <c r="D13" s="12">
        <v>1</v>
      </c>
      <c r="E13" s="10" t="str">
        <f>'Słownik materiały - ceny'!D8</f>
        <v>szt</v>
      </c>
      <c r="F13" s="40">
        <v>1</v>
      </c>
      <c r="G13" s="11">
        <f>'Słownik materiały - ceny'!E8</f>
        <v>2.15</v>
      </c>
      <c r="H13" s="11">
        <f t="shared" si="0"/>
        <v>2.15</v>
      </c>
      <c r="I13" s="6"/>
      <c r="J13" s="6"/>
      <c r="K13" s="6"/>
    </row>
    <row r="14" spans="1:11" customFormat="1" ht="26.4" customHeight="1" x14ac:dyDescent="0.3">
      <c r="A14" s="9" t="str">
        <f>'Słownik materiały - ceny'!A9</f>
        <v>ENDO-06</v>
      </c>
      <c r="B14" s="10" t="str">
        <f>'Słownik materiały - ceny'!B9</f>
        <v>Rękawiczki jednorazowe</v>
      </c>
      <c r="C14" s="10" t="str">
        <f>'Słownik materiały - ceny'!C9</f>
        <v>materiał jednorazowy</v>
      </c>
      <c r="D14" s="12">
        <v>1</v>
      </c>
      <c r="E14" s="10" t="str">
        <f>'Słownik materiały - ceny'!D9</f>
        <v>szt</v>
      </c>
      <c r="F14" s="40">
        <v>6</v>
      </c>
      <c r="G14" s="11">
        <f>'Słownik materiały - ceny'!E9</f>
        <v>1.04</v>
      </c>
      <c r="H14" s="11">
        <f t="shared" si="0"/>
        <v>6.24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ceny'!A12</f>
        <v>ENDO-09</v>
      </c>
      <c r="B16" s="10" t="str">
        <f>'Słownik materiały - ceny'!B12</f>
        <v>Skinsept Pur do odkażania skóry, opakowanie 350ml</v>
      </c>
      <c r="C16" s="10" t="str">
        <f>'Słownik materiały - ceny'!C12</f>
        <v>środek dezynfekcyjny</v>
      </c>
      <c r="D16" s="12">
        <v>100</v>
      </c>
      <c r="E16" s="10" t="str">
        <f>'Słownik materiały - ceny'!D12</f>
        <v>szt</v>
      </c>
      <c r="F16" s="39">
        <v>1</v>
      </c>
      <c r="G16" s="11">
        <f>'Słownik materiały - ceny'!E12</f>
        <v>23.05</v>
      </c>
      <c r="H16" s="11">
        <f t="shared" si="0"/>
        <v>0.23050000000000001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ceny'!A13</f>
        <v>ENDO-10</v>
      </c>
      <c r="B17" s="10" t="str">
        <f>'Słownik materiały - ceny'!B13</f>
        <v>ANIOXYDE 1000 ml, preparat do czyszczenia endoskopów</v>
      </c>
      <c r="C17" s="10" t="str">
        <f>'Słownik materiały - ceny'!C13</f>
        <v>środek dezynfekcyjny</v>
      </c>
      <c r="D17" s="12">
        <v>25</v>
      </c>
      <c r="E17" s="10" t="str">
        <f>'Słownik materiały - ceny'!D13</f>
        <v>szt</v>
      </c>
      <c r="F17" s="40">
        <v>1</v>
      </c>
      <c r="G17" s="11">
        <f>'Słownik materiały - ceny'!E13</f>
        <v>147.56</v>
      </c>
      <c r="H17" s="11">
        <f t="shared" si="0"/>
        <v>5.9024000000000001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ceny'!A14</f>
        <v>ENDO-11</v>
      </c>
      <c r="B18" s="10" t="str">
        <f>'Słownik materiały - ceny'!B14</f>
        <v>Lignina - wata celulozowa, opakowanie 5 kg</v>
      </c>
      <c r="C18" s="10" t="str">
        <f>'Słownik materiały - ceny'!C14</f>
        <v>materiał jednorazowy</v>
      </c>
      <c r="D18" s="12">
        <v>100</v>
      </c>
      <c r="E18" s="10" t="str">
        <f>'Słownik materiały - ceny'!D14</f>
        <v>opakowanie</v>
      </c>
      <c r="F18" s="40">
        <v>1</v>
      </c>
      <c r="G18" s="11">
        <f>'Słownik materiały - ceny'!E14</f>
        <v>42.55</v>
      </c>
      <c r="H18" s="11">
        <f t="shared" si="0"/>
        <v>0.42549999999999999</v>
      </c>
      <c r="I18" s="14"/>
      <c r="J18" s="49"/>
      <c r="K18" s="14"/>
    </row>
    <row r="19" spans="1:11" s="15" customFormat="1" ht="26.4" customHeight="1" x14ac:dyDescent="0.3">
      <c r="A19" s="9" t="str">
        <f>'Słownik materiały - ceny'!A24</f>
        <v>ENDO-21</v>
      </c>
      <c r="B19" s="10" t="str">
        <f>'Słownik materiały - ceny'!B24</f>
        <v>Nerka jednorazowa</v>
      </c>
      <c r="C19" s="10" t="str">
        <f>'Słownik materiały - ceny'!C24</f>
        <v>materiał jednorazowy</v>
      </c>
      <c r="D19" s="12">
        <v>1</v>
      </c>
      <c r="E19" s="10" t="str">
        <f>'Słownik materiały - ceny'!D24</f>
        <v>szt</v>
      </c>
      <c r="F19" s="40">
        <v>1</v>
      </c>
      <c r="G19" s="11">
        <f>'Słownik materiały - ceny'!E24</f>
        <v>0.43</v>
      </c>
      <c r="H19" s="11">
        <f t="shared" si="0"/>
        <v>0.43</v>
      </c>
      <c r="I19" s="50"/>
      <c r="J19" s="14"/>
      <c r="K19" s="14"/>
    </row>
    <row r="20" spans="1:11" s="15" customFormat="1" ht="26.4" customHeight="1" x14ac:dyDescent="0.3">
      <c r="A20" s="9" t="str">
        <f>'Słownik materiały - ceny'!A20</f>
        <v>ENDO-17</v>
      </c>
      <c r="B20" s="10" t="str">
        <f>'Słownik materiały - ceny'!B20</f>
        <v>Szczoteczka do czyszczenia endoskopów</v>
      </c>
      <c r="C20" s="10" t="str">
        <f>'Słownik materiały - ceny'!C20</f>
        <v>materiał jednorazowy</v>
      </c>
      <c r="D20" s="12">
        <v>1</v>
      </c>
      <c r="E20" s="10" t="str">
        <f>'Słownik materiały - ceny'!D20</f>
        <v>szt</v>
      </c>
      <c r="F20" s="40">
        <v>1</v>
      </c>
      <c r="G20" s="11">
        <f>'Słownik materiały - ceny'!E20</f>
        <v>2.98</v>
      </c>
      <c r="H20" s="11">
        <f t="shared" si="0"/>
        <v>2.98</v>
      </c>
      <c r="I20" s="51"/>
      <c r="J20" s="49"/>
      <c r="K20" s="14"/>
    </row>
    <row r="21" spans="1:11" s="15" customFormat="1" ht="26.4" customHeight="1" x14ac:dyDescent="0.3">
      <c r="A21" s="9" t="str">
        <f>'Słownik materiały - ceny'!A15</f>
        <v>ENDO-12</v>
      </c>
      <c r="B21" s="10" t="str">
        <f>'Słownik materiały - ceny'!B15</f>
        <v>Aniosgel 85 NPC do dezynfekcji rąk, butelka 1000 ml</v>
      </c>
      <c r="C21" s="10" t="str">
        <f>'Słownik materiały - ceny'!C15</f>
        <v>środek dezynfekcyjny</v>
      </c>
      <c r="D21" s="12">
        <v>30</v>
      </c>
      <c r="E21" s="10" t="str">
        <f>'Słownik materiały - ceny'!D15</f>
        <v>szt</v>
      </c>
      <c r="F21" s="40">
        <v>1</v>
      </c>
      <c r="G21" s="11">
        <f>'Słownik materiały - ceny'!E15</f>
        <v>29.81</v>
      </c>
      <c r="H21" s="11">
        <f t="shared" si="0"/>
        <v>0.99366666666666659</v>
      </c>
      <c r="I21" s="51"/>
      <c r="J21" s="49"/>
      <c r="K21" s="14"/>
    </row>
    <row r="22" spans="1:11" s="15" customFormat="1" ht="26.4" customHeight="1" x14ac:dyDescent="0.3">
      <c r="A22" s="9" t="str">
        <f>'Słownik materiały - ceny'!A16</f>
        <v>ENDO-13</v>
      </c>
      <c r="B22" s="10" t="str">
        <f>'Słownik materiały - ceny'!B16</f>
        <v>Chusteczki uniwersalne Clinell do dezynfekcji powierzchni, opakowanie 200 szt</v>
      </c>
      <c r="C22" s="10" t="str">
        <f>'Słownik materiały - ceny'!C16</f>
        <v>środek dezynfekcyjny</v>
      </c>
      <c r="D22" s="12">
        <v>60</v>
      </c>
      <c r="E22" s="10" t="str">
        <f>'Słownik materiały - ceny'!D16</f>
        <v>opakowanie</v>
      </c>
      <c r="F22" s="40">
        <v>1</v>
      </c>
      <c r="G22" s="11">
        <f>'Słownik materiały - ceny'!E16</f>
        <v>40</v>
      </c>
      <c r="H22" s="11">
        <f t="shared" si="0"/>
        <v>0.66666666666666663</v>
      </c>
      <c r="I22" s="50"/>
      <c r="J22" s="49"/>
      <c r="K22" s="14"/>
    </row>
    <row r="23" spans="1:11" s="15" customFormat="1" ht="26.4" customHeight="1" x14ac:dyDescent="0.3">
      <c r="A23" s="9" t="str">
        <f>'Słownik materiały - ceny'!A17</f>
        <v>ENDO-14</v>
      </c>
      <c r="B23" s="10" t="str">
        <f>'Słownik materiały - ceny'!B17</f>
        <v>Kompresy niejałowe 10x10, opakowanie 100 sztuk</v>
      </c>
      <c r="C23" s="10" t="str">
        <f>'Słownik materiały - ceny'!C17</f>
        <v>materiał jednorazowy</v>
      </c>
      <c r="D23" s="12">
        <v>4</v>
      </c>
      <c r="E23" s="10" t="str">
        <f>'Słownik materiały - ceny'!D17</f>
        <v>opakowanie</v>
      </c>
      <c r="F23" s="40">
        <v>1</v>
      </c>
      <c r="G23" s="11">
        <f>'Słownik materiały - ceny'!E17</f>
        <v>10.15</v>
      </c>
      <c r="H23" s="11">
        <f t="shared" si="0"/>
        <v>2.5375000000000001</v>
      </c>
      <c r="I23" s="51"/>
      <c r="J23" s="49"/>
      <c r="K23" s="14"/>
    </row>
    <row r="24" spans="1:11" s="15" customFormat="1" ht="26.4" customHeight="1" x14ac:dyDescent="0.3">
      <c r="A24" s="9" t="str">
        <f>'Słownik materiały - ceny'!A18</f>
        <v>ENDO-15</v>
      </c>
      <c r="B24" s="10" t="str">
        <f>'Słownik materiały - ceny'!B18</f>
        <v>Incidin OXY Wipes chusteczki do dezynfekcji, opakowanie 100 sztuk</v>
      </c>
      <c r="C24" s="10" t="str">
        <f>'Słownik materiały - ceny'!C18</f>
        <v>środek dezynfekcyjny</v>
      </c>
      <c r="D24" s="12">
        <v>10</v>
      </c>
      <c r="E24" s="10" t="str">
        <f>'Słownik materiały - ceny'!D18</f>
        <v>opakowanie</v>
      </c>
      <c r="F24" s="40">
        <v>1</v>
      </c>
      <c r="G24" s="11">
        <f>'Słownik materiały - ceny'!E18</f>
        <v>29.2</v>
      </c>
      <c r="H24" s="11">
        <f t="shared" si="0"/>
        <v>2.92</v>
      </c>
      <c r="I24" s="51"/>
      <c r="J24" s="49"/>
      <c r="K24" s="14"/>
    </row>
    <row r="25" spans="1:11" s="15" customFormat="1" ht="26.4" customHeight="1" x14ac:dyDescent="0.3">
      <c r="A25" s="9" t="str">
        <f>'Słownik materiały - ceny'!A19</f>
        <v>ENDO-16</v>
      </c>
      <c r="B25" s="10" t="str">
        <f>'Słownik materiały - ceny'!B19</f>
        <v>Sterisol Liquid Soap Ultra Mild, opakowanie 700 ml</v>
      </c>
      <c r="C25" s="10" t="str">
        <f>'Słownik materiały - ceny'!C19</f>
        <v>środek dezynfekcyjny</v>
      </c>
      <c r="D25" s="12">
        <v>60</v>
      </c>
      <c r="E25" s="10" t="str">
        <f>'Słownik materiały - ceny'!D19</f>
        <v>szt</v>
      </c>
      <c r="F25" s="40">
        <v>1</v>
      </c>
      <c r="G25" s="11">
        <f>'Słownik materiały - ceny'!E19</f>
        <v>35</v>
      </c>
      <c r="H25" s="11">
        <f t="shared" si="0"/>
        <v>0.58333333333333337</v>
      </c>
      <c r="I25" s="14"/>
      <c r="J25" s="49"/>
      <c r="K25" s="14"/>
    </row>
    <row r="26" spans="1:11" s="15" customFormat="1" ht="26.4" customHeight="1" x14ac:dyDescent="0.3">
      <c r="A26" s="9" t="str">
        <f>'Słownik materiały - ceny'!A23</f>
        <v>ENDO-20</v>
      </c>
      <c r="B26" s="10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14"/>
      <c r="J26" s="14"/>
      <c r="K26" s="14"/>
    </row>
    <row r="27" spans="1:11" s="15" customFormat="1" ht="26.4" customHeight="1" x14ac:dyDescent="0.3">
      <c r="A27" s="9" t="str">
        <f>'Słownik materiały - ceny'!A36</f>
        <v>ENDO-33</v>
      </c>
      <c r="B27" s="10" t="str">
        <f>'Słownik materiały - ceny'!B36</f>
        <v>Spirytus 75 % , 1 litr</v>
      </c>
      <c r="C27" s="10" t="str">
        <f>'Słownik materiały - ceny'!C36</f>
        <v>środek dezynfekcyjny</v>
      </c>
      <c r="D27" s="12">
        <v>1</v>
      </c>
      <c r="E27" s="10" t="str">
        <f>'Słownik materiały - ceny'!D36</f>
        <v>litr</v>
      </c>
      <c r="F27" s="39">
        <v>0.1</v>
      </c>
      <c r="G27" s="11">
        <f>'Słownik materiały - ceny'!E36</f>
        <v>195.45</v>
      </c>
      <c r="H27" s="11">
        <f t="shared" si="0"/>
        <v>19.545000000000002</v>
      </c>
      <c r="I27" s="50"/>
      <c r="J27" s="14"/>
      <c r="K27" s="14"/>
    </row>
    <row r="28" spans="1:11" s="15" customFormat="1" ht="26.4" customHeight="1" x14ac:dyDescent="0.3">
      <c r="A28" s="9" t="str">
        <f>'Słownik materiały - ceny'!A58</f>
        <v>ENDO-55</v>
      </c>
      <c r="B28" s="10" t="str">
        <f>'Słownik materiały - ceny'!B58</f>
        <v xml:space="preserve">STRZYKAWKA 50 ml POLFA </v>
      </c>
      <c r="C28" s="10" t="str">
        <f>'Słownik materiały - ceny'!C58</f>
        <v>materiał jednorazowy</v>
      </c>
      <c r="D28" s="12">
        <v>1</v>
      </c>
      <c r="E28" s="10" t="str">
        <f>'Słownik materiały - ceny'!D58</f>
        <v>szt</v>
      </c>
      <c r="F28" s="40">
        <v>1</v>
      </c>
      <c r="G28" s="11">
        <f>'Słownik materiały - ceny'!E58</f>
        <v>0.98</v>
      </c>
      <c r="H28" s="11">
        <f t="shared" si="0"/>
        <v>0.98</v>
      </c>
      <c r="I28" s="50"/>
      <c r="J28" s="14"/>
      <c r="K28" s="14"/>
    </row>
    <row r="29" spans="1:11" s="15" customFormat="1" ht="26.4" customHeight="1" x14ac:dyDescent="0.3">
      <c r="A29" s="9" t="str">
        <f>'Słownik materiały - ceny'!A59</f>
        <v>ENDO-56</v>
      </c>
      <c r="B29" s="10" t="str">
        <f>'Słownik materiały - ceny'!B59</f>
        <v xml:space="preserve">ELEKTRODA neutralna -SKINTACT  </v>
      </c>
      <c r="C29" s="10" t="str">
        <f>'Słownik materiały - ceny'!C59</f>
        <v>materiał jednorazowy</v>
      </c>
      <c r="D29" s="12">
        <v>1</v>
      </c>
      <c r="E29" s="10" t="str">
        <f>'Słownik materiały - ceny'!D59</f>
        <v>szt</v>
      </c>
      <c r="F29" s="40">
        <v>1</v>
      </c>
      <c r="G29" s="11">
        <f>'Słownik materiały - ceny'!E59</f>
        <v>2.75</v>
      </c>
      <c r="H29" s="11">
        <f t="shared" si="0"/>
        <v>2.75</v>
      </c>
      <c r="I29" s="50"/>
      <c r="J29" s="14"/>
      <c r="K29" s="14"/>
    </row>
    <row r="30" spans="1:11" s="15" customFormat="1" ht="26.4" customHeight="1" x14ac:dyDescent="0.3">
      <c r="A30" s="9" t="str">
        <f>'Słownik materiały - ceny'!A38</f>
        <v>ENDO-35</v>
      </c>
      <c r="B30" s="10" t="str">
        <f>'Słownik materiały - ceny'!B38</f>
        <v xml:space="preserve">Pętla diatermiczna </v>
      </c>
      <c r="C30" s="10" t="str">
        <f>'Słownik materiały - ceny'!C38</f>
        <v>materiał jednorazowy</v>
      </c>
      <c r="D30" s="12">
        <v>1</v>
      </c>
      <c r="E30" s="10" t="str">
        <f>'Słownik materiały - ceny'!D38</f>
        <v>szt</v>
      </c>
      <c r="F30" s="40">
        <v>1</v>
      </c>
      <c r="G30" s="11">
        <f>'Słownik materiały - ceny'!E38</f>
        <v>29.55</v>
      </c>
      <c r="H30" s="11">
        <f t="shared" si="0"/>
        <v>29.55</v>
      </c>
      <c r="I30" s="50"/>
      <c r="J30" s="14"/>
      <c r="K30" s="14"/>
    </row>
    <row r="31" spans="1:11" s="15" customFormat="1" ht="26.4" customHeight="1" x14ac:dyDescent="0.3">
      <c r="A31" s="9" t="str">
        <f>'Słownik materiały - ceny'!A39</f>
        <v>ENDO-36</v>
      </c>
      <c r="B31" s="10" t="str">
        <f>'Słownik materiały - ceny'!B39</f>
        <v>Inj. Natrii chlorati isotonica Polpharma inj. 9 mg/1 ml amp.</v>
      </c>
      <c r="C31" s="10" t="str">
        <f>'Słownik materiały - ceny'!C39</f>
        <v>płyn infuzyjny</v>
      </c>
      <c r="D31" s="12">
        <v>1</v>
      </c>
      <c r="E31" s="10" t="str">
        <f>'Słownik materiały - ceny'!D39</f>
        <v>szt</v>
      </c>
      <c r="F31" s="40">
        <v>1</v>
      </c>
      <c r="G31" s="11">
        <f>'Słownik materiały - ceny'!E39</f>
        <v>0.32600000000000001</v>
      </c>
      <c r="H31" s="11">
        <f t="shared" si="0"/>
        <v>0.32600000000000001</v>
      </c>
      <c r="I31" s="50"/>
      <c r="J31" s="14"/>
      <c r="K31" s="14"/>
    </row>
    <row r="32" spans="1:11" s="15" customFormat="1" ht="26.4" customHeight="1" x14ac:dyDescent="0.3">
      <c r="A32" s="9" t="str">
        <f>'Słownik materiały - ceny'!A22</f>
        <v>ENDO-19</v>
      </c>
      <c r="B32" s="10" t="str">
        <f>'Słownik materiały - ceny'!B22</f>
        <v>Pojemnik z 4% formaliną o poj.  60 / 30 ml</v>
      </c>
      <c r="C32" s="10" t="str">
        <f>'Słownik materiały - ceny'!C22</f>
        <v>materiał jednorazowy</v>
      </c>
      <c r="D32" s="12">
        <v>1</v>
      </c>
      <c r="E32" s="10" t="str">
        <f>'Słownik materiały - ceny'!D22</f>
        <v>szt</v>
      </c>
      <c r="F32" s="40">
        <v>1</v>
      </c>
      <c r="G32" s="11">
        <f>'Słownik materiały - ceny'!E22</f>
        <v>2.7874716417910448</v>
      </c>
      <c r="H32" s="11">
        <f t="shared" si="0"/>
        <v>2.7874716417910448</v>
      </c>
      <c r="I32" s="50"/>
      <c r="J32" s="14"/>
      <c r="K32" s="14"/>
    </row>
    <row r="33" spans="1:11" s="15" customFormat="1" ht="26.4" customHeight="1" x14ac:dyDescent="0.3">
      <c r="A33" s="9" t="str">
        <f>'Słownik materiały - ceny'!A52</f>
        <v>ENDO-49</v>
      </c>
      <c r="B33" s="10" t="str">
        <f>'Słownik materiały - ceny'!B52</f>
        <v>IGŁA do ostrzykiwań 7 Fr/2300 mm - 2,8 mm</v>
      </c>
      <c r="C33" s="10" t="str">
        <f>'Słownik materiały - ceny'!C52</f>
        <v>materiał jednorazowy</v>
      </c>
      <c r="D33" s="12">
        <v>1</v>
      </c>
      <c r="E33" s="10" t="str">
        <f>'Słownik materiały - ceny'!D52</f>
        <v>szt</v>
      </c>
      <c r="F33" s="40">
        <v>1</v>
      </c>
      <c r="G33" s="11">
        <f>'Słownik materiały - ceny'!E52</f>
        <v>30.15</v>
      </c>
      <c r="H33" s="11">
        <f t="shared" si="0"/>
        <v>30.15</v>
      </c>
      <c r="I33" s="50"/>
      <c r="J33" s="14"/>
      <c r="K33" s="14"/>
    </row>
    <row r="34" spans="1:11" s="15" customFormat="1" ht="26.4" customHeight="1" x14ac:dyDescent="0.3">
      <c r="A34" s="9" t="str">
        <f>'Słownik materiały - ceny'!A50</f>
        <v>ENDO-47</v>
      </c>
      <c r="B34" s="10" t="str">
        <f>'Słownik materiały - ceny'!B50</f>
        <v>Pułapka na polipy 4-komorowa PTP-02</v>
      </c>
      <c r="C34" s="10" t="str">
        <f>'Słownik materiały - ceny'!C50</f>
        <v>materiał jednorazowy</v>
      </c>
      <c r="D34" s="12">
        <v>1</v>
      </c>
      <c r="E34" s="10" t="str">
        <f>'Słownik materiały - ceny'!D50</f>
        <v>szt</v>
      </c>
      <c r="F34" s="40">
        <v>1</v>
      </c>
      <c r="G34" s="11">
        <f>'Słownik materiały - ceny'!E50</f>
        <v>26.78</v>
      </c>
      <c r="H34" s="11">
        <f t="shared" si="0"/>
        <v>26.78</v>
      </c>
      <c r="I34" s="50"/>
      <c r="J34" s="14"/>
      <c r="K34" s="14"/>
    </row>
    <row r="35" spans="1:11" s="15" customFormat="1" ht="26.4" customHeight="1" x14ac:dyDescent="0.3">
      <c r="A35" s="9" t="str">
        <f>'Słownik materiały - ceny'!A44</f>
        <v>ENDO-41</v>
      </c>
      <c r="B35" s="10" t="str">
        <f>'Słownik materiały - ceny'!B44</f>
        <v>Lignocainum Jelfa A żel 20mg/g 30g tuba</v>
      </c>
      <c r="C35" s="10" t="str">
        <f>'Słownik materiały - ceny'!C44</f>
        <v>lek</v>
      </c>
      <c r="D35" s="12">
        <v>10</v>
      </c>
      <c r="E35" s="10" t="str">
        <f>'Słownik materiały - ceny'!D44</f>
        <v>szt</v>
      </c>
      <c r="F35" s="40">
        <v>1</v>
      </c>
      <c r="G35" s="11">
        <f>'Słownik materiały - ceny'!E44</f>
        <v>32.21</v>
      </c>
      <c r="H35" s="11">
        <f t="shared" si="0"/>
        <v>3.2210000000000001</v>
      </c>
      <c r="I35" s="14"/>
      <c r="J35" s="14"/>
      <c r="K35" s="14"/>
    </row>
    <row r="36" spans="1:11" s="15" customFormat="1" ht="26.4" customHeight="1" x14ac:dyDescent="0.3">
      <c r="A36" s="179" t="s">
        <v>55</v>
      </c>
      <c r="B36" s="180"/>
      <c r="C36" s="180"/>
      <c r="D36" s="180"/>
      <c r="E36" s="180"/>
      <c r="F36" s="180"/>
      <c r="G36" s="181"/>
      <c r="H36" s="16">
        <f>SUM(H8:H35)</f>
        <v>181.29762747512436</v>
      </c>
      <c r="I36" s="14"/>
      <c r="J36" s="14"/>
      <c r="K36" s="14"/>
    </row>
    <row r="37" spans="1:11" s="15" customFormat="1" ht="26.4" customHeight="1" x14ac:dyDescent="0.3">
      <c r="A37" s="5"/>
      <c r="B37" s="5"/>
      <c r="C37" s="5"/>
      <c r="D37" s="5"/>
      <c r="E37" s="5"/>
      <c r="F37" s="5"/>
      <c r="G37" s="5"/>
      <c r="H37" s="5"/>
      <c r="I37" s="14"/>
      <c r="J37" s="14"/>
      <c r="K37" s="14"/>
    </row>
    <row r="38" spans="1:11" s="15" customFormat="1" ht="26.4" customHeight="1" x14ac:dyDescent="0.3">
      <c r="A38" s="5"/>
      <c r="B38" s="5"/>
      <c r="C38" s="5"/>
      <c r="D38" s="5"/>
      <c r="E38" s="5"/>
      <c r="F38" s="5"/>
      <c r="G38" s="5"/>
      <c r="H38" s="5"/>
      <c r="I38" s="14"/>
      <c r="J38" s="14"/>
      <c r="K38" s="14"/>
    </row>
    <row r="39" spans="1:11" s="15" customFormat="1" ht="26.4" customHeight="1" x14ac:dyDescent="0.3">
      <c r="A39" s="178" t="s">
        <v>56</v>
      </c>
      <c r="B39" s="178"/>
      <c r="C39" s="6"/>
      <c r="D39" s="6"/>
      <c r="E39" s="6"/>
      <c r="F39" s="6"/>
      <c r="G39" s="6"/>
      <c r="H39" s="6"/>
      <c r="I39" s="14"/>
      <c r="J39" s="14"/>
      <c r="K39" s="14"/>
    </row>
    <row r="40" spans="1:11" s="15" customFormat="1" ht="26.4" customHeight="1" x14ac:dyDescent="0.3">
      <c r="A40" s="5" t="s">
        <v>57</v>
      </c>
      <c r="B40" s="17" t="s">
        <v>58</v>
      </c>
      <c r="C40" s="17" t="s">
        <v>59</v>
      </c>
      <c r="D40" s="6"/>
      <c r="E40" s="6"/>
      <c r="F40" s="6"/>
      <c r="G40" s="6"/>
      <c r="H40" s="6"/>
      <c r="I40" s="14"/>
      <c r="J40" s="14"/>
      <c r="K40" s="14"/>
    </row>
    <row r="41" spans="1:11" s="15" customFormat="1" ht="26.4" customHeight="1" x14ac:dyDescent="0.3">
      <c r="A41" s="18"/>
      <c r="B41" s="19"/>
      <c r="C41" s="20"/>
      <c r="D41" s="6"/>
      <c r="E41" s="6"/>
      <c r="F41" s="6"/>
      <c r="G41" s="6"/>
      <c r="H41" s="6"/>
      <c r="I41" s="14"/>
      <c r="J41" s="14"/>
      <c r="K41" s="14"/>
    </row>
    <row r="42" spans="1:11" s="15" customFormat="1" ht="26.4" customHeight="1" x14ac:dyDescent="0.3">
      <c r="A42" s="21" t="str">
        <f>'Stawki wynagrodzeń'!C3</f>
        <v xml:space="preserve">lekarz </v>
      </c>
      <c r="B42" s="22">
        <f>'Stawki wynagrodzeń'!F8</f>
        <v>147.32113032756132</v>
      </c>
      <c r="C42" s="23">
        <f>B42/60</f>
        <v>2.4553521721260219</v>
      </c>
      <c r="D42" s="6"/>
      <c r="E42" s="6"/>
      <c r="F42" s="6"/>
      <c r="G42" s="6"/>
      <c r="H42" s="6"/>
      <c r="I42" s="14"/>
      <c r="J42" s="14"/>
      <c r="K42" s="14"/>
    </row>
    <row r="43" spans="1:11" s="15" customFormat="1" ht="26.4" customHeight="1" x14ac:dyDescent="0.3">
      <c r="A43" s="24" t="str">
        <f>'Stawki wynagrodzeń'!C9</f>
        <v>pielęgniarka</v>
      </c>
      <c r="B43" s="22">
        <f>'Stawki wynagrodzeń'!F13</f>
        <v>63.987673225000009</v>
      </c>
      <c r="C43" s="23">
        <f>B43/60</f>
        <v>1.0664612204166668</v>
      </c>
      <c r="D43" s="6"/>
      <c r="E43" s="6"/>
      <c r="F43" s="6"/>
      <c r="G43" s="6"/>
      <c r="H43" s="6"/>
      <c r="I43" s="14"/>
      <c r="J43" s="14"/>
      <c r="K43" s="14"/>
    </row>
    <row r="44" spans="1:11" s="15" customFormat="1" ht="26.4" customHeight="1" x14ac:dyDescent="0.3">
      <c r="A44" s="6"/>
      <c r="B44" s="6"/>
      <c r="C44" s="6"/>
      <c r="D44" s="6"/>
      <c r="E44" s="6"/>
      <c r="F44" s="6"/>
      <c r="G44" s="6"/>
      <c r="H44" s="6"/>
      <c r="I44" s="14"/>
      <c r="J44" s="14"/>
      <c r="K44" s="14"/>
    </row>
    <row r="45" spans="1:11" customFormat="1" ht="18.600000000000001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customFormat="1" ht="27.6" customHeight="1" x14ac:dyDescent="0.3">
      <c r="A46" s="7" t="s">
        <v>60</v>
      </c>
      <c r="B46" s="7" t="s">
        <v>61</v>
      </c>
      <c r="C46" s="7" t="s">
        <v>42</v>
      </c>
      <c r="D46" s="7" t="s">
        <v>62</v>
      </c>
      <c r="E46" s="7" t="s">
        <v>63</v>
      </c>
      <c r="F46" s="7" t="s">
        <v>64</v>
      </c>
      <c r="G46" s="7" t="s">
        <v>65</v>
      </c>
      <c r="H46" s="6"/>
      <c r="I46" s="6"/>
      <c r="J46" s="6"/>
      <c r="K46" s="6"/>
    </row>
    <row r="47" spans="1:11" customFormat="1" x14ac:dyDescent="0.3">
      <c r="A47" s="25"/>
      <c r="B47" s="8" t="s">
        <v>48</v>
      </c>
      <c r="C47" s="8" t="s">
        <v>50</v>
      </c>
      <c r="D47" s="8" t="s">
        <v>51</v>
      </c>
      <c r="E47" s="8" t="s">
        <v>52</v>
      </c>
      <c r="F47" s="8" t="s">
        <v>53</v>
      </c>
      <c r="G47" s="26" t="s">
        <v>66</v>
      </c>
      <c r="H47" s="6"/>
      <c r="I47" s="6"/>
      <c r="J47" s="6"/>
      <c r="K47" s="6"/>
    </row>
    <row r="48" spans="1:11" customFormat="1" ht="28.8" customHeight="1" x14ac:dyDescent="0.3">
      <c r="A48" s="27" t="s">
        <v>122</v>
      </c>
      <c r="B48" s="28" t="s">
        <v>73</v>
      </c>
      <c r="C48" s="29">
        <v>1</v>
      </c>
      <c r="D48" s="30" t="s">
        <v>67</v>
      </c>
      <c r="E48" s="31">
        <v>60</v>
      </c>
      <c r="F48" s="32">
        <f>C42</f>
        <v>2.4553521721260219</v>
      </c>
      <c r="G48" s="32">
        <f>(E48/C48)*F48</f>
        <v>147.32113032756132</v>
      </c>
      <c r="H48" s="6"/>
      <c r="I48" s="6"/>
      <c r="J48" s="6"/>
      <c r="K48" s="6"/>
    </row>
    <row r="49" spans="1:11" customFormat="1" ht="28.8" customHeight="1" x14ac:dyDescent="0.3">
      <c r="A49" s="52" t="s">
        <v>214</v>
      </c>
      <c r="B49" s="28" t="s">
        <v>74</v>
      </c>
      <c r="C49" s="30">
        <v>1</v>
      </c>
      <c r="D49" s="30" t="s">
        <v>67</v>
      </c>
      <c r="E49" s="33">
        <v>80</v>
      </c>
      <c r="F49" s="32">
        <f>C43</f>
        <v>1.0664612204166668</v>
      </c>
      <c r="G49" s="34">
        <f>(E49/C49)*F49</f>
        <v>85.31689763333334</v>
      </c>
      <c r="H49" s="6"/>
      <c r="I49" s="6"/>
      <c r="J49" s="6"/>
      <c r="K49" s="6"/>
    </row>
    <row r="50" spans="1:11" customFormat="1" ht="28.8" customHeight="1" x14ac:dyDescent="0.3">
      <c r="A50" s="170" t="s">
        <v>68</v>
      </c>
      <c r="B50" s="171"/>
      <c r="C50" s="171"/>
      <c r="D50" s="171"/>
      <c r="E50" s="171"/>
      <c r="F50" s="171"/>
      <c r="G50" s="35">
        <f>SUM(G48:G49)</f>
        <v>232.63802796089465</v>
      </c>
      <c r="H50" s="6"/>
      <c r="I50" s="6"/>
      <c r="J50" s="6"/>
      <c r="K50" s="6"/>
    </row>
    <row r="51" spans="1:11" customForma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customFormat="1" x14ac:dyDescent="0.3">
      <c r="A52" s="6"/>
      <c r="B52" s="6"/>
      <c r="C52" s="6"/>
      <c r="D52" s="6"/>
      <c r="E52" s="6"/>
      <c r="F52" s="6"/>
      <c r="G52" s="6"/>
      <c r="H52" s="36"/>
      <c r="I52" s="6"/>
      <c r="J52" s="6"/>
      <c r="K52" s="6"/>
    </row>
    <row r="53" spans="1:11" customFormat="1" ht="22.2" customHeight="1" x14ac:dyDescent="0.3">
      <c r="A53" s="173" t="s">
        <v>69</v>
      </c>
      <c r="B53" s="173"/>
      <c r="C53" s="19">
        <f>H36</f>
        <v>181.29762747512436</v>
      </c>
      <c r="D53" s="6"/>
      <c r="E53" s="6"/>
      <c r="F53" s="6"/>
      <c r="G53" s="6"/>
      <c r="H53" s="36"/>
      <c r="I53" s="6"/>
      <c r="J53" s="6"/>
      <c r="K53" s="6"/>
    </row>
    <row r="54" spans="1:11" customFormat="1" ht="22.2" customHeight="1" x14ac:dyDescent="0.3">
      <c r="A54" s="174" t="s">
        <v>70</v>
      </c>
      <c r="B54" s="174"/>
      <c r="C54" s="22">
        <f>G50</f>
        <v>232.63802796089465</v>
      </c>
      <c r="D54" s="6"/>
      <c r="E54" s="6"/>
      <c r="F54" s="6"/>
      <c r="G54" s="6"/>
      <c r="H54" s="36"/>
      <c r="I54" s="6"/>
      <c r="J54" s="6"/>
      <c r="K54" s="6"/>
    </row>
    <row r="55" spans="1:11" customFormat="1" ht="22.2" customHeight="1" x14ac:dyDescent="0.3">
      <c r="A55" s="175" t="s">
        <v>71</v>
      </c>
      <c r="B55" s="175"/>
      <c r="C55" s="60">
        <f>SUM(C53:C54)</f>
        <v>413.93565543601903</v>
      </c>
      <c r="D55" s="5"/>
      <c r="E55" s="5"/>
      <c r="F55" s="5"/>
      <c r="G55" s="5"/>
      <c r="H55" s="36"/>
      <c r="I55" s="6"/>
      <c r="J55" s="6"/>
      <c r="K55" s="6"/>
    </row>
    <row r="56" spans="1:11" customFormat="1" x14ac:dyDescent="0.3">
      <c r="A56" s="36"/>
      <c r="B56" s="36"/>
      <c r="C56" s="36"/>
      <c r="D56" s="36"/>
      <c r="E56" s="36"/>
      <c r="F56" s="36"/>
      <c r="G56" s="36"/>
      <c r="H56" s="36"/>
      <c r="I56" s="6"/>
      <c r="J56" s="6"/>
      <c r="K56" s="6"/>
    </row>
    <row r="57" spans="1:11" customFormat="1" x14ac:dyDescent="0.3">
      <c r="A57" s="36"/>
      <c r="B57" s="36"/>
      <c r="C57" s="36"/>
      <c r="D57" s="36"/>
      <c r="E57" s="36"/>
      <c r="F57" s="36"/>
      <c r="G57" s="36"/>
      <c r="H57" s="36"/>
      <c r="I57" s="6"/>
      <c r="J57" s="6"/>
      <c r="K57" s="6"/>
    </row>
    <row r="58" spans="1:11" customFormat="1" ht="25.2" customHeight="1" x14ac:dyDescent="0.3">
      <c r="A58" s="36"/>
      <c r="B58" s="36"/>
      <c r="C58" s="36"/>
      <c r="D58" s="36"/>
      <c r="E58" s="36"/>
      <c r="F58" s="36"/>
      <c r="G58" s="36"/>
      <c r="H58" s="36"/>
      <c r="I58" s="6"/>
      <c r="J58" s="6"/>
      <c r="K58" s="6"/>
    </row>
  </sheetData>
  <mergeCells count="8">
    <mergeCell ref="A55:B55"/>
    <mergeCell ref="A4:C4"/>
    <mergeCell ref="B1:I1"/>
    <mergeCell ref="A36:G36"/>
    <mergeCell ref="A50:F50"/>
    <mergeCell ref="A53:B53"/>
    <mergeCell ref="A54:B54"/>
    <mergeCell ref="A39:B3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484F-AEB6-42D7-9B33-8B4F9F84D7C2}">
  <dimension ref="A1:K56"/>
  <sheetViews>
    <sheetView topLeftCell="A33" workbookViewId="0">
      <selection activeCell="A37" sqref="A37:B37"/>
    </sheetView>
  </sheetViews>
  <sheetFormatPr defaultColWidth="9.109375" defaultRowHeight="14.4" x14ac:dyDescent="0.3"/>
  <cols>
    <col min="1" max="1" width="17.5546875" style="36" customWidth="1"/>
    <col min="2" max="2" width="39.77734375" style="36" customWidth="1"/>
    <col min="3" max="3" width="18" style="36" customWidth="1"/>
    <col min="4" max="4" width="11.6640625" style="36" customWidth="1"/>
    <col min="5" max="5" width="11.33203125" style="36" customWidth="1"/>
    <col min="6" max="6" width="10.44140625" style="36" customWidth="1"/>
    <col min="7" max="7" width="11.5546875" style="36" customWidth="1"/>
    <col min="8" max="8" width="15.44140625" style="36" customWidth="1"/>
    <col min="9" max="9" width="35.33203125" style="37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customHeight="1" x14ac:dyDescent="0.3">
      <c r="A1" s="5" t="s">
        <v>2</v>
      </c>
      <c r="B1" s="176" t="str">
        <f>'Wykaz procedur medycznych'!C24</f>
        <v>Endoskopowe usunięcie polipa odbytnicy</v>
      </c>
      <c r="C1" s="176"/>
      <c r="D1" s="182"/>
      <c r="E1" s="182"/>
      <c r="F1" s="182"/>
      <c r="G1" s="182"/>
      <c r="H1" s="182"/>
      <c r="I1" s="182"/>
      <c r="J1" s="6"/>
      <c r="K1" s="6"/>
    </row>
    <row r="2" spans="1:11" customFormat="1" ht="28.8" x14ac:dyDescent="0.3">
      <c r="A2" s="5" t="s">
        <v>37</v>
      </c>
      <c r="B2" s="58" t="str">
        <f>'Wykaz procedur medycznych'!B24</f>
        <v>48.36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31.8" customHeight="1" x14ac:dyDescent="0.3">
      <c r="A11" s="9" t="str">
        <f>'Słownik materiały - ceny'!A61</f>
        <v>ENDO-58</v>
      </c>
      <c r="B11" s="10" t="str">
        <f>'Słownik materiały - ceny'!B61</f>
        <v xml:space="preserve">SZORTY do kolonoskopii </v>
      </c>
      <c r="C11" s="10" t="str">
        <f>'Słownik materiały - ceny'!C61</f>
        <v>materiał jednorazowy</v>
      </c>
      <c r="D11" s="12">
        <v>1</v>
      </c>
      <c r="E11" s="10" t="str">
        <f>'Słownik materiały - ceny'!D61</f>
        <v>szt</v>
      </c>
      <c r="F11" s="40">
        <v>1</v>
      </c>
      <c r="G11" s="11">
        <f>'Słownik materiały - ceny'!E61</f>
        <v>1.86</v>
      </c>
      <c r="H11" s="11">
        <f>(F11/D11)*G11</f>
        <v>1.86</v>
      </c>
      <c r="I11" s="6"/>
      <c r="J11" s="48"/>
      <c r="K11" s="6"/>
    </row>
    <row r="12" spans="1:11" customFormat="1" ht="26.4" customHeight="1" x14ac:dyDescent="0.3">
      <c r="A12" s="9" t="str">
        <f>'Słownik materiały - ceny'!A7</f>
        <v>ENDO-04</v>
      </c>
      <c r="B12" s="10" t="str">
        <f>'Słownik materiały - ceny'!B7</f>
        <v>Ochraniacze na obuwie</v>
      </c>
      <c r="C12" s="10" t="str">
        <f>'Słownik materiały - ceny'!C7</f>
        <v>materiał jednorazowy</v>
      </c>
      <c r="D12" s="12">
        <v>1</v>
      </c>
      <c r="E12" s="10" t="str">
        <f>'Słownik materiały - ceny'!D7</f>
        <v>szt</v>
      </c>
      <c r="F12" s="40">
        <v>4</v>
      </c>
      <c r="G12" s="11">
        <f>'Słownik materiały - ceny'!E7</f>
        <v>0.14000000000000001</v>
      </c>
      <c r="H12" s="11">
        <f t="shared" ref="H12:H33" si="0">(F12/D12)*G12</f>
        <v>0.56000000000000005</v>
      </c>
      <c r="I12" s="41"/>
      <c r="J12" s="6"/>
      <c r="K12" s="6"/>
    </row>
    <row r="13" spans="1:11" customFormat="1" ht="26.4" customHeight="1" x14ac:dyDescent="0.3">
      <c r="A13" s="9" t="str">
        <f>'Słownik materiały - ceny'!A8</f>
        <v>ENDO-05</v>
      </c>
      <c r="B13" s="10" t="str">
        <f>'Słownik materiały - ceny'!B8</f>
        <v>Prześcieradło jednorazowe</v>
      </c>
      <c r="C13" s="10" t="str">
        <f>'Słownik materiały - ceny'!C8</f>
        <v>materiał jednorazowy</v>
      </c>
      <c r="D13" s="12">
        <v>1</v>
      </c>
      <c r="E13" s="10" t="str">
        <f>'Słownik materiały - ceny'!D8</f>
        <v>szt</v>
      </c>
      <c r="F13" s="40">
        <v>1</v>
      </c>
      <c r="G13" s="11">
        <f>'Słownik materiały - ceny'!E8</f>
        <v>2.15</v>
      </c>
      <c r="H13" s="11">
        <f t="shared" si="0"/>
        <v>2.15</v>
      </c>
      <c r="I13" s="6"/>
      <c r="J13" s="6"/>
      <c r="K13" s="6"/>
    </row>
    <row r="14" spans="1:11" customFormat="1" ht="26.4" customHeight="1" x14ac:dyDescent="0.3">
      <c r="A14" s="9" t="str">
        <f>'Słownik materiały - ceny'!A9</f>
        <v>ENDO-06</v>
      </c>
      <c r="B14" s="10" t="str">
        <f>'Słownik materiały - ceny'!B9</f>
        <v>Rękawiczki jednorazowe</v>
      </c>
      <c r="C14" s="10" t="str">
        <f>'Słownik materiały - ceny'!C9</f>
        <v>materiał jednorazowy</v>
      </c>
      <c r="D14" s="12">
        <v>1</v>
      </c>
      <c r="E14" s="10" t="str">
        <f>'Słownik materiały - ceny'!D9</f>
        <v>szt</v>
      </c>
      <c r="F14" s="40">
        <v>6</v>
      </c>
      <c r="G14" s="11">
        <f>'Słownik materiały - ceny'!E9</f>
        <v>1.04</v>
      </c>
      <c r="H14" s="11">
        <f t="shared" si="0"/>
        <v>6.24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ceny'!A12</f>
        <v>ENDO-09</v>
      </c>
      <c r="B16" s="10" t="str">
        <f>'Słownik materiały - ceny'!B12</f>
        <v>Skinsept Pur do odkażania skóry, opakowanie 350ml</v>
      </c>
      <c r="C16" s="10" t="str">
        <f>'Słownik materiały - ceny'!C12</f>
        <v>środek dezynfekcyjny</v>
      </c>
      <c r="D16" s="12">
        <v>100</v>
      </c>
      <c r="E16" s="10" t="str">
        <f>'Słownik materiały - ceny'!D12</f>
        <v>szt</v>
      </c>
      <c r="F16" s="39">
        <v>1</v>
      </c>
      <c r="G16" s="11">
        <f>'Słownik materiały - ceny'!E12</f>
        <v>23.05</v>
      </c>
      <c r="H16" s="11">
        <f t="shared" si="0"/>
        <v>0.23050000000000001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ceny'!A13</f>
        <v>ENDO-10</v>
      </c>
      <c r="B17" s="10" t="str">
        <f>'Słownik materiały - ceny'!B13</f>
        <v>ANIOXYDE 1000 ml, preparat do czyszczenia endoskopów</v>
      </c>
      <c r="C17" s="10" t="str">
        <f>'Słownik materiały - ceny'!C13</f>
        <v>środek dezynfekcyjny</v>
      </c>
      <c r="D17" s="12">
        <v>25</v>
      </c>
      <c r="E17" s="10" t="str">
        <f>'Słownik materiały - ceny'!D13</f>
        <v>szt</v>
      </c>
      <c r="F17" s="40">
        <v>1</v>
      </c>
      <c r="G17" s="11">
        <f>'Słownik materiały - ceny'!E13</f>
        <v>147.56</v>
      </c>
      <c r="H17" s="11">
        <f t="shared" si="0"/>
        <v>5.9024000000000001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ceny'!A14</f>
        <v>ENDO-11</v>
      </c>
      <c r="B18" s="10" t="str">
        <f>'Słownik materiały - ceny'!B14</f>
        <v>Lignina - wata celulozowa, opakowanie 5 kg</v>
      </c>
      <c r="C18" s="10" t="str">
        <f>'Słownik materiały - ceny'!C14</f>
        <v>materiał jednorazowy</v>
      </c>
      <c r="D18" s="12">
        <v>100</v>
      </c>
      <c r="E18" s="10" t="str">
        <f>'Słownik materiały - ceny'!D14</f>
        <v>opakowanie</v>
      </c>
      <c r="F18" s="40">
        <v>1</v>
      </c>
      <c r="G18" s="11">
        <f>'Słownik materiały - ceny'!E14</f>
        <v>42.55</v>
      </c>
      <c r="H18" s="11">
        <f t="shared" si="0"/>
        <v>0.42549999999999999</v>
      </c>
      <c r="I18" s="50"/>
      <c r="J18" s="49"/>
      <c r="K18" s="14"/>
    </row>
    <row r="19" spans="1:11" s="15" customFormat="1" ht="26.4" customHeight="1" x14ac:dyDescent="0.3">
      <c r="A19" s="9" t="str">
        <f>'Słownik materiały - ceny'!A24</f>
        <v>ENDO-21</v>
      </c>
      <c r="B19" s="10" t="str">
        <f>'Słownik materiały - ceny'!B24</f>
        <v>Nerka jednorazowa</v>
      </c>
      <c r="C19" s="10" t="str">
        <f>'Słownik materiały - ceny'!C24</f>
        <v>materiał jednorazowy</v>
      </c>
      <c r="D19" s="12">
        <v>1</v>
      </c>
      <c r="E19" s="10" t="str">
        <f>'Słownik materiały - ceny'!D24</f>
        <v>szt</v>
      </c>
      <c r="F19" s="40">
        <v>1</v>
      </c>
      <c r="G19" s="11">
        <f>'Słownik materiały - ceny'!E24</f>
        <v>0.43</v>
      </c>
      <c r="H19" s="11">
        <f t="shared" si="0"/>
        <v>0.43</v>
      </c>
      <c r="I19" s="50"/>
      <c r="J19" s="14"/>
      <c r="K19" s="14"/>
    </row>
    <row r="20" spans="1:11" s="15" customFormat="1" ht="26.4" customHeight="1" x14ac:dyDescent="0.3">
      <c r="A20" s="9" t="str">
        <f>'Słownik materiały - ceny'!A20</f>
        <v>ENDO-17</v>
      </c>
      <c r="B20" s="10" t="str">
        <f>'Słownik materiały - ceny'!B20</f>
        <v>Szczoteczka do czyszczenia endoskopów</v>
      </c>
      <c r="C20" s="10" t="str">
        <f>'Słownik materiały - ceny'!C20</f>
        <v>materiał jednorazowy</v>
      </c>
      <c r="D20" s="12">
        <v>1</v>
      </c>
      <c r="E20" s="10" t="str">
        <f>'Słownik materiały - ceny'!D20</f>
        <v>szt</v>
      </c>
      <c r="F20" s="40">
        <v>1</v>
      </c>
      <c r="G20" s="11">
        <f>'Słownik materiały - ceny'!E20</f>
        <v>2.98</v>
      </c>
      <c r="H20" s="11">
        <f t="shared" si="0"/>
        <v>2.98</v>
      </c>
      <c r="I20" s="51"/>
      <c r="J20" s="49"/>
      <c r="K20" s="14"/>
    </row>
    <row r="21" spans="1:11" s="15" customFormat="1" ht="26.4" customHeight="1" x14ac:dyDescent="0.3">
      <c r="A21" s="9" t="str">
        <f>'Słownik materiały - ceny'!A15</f>
        <v>ENDO-12</v>
      </c>
      <c r="B21" s="10" t="str">
        <f>'Słownik materiały - ceny'!B15</f>
        <v>Aniosgel 85 NPC do dezynfekcji rąk, butelka 1000 ml</v>
      </c>
      <c r="C21" s="10" t="str">
        <f>'Słownik materiały - ceny'!C15</f>
        <v>środek dezynfekcyjny</v>
      </c>
      <c r="D21" s="12">
        <v>30</v>
      </c>
      <c r="E21" s="10" t="str">
        <f>'Słownik materiały - ceny'!D15</f>
        <v>szt</v>
      </c>
      <c r="F21" s="40">
        <v>1</v>
      </c>
      <c r="G21" s="11">
        <f>'Słownik materiały - ceny'!E15</f>
        <v>29.81</v>
      </c>
      <c r="H21" s="11">
        <f t="shared" si="0"/>
        <v>0.99366666666666659</v>
      </c>
      <c r="I21" s="51"/>
      <c r="J21" s="49"/>
      <c r="K21" s="14"/>
    </row>
    <row r="22" spans="1:11" s="15" customFormat="1" ht="26.4" customHeight="1" x14ac:dyDescent="0.3">
      <c r="A22" s="9" t="str">
        <f>'Słownik materiały - ceny'!A16</f>
        <v>ENDO-13</v>
      </c>
      <c r="B22" s="10" t="str">
        <f>'Słownik materiały - ceny'!B16</f>
        <v>Chusteczki uniwersalne Clinell do dezynfekcji powierzchni, opakowanie 200 szt</v>
      </c>
      <c r="C22" s="10" t="str">
        <f>'Słownik materiały - ceny'!C16</f>
        <v>środek dezynfekcyjny</v>
      </c>
      <c r="D22" s="12">
        <v>60</v>
      </c>
      <c r="E22" s="10" t="str">
        <f>'Słownik materiały - ceny'!D16</f>
        <v>opakowanie</v>
      </c>
      <c r="F22" s="40">
        <v>1</v>
      </c>
      <c r="G22" s="11">
        <f>'Słownik materiały - ceny'!E16</f>
        <v>40</v>
      </c>
      <c r="H22" s="11">
        <f t="shared" si="0"/>
        <v>0.66666666666666663</v>
      </c>
      <c r="I22" s="50"/>
      <c r="J22" s="49"/>
      <c r="K22" s="14"/>
    </row>
    <row r="23" spans="1:11" s="15" customFormat="1" ht="26.4" customHeight="1" x14ac:dyDescent="0.3">
      <c r="A23" s="9" t="str">
        <f>'Słownik materiały - ceny'!A17</f>
        <v>ENDO-14</v>
      </c>
      <c r="B23" s="10" t="str">
        <f>'Słownik materiały - ceny'!B17</f>
        <v>Kompresy niejałowe 10x10, opakowanie 100 sztuk</v>
      </c>
      <c r="C23" s="10" t="str">
        <f>'Słownik materiały - ceny'!C17</f>
        <v>materiał jednorazowy</v>
      </c>
      <c r="D23" s="12">
        <v>4</v>
      </c>
      <c r="E23" s="10" t="str">
        <f>'Słownik materiały - ceny'!D17</f>
        <v>opakowanie</v>
      </c>
      <c r="F23" s="40">
        <v>1</v>
      </c>
      <c r="G23" s="11">
        <f>'Słownik materiały - ceny'!E17</f>
        <v>10.15</v>
      </c>
      <c r="H23" s="11">
        <f t="shared" si="0"/>
        <v>2.5375000000000001</v>
      </c>
      <c r="I23" s="51"/>
      <c r="J23" s="49"/>
      <c r="K23" s="14"/>
    </row>
    <row r="24" spans="1:11" s="15" customFormat="1" ht="26.4" customHeight="1" x14ac:dyDescent="0.3">
      <c r="A24" s="9" t="str">
        <f>'Słownik materiały - ceny'!A18</f>
        <v>ENDO-15</v>
      </c>
      <c r="B24" s="10" t="str">
        <f>'Słownik materiały - ceny'!B18</f>
        <v>Incidin OXY Wipes chusteczki do dezynfekcji, opakowanie 100 sztuk</v>
      </c>
      <c r="C24" s="10" t="str">
        <f>'Słownik materiały - ceny'!C18</f>
        <v>środek dezynfekcyjny</v>
      </c>
      <c r="D24" s="12">
        <v>10</v>
      </c>
      <c r="E24" s="10" t="str">
        <f>'Słownik materiały - ceny'!D18</f>
        <v>opakowanie</v>
      </c>
      <c r="F24" s="40">
        <v>1</v>
      </c>
      <c r="G24" s="11">
        <f>'Słownik materiały - ceny'!E18</f>
        <v>29.2</v>
      </c>
      <c r="H24" s="11">
        <f t="shared" si="0"/>
        <v>2.92</v>
      </c>
      <c r="I24" s="51"/>
      <c r="J24" s="49"/>
      <c r="K24" s="14"/>
    </row>
    <row r="25" spans="1:11" s="15" customFormat="1" ht="26.4" customHeight="1" x14ac:dyDescent="0.3">
      <c r="A25" s="9" t="str">
        <f>'Słownik materiały - ceny'!A19</f>
        <v>ENDO-16</v>
      </c>
      <c r="B25" s="10" t="str">
        <f>'Słownik materiały - ceny'!B19</f>
        <v>Sterisol Liquid Soap Ultra Mild, opakowanie 700 ml</v>
      </c>
      <c r="C25" s="10" t="str">
        <f>'Słownik materiały - ceny'!C19</f>
        <v>środek dezynfekcyjny</v>
      </c>
      <c r="D25" s="12">
        <v>60</v>
      </c>
      <c r="E25" s="10" t="str">
        <f>'Słownik materiały - ceny'!D19</f>
        <v>szt</v>
      </c>
      <c r="F25" s="40">
        <v>1</v>
      </c>
      <c r="G25" s="11">
        <f>'Słownik materiały - ceny'!E19</f>
        <v>35</v>
      </c>
      <c r="H25" s="11">
        <f t="shared" si="0"/>
        <v>0.58333333333333337</v>
      </c>
      <c r="I25" s="14"/>
      <c r="J25" s="49"/>
      <c r="K25" s="14"/>
    </row>
    <row r="26" spans="1:11" s="15" customFormat="1" ht="26.4" customHeight="1" x14ac:dyDescent="0.3">
      <c r="A26" s="9" t="str">
        <f>'Słownik materiały - ceny'!A23</f>
        <v>ENDO-20</v>
      </c>
      <c r="B26" s="10" t="str">
        <f>'Słownik materiały - ceny'!B23</f>
        <v>POJEMNIK na odpady medyczne 10L.</v>
      </c>
      <c r="C26" s="10" t="str">
        <f>'Słownik materiały - ceny'!C23</f>
        <v>materiał jednorazowy</v>
      </c>
      <c r="D26" s="12">
        <v>30</v>
      </c>
      <c r="E26" s="10" t="str">
        <f>'Słownik materiały - ceny'!D23</f>
        <v>szt</v>
      </c>
      <c r="F26" s="40">
        <v>1</v>
      </c>
      <c r="G26" s="11">
        <f>'Słownik materiały - ceny'!E23</f>
        <v>5.0576749999999997</v>
      </c>
      <c r="H26" s="11">
        <f t="shared" si="0"/>
        <v>0.16858916666666665</v>
      </c>
      <c r="I26" s="50"/>
      <c r="J26" s="14"/>
      <c r="K26" s="14"/>
    </row>
    <row r="27" spans="1:11" s="15" customFormat="1" ht="26.4" customHeight="1" x14ac:dyDescent="0.3">
      <c r="A27" s="9" t="str">
        <f>'Słownik materiały - ceny'!A36</f>
        <v>ENDO-33</v>
      </c>
      <c r="B27" s="10" t="str">
        <f>'Słownik materiały - ceny'!B36</f>
        <v>Spirytus 75 % , 1 litr</v>
      </c>
      <c r="C27" s="10" t="str">
        <f>'Słownik materiały - ceny'!C36</f>
        <v>środek dezynfekcyjny</v>
      </c>
      <c r="D27" s="12">
        <v>1</v>
      </c>
      <c r="E27" s="10" t="str">
        <f>'Słownik materiały - ceny'!D36</f>
        <v>litr</v>
      </c>
      <c r="F27" s="39">
        <v>0.1</v>
      </c>
      <c r="G27" s="11">
        <f>'Słownik materiały - ceny'!E36</f>
        <v>195.45</v>
      </c>
      <c r="H27" s="11">
        <f t="shared" si="0"/>
        <v>19.545000000000002</v>
      </c>
      <c r="I27" s="50"/>
      <c r="J27" s="14"/>
      <c r="K27" s="14"/>
    </row>
    <row r="28" spans="1:11" s="15" customFormat="1" ht="26.4" customHeight="1" x14ac:dyDescent="0.3">
      <c r="A28" s="9" t="str">
        <f>'Słownik materiały - ceny'!A55</f>
        <v>ENDO-52</v>
      </c>
      <c r="B28" s="10" t="str">
        <f>'Słownik materiały - ceny'!B55</f>
        <v xml:space="preserve">STRZYKAWKA 20 ml BRAUN </v>
      </c>
      <c r="C28" s="10" t="str">
        <f>'Słownik materiały - ceny'!C55</f>
        <v>materiał jednorazowy</v>
      </c>
      <c r="D28" s="12">
        <v>1</v>
      </c>
      <c r="E28" s="10" t="str">
        <f>'Słownik materiały - ceny'!D55</f>
        <v>szt</v>
      </c>
      <c r="F28" s="40">
        <v>1</v>
      </c>
      <c r="G28" s="11">
        <f>'Słownik materiały - ceny'!E55</f>
        <v>0.21</v>
      </c>
      <c r="H28" s="11">
        <f t="shared" si="0"/>
        <v>0.21</v>
      </c>
      <c r="I28" s="50"/>
      <c r="J28" s="14"/>
      <c r="K28" s="14"/>
    </row>
    <row r="29" spans="1:11" s="15" customFormat="1" ht="26.4" customHeight="1" x14ac:dyDescent="0.3">
      <c r="A29" s="9" t="str">
        <f>'Słownik materiały - ceny'!A59</f>
        <v>ENDO-56</v>
      </c>
      <c r="B29" s="10" t="str">
        <f>'Słownik materiały - ceny'!B59</f>
        <v xml:space="preserve">ELEKTRODA neutralna -SKINTACT  </v>
      </c>
      <c r="C29" s="10" t="str">
        <f>'Słownik materiały - ceny'!C59</f>
        <v>materiał jednorazowy</v>
      </c>
      <c r="D29" s="12">
        <v>1</v>
      </c>
      <c r="E29" s="10" t="str">
        <f>'Słownik materiały - ceny'!D59</f>
        <v>szt</v>
      </c>
      <c r="F29" s="40">
        <v>1</v>
      </c>
      <c r="G29" s="11">
        <f>'Słownik materiały - ceny'!E59</f>
        <v>2.75</v>
      </c>
      <c r="H29" s="11">
        <f t="shared" si="0"/>
        <v>2.75</v>
      </c>
      <c r="I29" s="50"/>
      <c r="J29" s="14"/>
      <c r="K29" s="14"/>
    </row>
    <row r="30" spans="1:11" s="15" customFormat="1" ht="26.4" customHeight="1" x14ac:dyDescent="0.3">
      <c r="A30" s="9" t="str">
        <f>'Słownik materiały - ceny'!A38</f>
        <v>ENDO-35</v>
      </c>
      <c r="B30" s="10" t="str">
        <f>'Słownik materiały - ceny'!B38</f>
        <v xml:space="preserve">Pętla diatermiczna </v>
      </c>
      <c r="C30" s="10" t="str">
        <f>'Słownik materiały - ceny'!C38</f>
        <v>materiał jednorazowy</v>
      </c>
      <c r="D30" s="12">
        <v>1</v>
      </c>
      <c r="E30" s="10" t="str">
        <f>'Słownik materiały - ceny'!D38</f>
        <v>szt</v>
      </c>
      <c r="F30" s="40">
        <v>1</v>
      </c>
      <c r="G30" s="11">
        <f>'Słownik materiały - ceny'!E38</f>
        <v>29.55</v>
      </c>
      <c r="H30" s="11">
        <f t="shared" si="0"/>
        <v>29.55</v>
      </c>
      <c r="I30" s="50"/>
      <c r="J30" s="14"/>
      <c r="K30" s="14"/>
    </row>
    <row r="31" spans="1:11" s="15" customFormat="1" ht="26.4" customHeight="1" x14ac:dyDescent="0.3">
      <c r="A31" s="9" t="str">
        <f>'Słownik materiały - ceny'!A22</f>
        <v>ENDO-19</v>
      </c>
      <c r="B31" s="10" t="str">
        <f>'Słownik materiały - ceny'!B22</f>
        <v>Pojemnik z 4% formaliną o poj.  60 / 30 ml</v>
      </c>
      <c r="C31" s="10" t="str">
        <f>'Słownik materiały - ceny'!C22</f>
        <v>materiał jednorazowy</v>
      </c>
      <c r="D31" s="12">
        <v>1</v>
      </c>
      <c r="E31" s="10" t="str">
        <f>'Słownik materiały - ceny'!D22</f>
        <v>szt</v>
      </c>
      <c r="F31" s="40">
        <v>1</v>
      </c>
      <c r="G31" s="11">
        <f>'Słownik materiały - ceny'!E22</f>
        <v>2.7874716417910448</v>
      </c>
      <c r="H31" s="11">
        <f t="shared" si="0"/>
        <v>2.7874716417910448</v>
      </c>
      <c r="I31" s="50"/>
      <c r="J31" s="14"/>
      <c r="K31" s="14"/>
    </row>
    <row r="32" spans="1:11" s="15" customFormat="1" ht="26.4" customHeight="1" x14ac:dyDescent="0.3">
      <c r="A32" s="9" t="str">
        <f>'Słownik materiały - ceny'!A50</f>
        <v>ENDO-47</v>
      </c>
      <c r="B32" s="10" t="str">
        <f>'Słownik materiały - ceny'!B50</f>
        <v>Pułapka na polipy 4-komorowa PTP-02</v>
      </c>
      <c r="C32" s="10" t="str">
        <f>'Słownik materiały - ceny'!C50</f>
        <v>materiał jednorazowy</v>
      </c>
      <c r="D32" s="12">
        <v>1</v>
      </c>
      <c r="E32" s="10" t="str">
        <f>'Słownik materiały - ceny'!D50</f>
        <v>szt</v>
      </c>
      <c r="F32" s="40">
        <v>1</v>
      </c>
      <c r="G32" s="11">
        <f>'Słownik materiały - ceny'!E50</f>
        <v>26.78</v>
      </c>
      <c r="H32" s="11">
        <f t="shared" si="0"/>
        <v>26.78</v>
      </c>
      <c r="I32" s="50"/>
      <c r="J32" s="14"/>
      <c r="K32" s="14"/>
    </row>
    <row r="33" spans="1:11" s="15" customFormat="1" ht="26.4" customHeight="1" x14ac:dyDescent="0.3">
      <c r="A33" s="9" t="str">
        <f>'Słownik materiały - ceny'!A25</f>
        <v>ENDO-22</v>
      </c>
      <c r="B33" s="10" t="str">
        <f>'Słownik materiały - ceny'!B25</f>
        <v xml:space="preserve">Lidocain-EGIS aerozol, roztwór 10% 38g </v>
      </c>
      <c r="C33" s="10" t="str">
        <f>'Słownik materiały - ceny'!C25</f>
        <v>lek</v>
      </c>
      <c r="D33" s="12">
        <v>10</v>
      </c>
      <c r="E33" s="10" t="str">
        <f>'Słownik materiały - ceny'!D25</f>
        <v>szt</v>
      </c>
      <c r="F33" s="40">
        <v>1</v>
      </c>
      <c r="G33" s="11">
        <f>'Słownik materiały - ceny'!E25</f>
        <v>34.99</v>
      </c>
      <c r="H33" s="11">
        <f t="shared" si="0"/>
        <v>3.4990000000000006</v>
      </c>
      <c r="I33" s="14"/>
      <c r="J33" s="14"/>
      <c r="K33" s="14"/>
    </row>
    <row r="34" spans="1:11" s="15" customFormat="1" ht="26.4" customHeight="1" x14ac:dyDescent="0.3">
      <c r="A34" s="179" t="s">
        <v>55</v>
      </c>
      <c r="B34" s="180"/>
      <c r="C34" s="180"/>
      <c r="D34" s="180"/>
      <c r="E34" s="180"/>
      <c r="F34" s="180"/>
      <c r="G34" s="181"/>
      <c r="H34" s="16">
        <f>SUM(H8:H33)</f>
        <v>150.32962747512434</v>
      </c>
      <c r="I34" s="14"/>
      <c r="J34" s="14"/>
      <c r="K34" s="14"/>
    </row>
    <row r="35" spans="1:11" s="15" customFormat="1" ht="26.4" customHeight="1" x14ac:dyDescent="0.3">
      <c r="A35" s="5"/>
      <c r="B35" s="5"/>
      <c r="C35" s="5"/>
      <c r="D35" s="5"/>
      <c r="E35" s="5"/>
      <c r="F35" s="5"/>
      <c r="G35" s="5"/>
      <c r="H35" s="5"/>
      <c r="I35" s="14"/>
      <c r="J35" s="14"/>
      <c r="K35" s="14"/>
    </row>
    <row r="36" spans="1:11" s="15" customFormat="1" ht="26.4" customHeight="1" x14ac:dyDescent="0.3">
      <c r="A36" s="5"/>
      <c r="B36" s="5"/>
      <c r="C36" s="5"/>
      <c r="D36" s="5"/>
      <c r="E36" s="5"/>
      <c r="F36" s="5"/>
      <c r="G36" s="5"/>
      <c r="H36" s="5"/>
      <c r="I36" s="14"/>
      <c r="J36" s="14"/>
      <c r="K36" s="14"/>
    </row>
    <row r="37" spans="1:11" s="15" customFormat="1" ht="26.4" customHeight="1" x14ac:dyDescent="0.3">
      <c r="A37" s="178" t="s">
        <v>56</v>
      </c>
      <c r="B37" s="178"/>
      <c r="C37" s="6"/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5" t="s">
        <v>57</v>
      </c>
      <c r="B38" s="17" t="s">
        <v>58</v>
      </c>
      <c r="C38" s="17" t="s">
        <v>59</v>
      </c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18"/>
      <c r="B39" s="19"/>
      <c r="C39" s="20"/>
      <c r="D39" s="6"/>
      <c r="E39" s="6"/>
      <c r="F39" s="6"/>
      <c r="G39" s="6"/>
      <c r="H39" s="6"/>
      <c r="I39" s="14"/>
      <c r="J39" s="14"/>
      <c r="K39" s="14"/>
    </row>
    <row r="40" spans="1:11" s="15" customFormat="1" ht="26.4" customHeight="1" x14ac:dyDescent="0.3">
      <c r="A40" s="21" t="str">
        <f>'Stawki wynagrodzeń'!C3</f>
        <v xml:space="preserve">lekarz </v>
      </c>
      <c r="B40" s="22">
        <f>'Stawki wynagrodzeń'!F8</f>
        <v>147.32113032756132</v>
      </c>
      <c r="C40" s="23">
        <f>B40/60</f>
        <v>2.4553521721260219</v>
      </c>
      <c r="D40" s="6"/>
      <c r="E40" s="6"/>
      <c r="F40" s="6"/>
      <c r="G40" s="6"/>
      <c r="H40" s="6"/>
      <c r="I40" s="14"/>
      <c r="J40" s="14"/>
      <c r="K40" s="14"/>
    </row>
    <row r="41" spans="1:11" s="15" customFormat="1" ht="26.4" customHeight="1" x14ac:dyDescent="0.3">
      <c r="A41" s="24" t="str">
        <f>'Stawki wynagrodzeń'!C9</f>
        <v>pielęgniarka</v>
      </c>
      <c r="B41" s="22">
        <f>'Stawki wynagrodzeń'!F13</f>
        <v>63.987673225000009</v>
      </c>
      <c r="C41" s="23">
        <f>B41/60</f>
        <v>1.0664612204166668</v>
      </c>
      <c r="D41" s="6"/>
      <c r="E41" s="6"/>
      <c r="F41" s="6"/>
      <c r="G41" s="6"/>
      <c r="H41" s="6"/>
      <c r="I41" s="14"/>
      <c r="J41" s="14"/>
      <c r="K41" s="14"/>
    </row>
    <row r="42" spans="1:11" s="15" customFormat="1" ht="26.4" customHeight="1" x14ac:dyDescent="0.3">
      <c r="A42" s="6"/>
      <c r="B42" s="6"/>
      <c r="C42" s="6"/>
      <c r="D42" s="6"/>
      <c r="E42" s="6"/>
      <c r="F42" s="6"/>
      <c r="G42" s="6"/>
      <c r="H42" s="6"/>
      <c r="I42" s="14"/>
      <c r="J42" s="14"/>
      <c r="K42" s="14"/>
    </row>
    <row r="43" spans="1:11" customFormat="1" ht="18.600000000000001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customFormat="1" ht="27.6" customHeight="1" x14ac:dyDescent="0.3">
      <c r="A44" s="7" t="s">
        <v>60</v>
      </c>
      <c r="B44" s="7" t="s">
        <v>61</v>
      </c>
      <c r="C44" s="7" t="s">
        <v>42</v>
      </c>
      <c r="D44" s="7" t="s">
        <v>62</v>
      </c>
      <c r="E44" s="7" t="s">
        <v>63</v>
      </c>
      <c r="F44" s="7" t="s">
        <v>64</v>
      </c>
      <c r="G44" s="7" t="s">
        <v>65</v>
      </c>
      <c r="H44" s="6"/>
      <c r="I44" s="6"/>
      <c r="J44" s="6"/>
      <c r="K44" s="6"/>
    </row>
    <row r="45" spans="1:11" customFormat="1" x14ac:dyDescent="0.3">
      <c r="A45" s="25"/>
      <c r="B45" s="8" t="s">
        <v>48</v>
      </c>
      <c r="C45" s="8" t="s">
        <v>50</v>
      </c>
      <c r="D45" s="8" t="s">
        <v>51</v>
      </c>
      <c r="E45" s="8" t="s">
        <v>52</v>
      </c>
      <c r="F45" s="8" t="s">
        <v>53</v>
      </c>
      <c r="G45" s="26" t="s">
        <v>66</v>
      </c>
      <c r="H45" s="6"/>
      <c r="I45" s="6"/>
      <c r="J45" s="6"/>
      <c r="K45" s="6"/>
    </row>
    <row r="46" spans="1:11" customFormat="1" ht="21" customHeight="1" x14ac:dyDescent="0.3">
      <c r="A46" s="27" t="s">
        <v>122</v>
      </c>
      <c r="B46" s="28" t="s">
        <v>73</v>
      </c>
      <c r="C46" s="29">
        <v>1</v>
      </c>
      <c r="D46" s="30" t="s">
        <v>67</v>
      </c>
      <c r="E46" s="31">
        <v>70</v>
      </c>
      <c r="F46" s="32">
        <f>C40</f>
        <v>2.4553521721260219</v>
      </c>
      <c r="G46" s="32">
        <f>(E46/C46)*F46</f>
        <v>171.87465204882153</v>
      </c>
      <c r="H46" s="6"/>
      <c r="I46" s="6"/>
      <c r="J46" s="6"/>
      <c r="K46" s="6"/>
    </row>
    <row r="47" spans="1:11" customFormat="1" ht="21" customHeight="1" x14ac:dyDescent="0.3">
      <c r="A47" s="52" t="s">
        <v>214</v>
      </c>
      <c r="B47" s="28" t="s">
        <v>74</v>
      </c>
      <c r="C47" s="30">
        <v>1</v>
      </c>
      <c r="D47" s="30" t="s">
        <v>67</v>
      </c>
      <c r="E47" s="33">
        <v>90</v>
      </c>
      <c r="F47" s="32">
        <f>C41</f>
        <v>1.0664612204166668</v>
      </c>
      <c r="G47" s="34">
        <f>(E47/C47)*F47</f>
        <v>95.981509837500013</v>
      </c>
      <c r="H47" s="6"/>
      <c r="I47" s="6"/>
      <c r="J47" s="6"/>
      <c r="K47" s="6"/>
    </row>
    <row r="48" spans="1:11" customFormat="1" ht="21" customHeight="1" x14ac:dyDescent="0.3">
      <c r="A48" s="170" t="s">
        <v>68</v>
      </c>
      <c r="B48" s="171"/>
      <c r="C48" s="171"/>
      <c r="D48" s="171"/>
      <c r="E48" s="171"/>
      <c r="F48" s="171"/>
      <c r="G48" s="35">
        <f>SUM(G46:G47)</f>
        <v>267.85616188632156</v>
      </c>
      <c r="H48" s="6"/>
      <c r="I48" s="6"/>
      <c r="J48" s="6"/>
      <c r="K48" s="6"/>
    </row>
    <row r="49" spans="1:11" customForma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customFormat="1" x14ac:dyDescent="0.3">
      <c r="A50" s="6"/>
      <c r="B50" s="6"/>
      <c r="C50" s="6"/>
      <c r="D50" s="6"/>
      <c r="E50" s="6"/>
      <c r="F50" s="6"/>
      <c r="G50" s="6"/>
      <c r="H50" s="36"/>
      <c r="I50" s="6"/>
      <c r="J50" s="6"/>
      <c r="K50" s="6"/>
    </row>
    <row r="51" spans="1:11" customFormat="1" ht="19.2" customHeight="1" x14ac:dyDescent="0.3">
      <c r="A51" s="173" t="s">
        <v>69</v>
      </c>
      <c r="B51" s="173"/>
      <c r="C51" s="19">
        <f>H34</f>
        <v>150.32962747512434</v>
      </c>
      <c r="D51" s="6"/>
      <c r="E51" s="6"/>
      <c r="F51" s="6"/>
      <c r="G51" s="6"/>
      <c r="H51" s="36"/>
      <c r="I51" s="6"/>
      <c r="J51" s="6"/>
      <c r="K51" s="6"/>
    </row>
    <row r="52" spans="1:11" customFormat="1" ht="19.2" customHeight="1" x14ac:dyDescent="0.3">
      <c r="A52" s="174" t="s">
        <v>70</v>
      </c>
      <c r="B52" s="174"/>
      <c r="C52" s="22">
        <f>G48</f>
        <v>267.85616188632156</v>
      </c>
      <c r="D52" s="6"/>
      <c r="E52" s="6"/>
      <c r="F52" s="6"/>
      <c r="G52" s="6"/>
      <c r="H52" s="36"/>
      <c r="I52" s="6"/>
      <c r="J52" s="6"/>
      <c r="K52" s="6"/>
    </row>
    <row r="53" spans="1:11" customFormat="1" ht="19.2" customHeight="1" x14ac:dyDescent="0.3">
      <c r="A53" s="175" t="s">
        <v>71</v>
      </c>
      <c r="B53" s="175"/>
      <c r="C53" s="60">
        <f>SUM(C51:C52)</f>
        <v>418.18578936144593</v>
      </c>
      <c r="D53" s="5"/>
      <c r="E53" s="5"/>
      <c r="F53" s="5"/>
      <c r="G53" s="5"/>
      <c r="H53" s="36"/>
      <c r="I53" s="6"/>
      <c r="J53" s="6"/>
      <c r="K53" s="6"/>
    </row>
    <row r="54" spans="1:11" customFormat="1" x14ac:dyDescent="0.3">
      <c r="A54" s="36"/>
      <c r="B54" s="36"/>
      <c r="C54" s="36"/>
      <c r="D54" s="36"/>
      <c r="E54" s="36"/>
      <c r="F54" s="36"/>
      <c r="G54" s="36"/>
      <c r="H54" s="36"/>
      <c r="I54" s="6"/>
      <c r="J54" s="6"/>
      <c r="K54" s="6"/>
    </row>
    <row r="55" spans="1:11" customFormat="1" x14ac:dyDescent="0.3">
      <c r="A55" s="36"/>
      <c r="B55" s="36"/>
      <c r="C55" s="36"/>
      <c r="D55" s="36"/>
      <c r="E55" s="36"/>
      <c r="F55" s="36"/>
      <c r="G55" s="36"/>
      <c r="H55" s="36"/>
      <c r="I55" s="6"/>
      <c r="J55" s="6"/>
      <c r="K55" s="6"/>
    </row>
    <row r="56" spans="1:11" customFormat="1" ht="25.2" customHeight="1" x14ac:dyDescent="0.3">
      <c r="A56" s="36"/>
      <c r="B56" s="36"/>
      <c r="C56" s="36"/>
      <c r="D56" s="36"/>
      <c r="E56" s="36"/>
      <c r="F56" s="36"/>
      <c r="G56" s="36"/>
      <c r="H56" s="36"/>
      <c r="I56" s="6"/>
      <c r="J56" s="6"/>
      <c r="K56" s="6"/>
    </row>
  </sheetData>
  <mergeCells count="8">
    <mergeCell ref="A52:B52"/>
    <mergeCell ref="A53:B53"/>
    <mergeCell ref="A4:C4"/>
    <mergeCell ref="B1:I1"/>
    <mergeCell ref="A34:G34"/>
    <mergeCell ref="A48:F48"/>
    <mergeCell ref="A51:B51"/>
    <mergeCell ref="A37:B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25A8-5BC0-4280-8897-ACEAFE72C619}">
  <dimension ref="A1:H61"/>
  <sheetViews>
    <sheetView zoomScaleNormal="100" workbookViewId="0">
      <selection activeCell="H9" sqref="H9"/>
    </sheetView>
  </sheetViews>
  <sheetFormatPr defaultRowHeight="14.4" x14ac:dyDescent="0.3"/>
  <cols>
    <col min="1" max="1" width="10.88671875" customWidth="1"/>
    <col min="2" max="2" width="80.5546875" customWidth="1"/>
    <col min="3" max="3" width="23.21875" style="3" customWidth="1"/>
    <col min="4" max="4" width="13.88671875" style="3" customWidth="1"/>
    <col min="5" max="5" width="16.5546875" customWidth="1"/>
    <col min="8" max="8" width="40.44140625" customWidth="1"/>
  </cols>
  <sheetData>
    <row r="1" spans="1:8" s="38" customFormat="1" ht="30" customHeight="1" x14ac:dyDescent="0.3">
      <c r="A1" s="144" t="s">
        <v>451</v>
      </c>
      <c r="B1" s="144"/>
      <c r="C1" s="144"/>
      <c r="D1" s="144"/>
      <c r="E1" s="144"/>
      <c r="F1" s="144"/>
    </row>
    <row r="2" spans="1:8" s="38" customFormat="1" ht="28.8" x14ac:dyDescent="0.3">
      <c r="A2" s="78" t="s">
        <v>39</v>
      </c>
      <c r="B2" s="78" t="s">
        <v>40</v>
      </c>
      <c r="C2" s="78" t="s">
        <v>41</v>
      </c>
      <c r="D2" s="78" t="s">
        <v>43</v>
      </c>
      <c r="E2" s="78" t="s">
        <v>75</v>
      </c>
    </row>
    <row r="3" spans="1:8" s="37" customFormat="1" ht="19.8" customHeight="1" x14ac:dyDescent="0.3">
      <c r="A3" s="53" t="s">
        <v>84</v>
      </c>
      <c r="B3" s="10" t="s">
        <v>80</v>
      </c>
      <c r="C3" s="9" t="s">
        <v>77</v>
      </c>
      <c r="D3" s="9" t="s">
        <v>78</v>
      </c>
      <c r="E3" s="53">
        <v>0.41</v>
      </c>
    </row>
    <row r="4" spans="1:8" s="37" customFormat="1" ht="19.8" customHeight="1" x14ac:dyDescent="0.3">
      <c r="A4" s="53" t="s">
        <v>85</v>
      </c>
      <c r="B4" s="13" t="s">
        <v>81</v>
      </c>
      <c r="C4" s="12" t="s">
        <v>77</v>
      </c>
      <c r="D4" s="1" t="s">
        <v>78</v>
      </c>
      <c r="E4" s="53">
        <v>0.22</v>
      </c>
    </row>
    <row r="5" spans="1:8" s="37" customFormat="1" ht="19.8" customHeight="1" x14ac:dyDescent="0.3">
      <c r="A5" s="128" t="s">
        <v>462</v>
      </c>
      <c r="B5" s="129" t="s">
        <v>115</v>
      </c>
      <c r="C5" s="145" t="s">
        <v>77</v>
      </c>
      <c r="D5" s="147" t="s">
        <v>78</v>
      </c>
      <c r="E5" s="149">
        <f>(10.5+10.6)/2</f>
        <v>10.55</v>
      </c>
    </row>
    <row r="6" spans="1:8" s="37" customFormat="1" ht="19.8" customHeight="1" x14ac:dyDescent="0.3">
      <c r="A6" s="128" t="s">
        <v>463</v>
      </c>
      <c r="B6" s="129" t="s">
        <v>115</v>
      </c>
      <c r="C6" s="146"/>
      <c r="D6" s="148"/>
      <c r="E6" s="150"/>
    </row>
    <row r="7" spans="1:8" s="37" customFormat="1" ht="19.8" customHeight="1" x14ac:dyDescent="0.3">
      <c r="A7" s="53" t="s">
        <v>86</v>
      </c>
      <c r="B7" s="53" t="s">
        <v>82</v>
      </c>
      <c r="C7" s="12" t="s">
        <v>77</v>
      </c>
      <c r="D7" s="1" t="s">
        <v>78</v>
      </c>
      <c r="E7" s="53">
        <v>0.14000000000000001</v>
      </c>
    </row>
    <row r="8" spans="1:8" s="37" customFormat="1" ht="19.8" customHeight="1" x14ac:dyDescent="0.3">
      <c r="A8" s="53" t="s">
        <v>87</v>
      </c>
      <c r="B8" s="53" t="s">
        <v>92</v>
      </c>
      <c r="C8" s="12" t="s">
        <v>77</v>
      </c>
      <c r="D8" s="1" t="s">
        <v>78</v>
      </c>
      <c r="E8" s="53">
        <v>2.15</v>
      </c>
    </row>
    <row r="9" spans="1:8" s="37" customFormat="1" ht="19.8" customHeight="1" x14ac:dyDescent="0.3">
      <c r="A9" s="53" t="s">
        <v>88</v>
      </c>
      <c r="B9" s="10" t="s">
        <v>76</v>
      </c>
      <c r="C9" s="9" t="s">
        <v>77</v>
      </c>
      <c r="D9" s="9" t="s">
        <v>78</v>
      </c>
      <c r="E9" s="53">
        <v>1.04</v>
      </c>
    </row>
    <row r="10" spans="1:8" s="37" customFormat="1" ht="19.8" customHeight="1" x14ac:dyDescent="0.3">
      <c r="A10" s="53" t="s">
        <v>89</v>
      </c>
      <c r="B10" s="53" t="s">
        <v>83</v>
      </c>
      <c r="C10" s="9" t="s">
        <v>77</v>
      </c>
      <c r="D10" s="9" t="s">
        <v>78</v>
      </c>
      <c r="E10" s="53">
        <v>3.75</v>
      </c>
    </row>
    <row r="11" spans="1:8" s="37" customFormat="1" ht="19.8" customHeight="1" x14ac:dyDescent="0.3">
      <c r="A11" s="53" t="s">
        <v>90</v>
      </c>
      <c r="B11" s="53" t="s">
        <v>96</v>
      </c>
      <c r="C11" s="9" t="s">
        <v>77</v>
      </c>
      <c r="D11" s="9" t="s">
        <v>78</v>
      </c>
      <c r="E11" s="53">
        <v>14.2</v>
      </c>
      <c r="H11" s="54"/>
    </row>
    <row r="12" spans="1:8" s="37" customFormat="1" ht="19.8" customHeight="1" x14ac:dyDescent="0.3">
      <c r="A12" s="53" t="s">
        <v>91</v>
      </c>
      <c r="B12" s="53" t="s">
        <v>117</v>
      </c>
      <c r="C12" s="9" t="s">
        <v>79</v>
      </c>
      <c r="D12" s="9" t="s">
        <v>78</v>
      </c>
      <c r="E12" s="53">
        <v>23.05</v>
      </c>
      <c r="H12" s="54"/>
    </row>
    <row r="13" spans="1:8" s="37" customFormat="1" ht="19.8" customHeight="1" x14ac:dyDescent="0.3">
      <c r="A13" s="53" t="s">
        <v>93</v>
      </c>
      <c r="B13" s="2" t="s">
        <v>118</v>
      </c>
      <c r="C13" s="9" t="s">
        <v>79</v>
      </c>
      <c r="D13" s="9" t="s">
        <v>78</v>
      </c>
      <c r="E13" s="53">
        <v>147.56</v>
      </c>
      <c r="H13" s="54"/>
    </row>
    <row r="14" spans="1:8" s="37" customFormat="1" ht="19.8" customHeight="1" x14ac:dyDescent="0.3">
      <c r="A14" s="53" t="s">
        <v>94</v>
      </c>
      <c r="B14" s="53" t="s">
        <v>109</v>
      </c>
      <c r="C14" s="9" t="s">
        <v>77</v>
      </c>
      <c r="D14" s="9" t="s">
        <v>123</v>
      </c>
      <c r="E14" s="53">
        <v>42.55</v>
      </c>
      <c r="H14" s="55"/>
    </row>
    <row r="15" spans="1:8" s="37" customFormat="1" ht="19.8" customHeight="1" x14ac:dyDescent="0.3">
      <c r="A15" s="53" t="s">
        <v>95</v>
      </c>
      <c r="B15" s="53" t="s">
        <v>119</v>
      </c>
      <c r="C15" s="9" t="s">
        <v>79</v>
      </c>
      <c r="D15" s="9" t="s">
        <v>78</v>
      </c>
      <c r="E15" s="53">
        <v>29.81</v>
      </c>
    </row>
    <row r="16" spans="1:8" s="37" customFormat="1" ht="19.8" customHeight="1" x14ac:dyDescent="0.3">
      <c r="A16" s="53" t="s">
        <v>98</v>
      </c>
      <c r="B16" s="53" t="s">
        <v>120</v>
      </c>
      <c r="C16" s="9" t="s">
        <v>79</v>
      </c>
      <c r="D16" s="9" t="s">
        <v>123</v>
      </c>
      <c r="E16" s="53">
        <v>40</v>
      </c>
      <c r="H16" s="54"/>
    </row>
    <row r="17" spans="1:8" s="37" customFormat="1" ht="19.8" customHeight="1" x14ac:dyDescent="0.3">
      <c r="A17" s="53" t="s">
        <v>99</v>
      </c>
      <c r="B17" s="53" t="s">
        <v>114</v>
      </c>
      <c r="C17" s="9" t="s">
        <v>77</v>
      </c>
      <c r="D17" s="9" t="s">
        <v>123</v>
      </c>
      <c r="E17" s="53">
        <v>10.15</v>
      </c>
    </row>
    <row r="18" spans="1:8" s="37" customFormat="1" ht="19.8" customHeight="1" x14ac:dyDescent="0.3">
      <c r="A18" s="53" t="s">
        <v>100</v>
      </c>
      <c r="B18" s="53" t="s">
        <v>116</v>
      </c>
      <c r="C18" s="9" t="s">
        <v>79</v>
      </c>
      <c r="D18" s="9" t="s">
        <v>123</v>
      </c>
      <c r="E18" s="53">
        <v>29.2</v>
      </c>
    </row>
    <row r="19" spans="1:8" s="37" customFormat="1" ht="19.8" customHeight="1" x14ac:dyDescent="0.3">
      <c r="A19" s="53" t="s">
        <v>101</v>
      </c>
      <c r="B19" s="53" t="s">
        <v>110</v>
      </c>
      <c r="C19" s="9" t="s">
        <v>79</v>
      </c>
      <c r="D19" s="9" t="s">
        <v>78</v>
      </c>
      <c r="E19" s="53">
        <v>35</v>
      </c>
      <c r="H19" s="54"/>
    </row>
    <row r="20" spans="1:8" s="37" customFormat="1" ht="19.8" customHeight="1" x14ac:dyDescent="0.3">
      <c r="A20" s="53" t="s">
        <v>102</v>
      </c>
      <c r="B20" s="53" t="s">
        <v>121</v>
      </c>
      <c r="C20" s="9" t="s">
        <v>77</v>
      </c>
      <c r="D20" s="9" t="s">
        <v>78</v>
      </c>
      <c r="E20" s="53">
        <v>2.98</v>
      </c>
      <c r="H20" s="54"/>
    </row>
    <row r="21" spans="1:8" s="37" customFormat="1" ht="19.8" customHeight="1" x14ac:dyDescent="0.3">
      <c r="A21" s="53" t="s">
        <v>103</v>
      </c>
      <c r="B21" s="56" t="s">
        <v>133</v>
      </c>
      <c r="C21" s="43" t="s">
        <v>77</v>
      </c>
      <c r="D21" s="43" t="s">
        <v>78</v>
      </c>
      <c r="E21" s="57">
        <v>18.899999999999999</v>
      </c>
      <c r="H21" s="54"/>
    </row>
    <row r="22" spans="1:8" s="37" customFormat="1" ht="19.8" customHeight="1" x14ac:dyDescent="0.3">
      <c r="A22" s="53" t="s">
        <v>104</v>
      </c>
      <c r="B22" s="53" t="s">
        <v>111</v>
      </c>
      <c r="C22" s="9" t="s">
        <v>77</v>
      </c>
      <c r="D22" s="9" t="s">
        <v>78</v>
      </c>
      <c r="E22" s="53">
        <v>2.7874716417910448</v>
      </c>
      <c r="H22" s="55"/>
    </row>
    <row r="23" spans="1:8" s="37" customFormat="1" ht="19.8" customHeight="1" x14ac:dyDescent="0.3">
      <c r="A23" s="53" t="s">
        <v>105</v>
      </c>
      <c r="B23" s="53" t="s">
        <v>112</v>
      </c>
      <c r="C23" s="9" t="s">
        <v>77</v>
      </c>
      <c r="D23" s="9" t="s">
        <v>78</v>
      </c>
      <c r="E23" s="53">
        <v>5.0576749999999997</v>
      </c>
      <c r="H23" s="54"/>
    </row>
    <row r="24" spans="1:8" s="37" customFormat="1" ht="19.8" customHeight="1" x14ac:dyDescent="0.3">
      <c r="A24" s="53" t="s">
        <v>106</v>
      </c>
      <c r="B24" s="53" t="s">
        <v>124</v>
      </c>
      <c r="C24" s="9" t="s">
        <v>77</v>
      </c>
      <c r="D24" s="9" t="s">
        <v>78</v>
      </c>
      <c r="E24" s="53">
        <v>0.43</v>
      </c>
      <c r="H24" s="54"/>
    </row>
    <row r="25" spans="1:8" s="37" customFormat="1" ht="19.8" customHeight="1" x14ac:dyDescent="0.3">
      <c r="A25" s="53" t="s">
        <v>107</v>
      </c>
      <c r="B25" s="56" t="s">
        <v>113</v>
      </c>
      <c r="C25" s="9" t="s">
        <v>72</v>
      </c>
      <c r="D25" s="9" t="s">
        <v>78</v>
      </c>
      <c r="E25" s="53">
        <v>34.99</v>
      </c>
      <c r="H25" s="54"/>
    </row>
    <row r="26" spans="1:8" s="37" customFormat="1" ht="19.8" customHeight="1" x14ac:dyDescent="0.3">
      <c r="A26" s="53" t="s">
        <v>108</v>
      </c>
      <c r="B26" s="56" t="s">
        <v>141</v>
      </c>
      <c r="C26" s="9" t="s">
        <v>72</v>
      </c>
      <c r="D26" s="9" t="s">
        <v>78</v>
      </c>
      <c r="E26" s="53">
        <v>3.15</v>
      </c>
      <c r="H26" s="54"/>
    </row>
    <row r="27" spans="1:8" s="37" customFormat="1" ht="19.8" customHeight="1" x14ac:dyDescent="0.3">
      <c r="A27" s="53" t="s">
        <v>125</v>
      </c>
      <c r="B27" s="56" t="s">
        <v>97</v>
      </c>
      <c r="C27" s="9" t="s">
        <v>234</v>
      </c>
      <c r="D27" s="9" t="s">
        <v>78</v>
      </c>
      <c r="E27" s="53">
        <v>12.85</v>
      </c>
      <c r="H27" s="54"/>
    </row>
    <row r="28" spans="1:8" s="37" customFormat="1" ht="19.8" customHeight="1" x14ac:dyDescent="0.3">
      <c r="A28" s="53" t="s">
        <v>126</v>
      </c>
      <c r="B28" s="53" t="s">
        <v>132</v>
      </c>
      <c r="C28" s="9" t="s">
        <v>77</v>
      </c>
      <c r="D28" s="9" t="s">
        <v>78</v>
      </c>
      <c r="E28" s="53">
        <v>54</v>
      </c>
      <c r="H28" s="54"/>
    </row>
    <row r="29" spans="1:8" s="37" customFormat="1" ht="19.8" customHeight="1" x14ac:dyDescent="0.3">
      <c r="A29" s="53" t="s">
        <v>127</v>
      </c>
      <c r="B29" s="56" t="s">
        <v>139</v>
      </c>
      <c r="C29" s="9" t="s">
        <v>77</v>
      </c>
      <c r="D29" s="43" t="s">
        <v>78</v>
      </c>
      <c r="E29" s="53">
        <v>0.45</v>
      </c>
      <c r="H29" s="55"/>
    </row>
    <row r="30" spans="1:8" s="37" customFormat="1" ht="19.8" customHeight="1" x14ac:dyDescent="0.3">
      <c r="A30" s="53" t="s">
        <v>128</v>
      </c>
      <c r="B30" s="56" t="s">
        <v>134</v>
      </c>
      <c r="C30" s="1" t="s">
        <v>77</v>
      </c>
      <c r="D30" s="43" t="s">
        <v>78</v>
      </c>
      <c r="E30" s="53">
        <v>2.0499999999999998</v>
      </c>
      <c r="H30" s="54"/>
    </row>
    <row r="31" spans="1:8" s="37" customFormat="1" ht="19.8" customHeight="1" x14ac:dyDescent="0.3">
      <c r="A31" s="53" t="s">
        <v>129</v>
      </c>
      <c r="B31" s="56" t="s">
        <v>135</v>
      </c>
      <c r="C31" s="1" t="s">
        <v>77</v>
      </c>
      <c r="D31" s="43" t="s">
        <v>78</v>
      </c>
      <c r="E31" s="53">
        <v>0.45</v>
      </c>
    </row>
    <row r="32" spans="1:8" s="37" customFormat="1" ht="19.8" customHeight="1" x14ac:dyDescent="0.3">
      <c r="A32" s="53" t="s">
        <v>130</v>
      </c>
      <c r="B32" s="56" t="s">
        <v>136</v>
      </c>
      <c r="C32" s="1" t="s">
        <v>77</v>
      </c>
      <c r="D32" s="43" t="s">
        <v>78</v>
      </c>
      <c r="E32" s="53">
        <v>635</v>
      </c>
      <c r="H32" s="54"/>
    </row>
    <row r="33" spans="1:8" s="37" customFormat="1" ht="19.8" customHeight="1" x14ac:dyDescent="0.3">
      <c r="A33" s="53" t="s">
        <v>131</v>
      </c>
      <c r="B33" s="56" t="s">
        <v>137</v>
      </c>
      <c r="C33" s="1" t="s">
        <v>77</v>
      </c>
      <c r="D33" s="43" t="s">
        <v>78</v>
      </c>
      <c r="E33" s="53">
        <v>2730</v>
      </c>
      <c r="H33" s="54"/>
    </row>
    <row r="34" spans="1:8" s="37" customFormat="1" ht="19.8" customHeight="1" x14ac:dyDescent="0.3">
      <c r="A34" s="53" t="s">
        <v>140</v>
      </c>
      <c r="B34" s="56" t="s">
        <v>138</v>
      </c>
      <c r="C34" s="1" t="s">
        <v>77</v>
      </c>
      <c r="D34" s="43" t="s">
        <v>78</v>
      </c>
      <c r="E34" s="53">
        <f>8.52/100</f>
        <v>8.5199999999999998E-2</v>
      </c>
    </row>
    <row r="35" spans="1:8" s="37" customFormat="1" ht="19.8" customHeight="1" x14ac:dyDescent="0.3">
      <c r="A35" s="53" t="s">
        <v>142</v>
      </c>
      <c r="B35" s="56" t="s">
        <v>158</v>
      </c>
      <c r="C35" s="1" t="s">
        <v>77</v>
      </c>
      <c r="D35" s="43" t="s">
        <v>78</v>
      </c>
      <c r="E35" s="53">
        <v>0.2</v>
      </c>
    </row>
    <row r="36" spans="1:8" s="37" customFormat="1" ht="19.8" customHeight="1" x14ac:dyDescent="0.3">
      <c r="A36" s="53" t="s">
        <v>153</v>
      </c>
      <c r="B36" s="56" t="s">
        <v>154</v>
      </c>
      <c r="C36" s="1" t="s">
        <v>79</v>
      </c>
      <c r="D36" s="43" t="s">
        <v>155</v>
      </c>
      <c r="E36" s="53">
        <v>195.45</v>
      </c>
    </row>
    <row r="37" spans="1:8" s="37" customFormat="1" ht="19.8" customHeight="1" x14ac:dyDescent="0.3">
      <c r="A37" s="53" t="s">
        <v>156</v>
      </c>
      <c r="B37" s="56" t="s">
        <v>152</v>
      </c>
      <c r="C37" s="1" t="s">
        <v>157</v>
      </c>
      <c r="D37" s="43" t="s">
        <v>78</v>
      </c>
      <c r="E37" s="53">
        <v>4.25</v>
      </c>
    </row>
    <row r="38" spans="1:8" s="37" customFormat="1" ht="19.8" customHeight="1" x14ac:dyDescent="0.3">
      <c r="A38" s="53" t="s">
        <v>159</v>
      </c>
      <c r="B38" s="56" t="s">
        <v>160</v>
      </c>
      <c r="C38" s="1" t="s">
        <v>77</v>
      </c>
      <c r="D38" s="43" t="s">
        <v>78</v>
      </c>
      <c r="E38" s="53">
        <v>29.55</v>
      </c>
    </row>
    <row r="39" spans="1:8" s="37" customFormat="1" ht="19.8" customHeight="1" x14ac:dyDescent="0.3">
      <c r="A39" s="53" t="s">
        <v>163</v>
      </c>
      <c r="B39" s="56" t="s">
        <v>162</v>
      </c>
      <c r="C39" s="9" t="s">
        <v>234</v>
      </c>
      <c r="D39" s="43" t="s">
        <v>78</v>
      </c>
      <c r="E39" s="53">
        <f>32.6/100</f>
        <v>0.32600000000000001</v>
      </c>
    </row>
    <row r="40" spans="1:8" s="37" customFormat="1" ht="19.8" customHeight="1" x14ac:dyDescent="0.3">
      <c r="A40" s="53" t="s">
        <v>164</v>
      </c>
      <c r="B40" s="56" t="s">
        <v>170</v>
      </c>
      <c r="C40" s="1" t="s">
        <v>77</v>
      </c>
      <c r="D40" s="43" t="s">
        <v>78</v>
      </c>
      <c r="E40" s="53">
        <v>2.96</v>
      </c>
    </row>
    <row r="41" spans="1:8" s="37" customFormat="1" ht="19.8" customHeight="1" x14ac:dyDescent="0.3">
      <c r="A41" s="53" t="s">
        <v>165</v>
      </c>
      <c r="B41" s="56" t="s">
        <v>171</v>
      </c>
      <c r="C41" s="1" t="s">
        <v>77</v>
      </c>
      <c r="D41" s="43" t="s">
        <v>78</v>
      </c>
      <c r="E41" s="53">
        <v>2.95</v>
      </c>
    </row>
    <row r="42" spans="1:8" s="37" customFormat="1" ht="19.8" customHeight="1" x14ac:dyDescent="0.3">
      <c r="A42" s="53" t="s">
        <v>166</v>
      </c>
      <c r="B42" s="56" t="s">
        <v>172</v>
      </c>
      <c r="C42" s="1" t="s">
        <v>79</v>
      </c>
      <c r="D42" s="43" t="s">
        <v>78</v>
      </c>
      <c r="E42" s="53">
        <v>14.3</v>
      </c>
    </row>
    <row r="43" spans="1:8" s="37" customFormat="1" ht="19.8" customHeight="1" x14ac:dyDescent="0.3">
      <c r="A43" s="53" t="s">
        <v>167</v>
      </c>
      <c r="B43" s="56" t="s">
        <v>173</v>
      </c>
      <c r="C43" s="1" t="s">
        <v>77</v>
      </c>
      <c r="D43" s="43" t="s">
        <v>78</v>
      </c>
      <c r="E43" s="53">
        <v>36</v>
      </c>
    </row>
    <row r="44" spans="1:8" s="37" customFormat="1" ht="19.8" customHeight="1" x14ac:dyDescent="0.3">
      <c r="A44" s="53" t="s">
        <v>168</v>
      </c>
      <c r="B44" s="56" t="s">
        <v>161</v>
      </c>
      <c r="C44" s="1" t="s">
        <v>72</v>
      </c>
      <c r="D44" s="43" t="s">
        <v>78</v>
      </c>
      <c r="E44" s="57">
        <v>32.21</v>
      </c>
    </row>
    <row r="45" spans="1:8" s="37" customFormat="1" ht="19.8" customHeight="1" x14ac:dyDescent="0.3">
      <c r="A45" s="53" t="s">
        <v>169</v>
      </c>
      <c r="B45" s="56" t="s">
        <v>174</v>
      </c>
      <c r="C45" s="1" t="s">
        <v>77</v>
      </c>
      <c r="D45" s="43" t="s">
        <v>78</v>
      </c>
      <c r="E45" s="57">
        <v>0.1</v>
      </c>
    </row>
    <row r="46" spans="1:8" s="37" customFormat="1" ht="19.8" customHeight="1" x14ac:dyDescent="0.3">
      <c r="A46" s="53" t="s">
        <v>179</v>
      </c>
      <c r="B46" s="56" t="s">
        <v>175</v>
      </c>
      <c r="C46" s="1" t="s">
        <v>77</v>
      </c>
      <c r="D46" s="43" t="s">
        <v>78</v>
      </c>
      <c r="E46" s="57">
        <f>6.9/100</f>
        <v>6.9000000000000006E-2</v>
      </c>
    </row>
    <row r="47" spans="1:8" s="37" customFormat="1" ht="19.8" customHeight="1" x14ac:dyDescent="0.3">
      <c r="A47" s="53" t="s">
        <v>180</v>
      </c>
      <c r="B47" s="56" t="s">
        <v>176</v>
      </c>
      <c r="C47" s="1" t="s">
        <v>77</v>
      </c>
      <c r="D47" s="43" t="s">
        <v>78</v>
      </c>
      <c r="E47" s="57">
        <f>83.98/100</f>
        <v>0.83979999999999999</v>
      </c>
    </row>
    <row r="48" spans="1:8" s="37" customFormat="1" ht="19.8" customHeight="1" x14ac:dyDescent="0.3">
      <c r="A48" s="53" t="s">
        <v>181</v>
      </c>
      <c r="B48" s="56" t="s">
        <v>177</v>
      </c>
      <c r="C48" s="1" t="s">
        <v>72</v>
      </c>
      <c r="D48" s="43" t="s">
        <v>78</v>
      </c>
      <c r="E48" s="57">
        <f>13.8/10</f>
        <v>1.3800000000000001</v>
      </c>
    </row>
    <row r="49" spans="1:5" s="37" customFormat="1" ht="19.8" customHeight="1" x14ac:dyDescent="0.3">
      <c r="A49" s="53" t="s">
        <v>182</v>
      </c>
      <c r="B49" s="56" t="s">
        <v>178</v>
      </c>
      <c r="C49" s="1" t="s">
        <v>77</v>
      </c>
      <c r="D49" s="43" t="s">
        <v>78</v>
      </c>
      <c r="E49" s="57">
        <v>2.2999999999999998</v>
      </c>
    </row>
    <row r="50" spans="1:5" s="37" customFormat="1" ht="19.8" customHeight="1" x14ac:dyDescent="0.3">
      <c r="A50" s="53" t="s">
        <v>184</v>
      </c>
      <c r="B50" s="56" t="s">
        <v>189</v>
      </c>
      <c r="C50" s="1" t="s">
        <v>77</v>
      </c>
      <c r="D50" s="43" t="s">
        <v>78</v>
      </c>
      <c r="E50" s="56">
        <v>26.78</v>
      </c>
    </row>
    <row r="51" spans="1:5" s="37" customFormat="1" ht="19.8" customHeight="1" x14ac:dyDescent="0.3">
      <c r="A51" s="53" t="s">
        <v>185</v>
      </c>
      <c r="B51" s="56" t="s">
        <v>190</v>
      </c>
      <c r="C51" s="1" t="s">
        <v>77</v>
      </c>
      <c r="D51" s="43" t="s">
        <v>78</v>
      </c>
      <c r="E51" s="56">
        <v>0.14000000000000001</v>
      </c>
    </row>
    <row r="52" spans="1:5" s="37" customFormat="1" ht="19.8" customHeight="1" x14ac:dyDescent="0.3">
      <c r="A52" s="53" t="s">
        <v>186</v>
      </c>
      <c r="B52" s="56" t="s">
        <v>191</v>
      </c>
      <c r="C52" s="1" t="s">
        <v>77</v>
      </c>
      <c r="D52" s="43" t="s">
        <v>78</v>
      </c>
      <c r="E52" s="56">
        <v>30.15</v>
      </c>
    </row>
    <row r="53" spans="1:5" s="37" customFormat="1" ht="19.8" customHeight="1" x14ac:dyDescent="0.3">
      <c r="A53" s="53" t="s">
        <v>187</v>
      </c>
      <c r="B53" s="70" t="s">
        <v>215</v>
      </c>
      <c r="C53" s="1" t="s">
        <v>77</v>
      </c>
      <c r="D53" s="43" t="s">
        <v>78</v>
      </c>
      <c r="E53" s="56">
        <v>2.75</v>
      </c>
    </row>
    <row r="54" spans="1:5" s="37" customFormat="1" ht="19.8" customHeight="1" x14ac:dyDescent="0.3">
      <c r="A54" s="53" t="s">
        <v>188</v>
      </c>
      <c r="B54" s="70" t="s">
        <v>192</v>
      </c>
      <c r="C54" s="1" t="s">
        <v>77</v>
      </c>
      <c r="D54" s="43" t="s">
        <v>78</v>
      </c>
      <c r="E54" s="56">
        <v>19.45</v>
      </c>
    </row>
    <row r="55" spans="1:5" s="37" customFormat="1" ht="19.8" customHeight="1" x14ac:dyDescent="0.3">
      <c r="A55" s="53" t="s">
        <v>199</v>
      </c>
      <c r="B55" s="70" t="s">
        <v>200</v>
      </c>
      <c r="C55" s="1" t="s">
        <v>77</v>
      </c>
      <c r="D55" s="43" t="s">
        <v>78</v>
      </c>
      <c r="E55" s="56">
        <v>0.21</v>
      </c>
    </row>
    <row r="56" spans="1:5" s="37" customFormat="1" ht="19.8" customHeight="1" x14ac:dyDescent="0.3">
      <c r="A56" s="53" t="s">
        <v>201</v>
      </c>
      <c r="B56" s="70" t="s">
        <v>205</v>
      </c>
      <c r="C56" s="1" t="s">
        <v>72</v>
      </c>
      <c r="D56" s="43" t="s">
        <v>78</v>
      </c>
      <c r="E56" s="56">
        <v>1.45</v>
      </c>
    </row>
    <row r="57" spans="1:5" s="37" customFormat="1" ht="19.8" customHeight="1" x14ac:dyDescent="0.3">
      <c r="A57" s="53" t="s">
        <v>202</v>
      </c>
      <c r="B57" s="70" t="s">
        <v>206</v>
      </c>
      <c r="C57" s="1" t="s">
        <v>77</v>
      </c>
      <c r="D57" s="43" t="s">
        <v>78</v>
      </c>
      <c r="E57" s="57">
        <v>0.05</v>
      </c>
    </row>
    <row r="58" spans="1:5" s="37" customFormat="1" ht="19.8" customHeight="1" x14ac:dyDescent="0.3">
      <c r="A58" s="53" t="s">
        <v>203</v>
      </c>
      <c r="B58" s="70" t="s">
        <v>208</v>
      </c>
      <c r="C58" s="1" t="s">
        <v>77</v>
      </c>
      <c r="D58" s="43" t="s">
        <v>78</v>
      </c>
      <c r="E58" s="57">
        <v>0.98</v>
      </c>
    </row>
    <row r="59" spans="1:5" s="37" customFormat="1" ht="19.8" customHeight="1" x14ac:dyDescent="0.3">
      <c r="A59" s="53" t="s">
        <v>204</v>
      </c>
      <c r="B59" s="70" t="s">
        <v>209</v>
      </c>
      <c r="C59" s="1" t="s">
        <v>77</v>
      </c>
      <c r="D59" s="43" t="s">
        <v>78</v>
      </c>
      <c r="E59" s="57">
        <v>2.75</v>
      </c>
    </row>
    <row r="60" spans="1:5" s="37" customFormat="1" ht="19.8" customHeight="1" x14ac:dyDescent="0.3">
      <c r="A60" s="53" t="s">
        <v>210</v>
      </c>
      <c r="B60" s="56" t="s">
        <v>211</v>
      </c>
      <c r="C60" s="9" t="s">
        <v>234</v>
      </c>
      <c r="D60" s="43" t="s">
        <v>78</v>
      </c>
      <c r="E60" s="57">
        <v>2.7</v>
      </c>
    </row>
    <row r="61" spans="1:5" s="37" customFormat="1" ht="19.8" customHeight="1" x14ac:dyDescent="0.3">
      <c r="A61" s="53" t="s">
        <v>212</v>
      </c>
      <c r="B61" s="56" t="s">
        <v>213</v>
      </c>
      <c r="C61" s="1" t="s">
        <v>77</v>
      </c>
      <c r="D61" s="43" t="s">
        <v>78</v>
      </c>
      <c r="E61" s="57">
        <v>1.86</v>
      </c>
    </row>
  </sheetData>
  <mergeCells count="4">
    <mergeCell ref="A1:F1"/>
    <mergeCell ref="C5:C6"/>
    <mergeCell ref="D5:D6"/>
    <mergeCell ref="E5:E6"/>
  </mergeCells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58950-C2EC-4443-8F93-8074DC3F53C5}">
  <dimension ref="A1:H21"/>
  <sheetViews>
    <sheetView zoomScale="130" zoomScaleNormal="130" workbookViewId="0">
      <selection activeCell="H7" sqref="H7"/>
    </sheetView>
  </sheetViews>
  <sheetFormatPr defaultRowHeight="14.4" x14ac:dyDescent="0.3"/>
  <cols>
    <col min="1" max="1" width="5" style="6" customWidth="1"/>
    <col min="2" max="2" width="21" style="6" customWidth="1"/>
    <col min="3" max="3" width="22.33203125" style="6" customWidth="1"/>
    <col min="4" max="4" width="14.88671875" style="6" customWidth="1"/>
    <col min="5" max="5" width="18" style="6" customWidth="1"/>
    <col min="6" max="6" width="21.21875" style="6" customWidth="1"/>
    <col min="7" max="7" width="12.6640625" style="6" customWidth="1"/>
    <col min="8" max="8" width="13.88671875" style="6" customWidth="1"/>
    <col min="9" max="16384" width="8.88671875" style="6"/>
  </cols>
  <sheetData>
    <row r="1" spans="1:8" ht="31.2" customHeight="1" x14ac:dyDescent="0.3">
      <c r="A1" s="144" t="s">
        <v>450</v>
      </c>
      <c r="B1" s="144"/>
      <c r="C1" s="144"/>
      <c r="D1" s="144"/>
      <c r="E1" s="144"/>
      <c r="F1" s="144"/>
    </row>
    <row r="2" spans="1:8" ht="43.2" x14ac:dyDescent="0.3">
      <c r="A2" s="79" t="s">
        <v>0</v>
      </c>
      <c r="B2" s="79" t="s">
        <v>216</v>
      </c>
      <c r="C2" s="79" t="s">
        <v>436</v>
      </c>
      <c r="D2" s="79" t="s">
        <v>437</v>
      </c>
      <c r="E2" s="79" t="s">
        <v>472</v>
      </c>
      <c r="F2" s="79" t="s">
        <v>473</v>
      </c>
    </row>
    <row r="3" spans="1:8" x14ac:dyDescent="0.3">
      <c r="A3" s="62">
        <v>1</v>
      </c>
      <c r="B3" s="63" t="s">
        <v>465</v>
      </c>
      <c r="C3" s="63" t="s">
        <v>464</v>
      </c>
      <c r="D3" s="63">
        <v>160</v>
      </c>
      <c r="E3" s="64">
        <v>233798.56</v>
      </c>
      <c r="F3" s="65">
        <f>E3*1.1991</f>
        <v>280347.85329599999</v>
      </c>
      <c r="G3" s="101"/>
    </row>
    <row r="4" spans="1:8" x14ac:dyDescent="0.3">
      <c r="A4" s="62">
        <v>2</v>
      </c>
      <c r="B4" s="63" t="s">
        <v>466</v>
      </c>
      <c r="C4" s="63" t="s">
        <v>464</v>
      </c>
      <c r="D4" s="63">
        <v>124</v>
      </c>
      <c r="E4" s="98">
        <v>191396.4</v>
      </c>
      <c r="F4" s="65">
        <f>E4*1.1991</f>
        <v>229503.42324</v>
      </c>
      <c r="G4" s="101"/>
    </row>
    <row r="5" spans="1:8" x14ac:dyDescent="0.3">
      <c r="A5" s="62">
        <v>3</v>
      </c>
      <c r="B5" s="63" t="s">
        <v>467</v>
      </c>
      <c r="C5" s="63" t="s">
        <v>464</v>
      </c>
      <c r="D5" s="63">
        <v>122</v>
      </c>
      <c r="E5" s="98">
        <v>207298.46</v>
      </c>
      <c r="F5" s="65">
        <f>E5</f>
        <v>207298.46</v>
      </c>
      <c r="G5" s="101"/>
    </row>
    <row r="6" spans="1:8" x14ac:dyDescent="0.3">
      <c r="A6" s="62">
        <v>4</v>
      </c>
      <c r="B6" s="63" t="s">
        <v>468</v>
      </c>
      <c r="C6" s="63" t="s">
        <v>464</v>
      </c>
      <c r="D6" s="63">
        <v>56</v>
      </c>
      <c r="E6" s="98">
        <v>99598.61</v>
      </c>
      <c r="F6" s="65">
        <f>E6</f>
        <v>99598.61</v>
      </c>
      <c r="G6" s="101"/>
    </row>
    <row r="7" spans="1:8" s="5" customFormat="1" x14ac:dyDescent="0.3">
      <c r="A7" s="155" t="s">
        <v>399</v>
      </c>
      <c r="B7" s="156"/>
      <c r="C7" s="156"/>
      <c r="D7" s="100">
        <f>SUM(D3:D6)</f>
        <v>462</v>
      </c>
      <c r="E7" s="16"/>
      <c r="F7" s="16">
        <f>SUM(F3:F6)</f>
        <v>816748.34653599991</v>
      </c>
      <c r="H7" s="130"/>
    </row>
    <row r="8" spans="1:8" ht="25.2" customHeight="1" x14ac:dyDescent="0.3">
      <c r="A8" s="151" t="s">
        <v>228</v>
      </c>
      <c r="B8" s="152"/>
      <c r="C8" s="152"/>
      <c r="D8" s="152"/>
      <c r="E8" s="153"/>
      <c r="F8" s="122">
        <f>F7/12/D7</f>
        <v>147.32113032756132</v>
      </c>
    </row>
    <row r="9" spans="1:8" x14ac:dyDescent="0.3">
      <c r="A9" s="62">
        <v>1</v>
      </c>
      <c r="B9" s="63" t="s">
        <v>469</v>
      </c>
      <c r="C9" s="63" t="s">
        <v>74</v>
      </c>
      <c r="D9" s="63">
        <v>160</v>
      </c>
      <c r="E9" s="65">
        <v>97370.13</v>
      </c>
      <c r="F9" s="66">
        <f>E9*1.1991</f>
        <v>116756.52288300001</v>
      </c>
      <c r="G9" s="76"/>
      <c r="H9" s="76"/>
    </row>
    <row r="10" spans="1:8" x14ac:dyDescent="0.3">
      <c r="A10" s="62">
        <v>2</v>
      </c>
      <c r="B10" s="63" t="s">
        <v>470</v>
      </c>
      <c r="C10" s="63" t="s">
        <v>74</v>
      </c>
      <c r="D10" s="63">
        <v>160</v>
      </c>
      <c r="E10" s="65">
        <v>111790.87</v>
      </c>
      <c r="F10" s="66">
        <f t="shared" ref="F10:F11" si="0">E10*1.1991</f>
        <v>134048.43221699999</v>
      </c>
      <c r="G10" s="76"/>
      <c r="H10" s="76"/>
    </row>
    <row r="11" spans="1:8" x14ac:dyDescent="0.3">
      <c r="A11" s="62">
        <v>3</v>
      </c>
      <c r="B11" s="63" t="s">
        <v>471</v>
      </c>
      <c r="C11" s="63" t="s">
        <v>74</v>
      </c>
      <c r="D11" s="63">
        <v>160</v>
      </c>
      <c r="E11" s="65">
        <v>98210.36</v>
      </c>
      <c r="F11" s="66">
        <f t="shared" si="0"/>
        <v>117764.04267600001</v>
      </c>
      <c r="G11" s="76"/>
    </row>
    <row r="12" spans="1:8" x14ac:dyDescent="0.3">
      <c r="A12" s="155" t="s">
        <v>399</v>
      </c>
      <c r="B12" s="156"/>
      <c r="C12" s="156"/>
      <c r="D12" s="100">
        <f>SUM(D9:D11)</f>
        <v>480</v>
      </c>
      <c r="E12" s="100"/>
      <c r="F12" s="80">
        <f>SUM(F9:F11)</f>
        <v>368568.99777600006</v>
      </c>
    </row>
    <row r="13" spans="1:8" ht="27" customHeight="1" x14ac:dyDescent="0.3">
      <c r="A13" s="151" t="s">
        <v>229</v>
      </c>
      <c r="B13" s="152"/>
      <c r="C13" s="152"/>
      <c r="D13" s="152"/>
      <c r="E13" s="153"/>
      <c r="F13" s="122">
        <f>F12/12/D12</f>
        <v>63.987673225000009</v>
      </c>
      <c r="H13" s="76"/>
    </row>
    <row r="14" spans="1:8" s="67" customFormat="1" x14ac:dyDescent="0.3"/>
    <row r="15" spans="1:8" s="67" customFormat="1" ht="47.4" customHeight="1" x14ac:dyDescent="0.3">
      <c r="A15" s="154" t="s">
        <v>217</v>
      </c>
      <c r="B15" s="154"/>
      <c r="C15" s="154"/>
      <c r="D15" s="154"/>
      <c r="E15" s="154"/>
      <c r="F15" s="154"/>
    </row>
    <row r="16" spans="1:8" s="67" customFormat="1" x14ac:dyDescent="0.3"/>
    <row r="17" spans="6:6" s="67" customFormat="1" ht="5.4" customHeight="1" x14ac:dyDescent="0.3"/>
    <row r="18" spans="6:6" s="67" customFormat="1" x14ac:dyDescent="0.3"/>
    <row r="19" spans="6:6" s="67" customFormat="1" x14ac:dyDescent="0.3">
      <c r="F19" s="96"/>
    </row>
    <row r="20" spans="6:6" s="67" customFormat="1" x14ac:dyDescent="0.3">
      <c r="F20" s="96"/>
    </row>
    <row r="21" spans="6:6" x14ac:dyDescent="0.3">
      <c r="F21" s="99"/>
    </row>
  </sheetData>
  <mergeCells count="6">
    <mergeCell ref="A1:F1"/>
    <mergeCell ref="A8:E8"/>
    <mergeCell ref="A13:E13"/>
    <mergeCell ref="A15:F15"/>
    <mergeCell ref="A7:C7"/>
    <mergeCell ref="A12:C12"/>
  </mergeCells>
  <phoneticPr fontId="1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0C52-3990-45D2-908D-7771DAFEFA51}">
  <dimension ref="A1:G27"/>
  <sheetViews>
    <sheetView topLeftCell="A6" zoomScale="102" zoomScaleNormal="102" workbookViewId="0">
      <selection activeCell="G20" sqref="G20"/>
    </sheetView>
  </sheetViews>
  <sheetFormatPr defaultColWidth="9.109375" defaultRowHeight="14.4" x14ac:dyDescent="0.3"/>
  <cols>
    <col min="1" max="1" width="9.109375" style="37"/>
    <col min="2" max="2" width="17.33203125" style="37" customWidth="1"/>
    <col min="3" max="3" width="67.77734375" style="37" customWidth="1"/>
    <col min="4" max="4" width="23.21875" style="37" customWidth="1"/>
    <col min="5" max="5" width="19.5546875" style="37" customWidth="1"/>
    <col min="6" max="6" width="21.21875" style="37" customWidth="1"/>
    <col min="7" max="7" width="25.109375" style="37" customWidth="1"/>
    <col min="8" max="16384" width="9.109375" style="37"/>
  </cols>
  <sheetData>
    <row r="1" spans="1:7" s="6" customFormat="1" ht="31.2" customHeight="1" x14ac:dyDescent="0.3">
      <c r="A1" s="144" t="s">
        <v>452</v>
      </c>
      <c r="B1" s="144"/>
      <c r="C1" s="144"/>
      <c r="D1" s="144"/>
      <c r="E1" s="144"/>
      <c r="F1" s="144"/>
    </row>
    <row r="2" spans="1:7" ht="18" customHeight="1" x14ac:dyDescent="0.3">
      <c r="A2" s="158" t="s">
        <v>143</v>
      </c>
      <c r="B2" s="158" t="s">
        <v>37</v>
      </c>
      <c r="C2" s="158" t="s">
        <v>2</v>
      </c>
      <c r="D2" s="82" t="s">
        <v>144</v>
      </c>
      <c r="E2" s="82" t="s">
        <v>145</v>
      </c>
      <c r="F2" s="158" t="s">
        <v>146</v>
      </c>
    </row>
    <row r="3" spans="1:7" ht="74.400000000000006" customHeight="1" x14ac:dyDescent="0.3">
      <c r="A3" s="159"/>
      <c r="B3" s="159"/>
      <c r="C3" s="159"/>
      <c r="D3" s="83" t="s">
        <v>147</v>
      </c>
      <c r="E3" s="83" t="s">
        <v>148</v>
      </c>
      <c r="F3" s="159"/>
      <c r="G3" s="42"/>
    </row>
    <row r="4" spans="1:7" ht="18" customHeight="1" x14ac:dyDescent="0.3">
      <c r="A4" s="43">
        <v>1</v>
      </c>
      <c r="B4" s="1" t="s">
        <v>3</v>
      </c>
      <c r="C4" s="2" t="s">
        <v>4</v>
      </c>
      <c r="D4" s="44">
        <f>'42.242'!D48</f>
        <v>116.04912747512438</v>
      </c>
      <c r="E4" s="44">
        <f>'42.242'!D49</f>
        <v>81.10088005502044</v>
      </c>
      <c r="F4" s="45">
        <f t="shared" ref="F4:F24" si="0">D4+E4</f>
        <v>197.15000753014482</v>
      </c>
      <c r="G4" s="42"/>
    </row>
    <row r="5" spans="1:7" ht="18" customHeight="1" x14ac:dyDescent="0.3">
      <c r="A5" s="43">
        <v>2</v>
      </c>
      <c r="B5" s="1" t="s">
        <v>5</v>
      </c>
      <c r="C5" s="2" t="s">
        <v>6</v>
      </c>
      <c r="D5" s="44">
        <f>'42.332'!C48</f>
        <v>141.34912747512439</v>
      </c>
      <c r="E5" s="44">
        <f>'42.332'!C49</f>
        <v>174.47852097067101</v>
      </c>
      <c r="F5" s="45">
        <f t="shared" si="0"/>
        <v>315.82764844579538</v>
      </c>
      <c r="G5" s="42"/>
    </row>
    <row r="6" spans="1:7" ht="18" customHeight="1" x14ac:dyDescent="0.3">
      <c r="A6" s="43">
        <v>3</v>
      </c>
      <c r="B6" s="1" t="s">
        <v>7</v>
      </c>
      <c r="C6" s="2" t="s">
        <v>8</v>
      </c>
      <c r="D6" s="44">
        <f>'42.333'!C48</f>
        <v>141.34912747512439</v>
      </c>
      <c r="E6" s="44">
        <f>'42.333'!C49</f>
        <v>174.47852097067101</v>
      </c>
      <c r="F6" s="45">
        <f t="shared" si="0"/>
        <v>315.82764844579538</v>
      </c>
      <c r="G6" s="42"/>
    </row>
    <row r="7" spans="1:7" ht="31.8" customHeight="1" x14ac:dyDescent="0.3">
      <c r="A7" s="43">
        <v>4</v>
      </c>
      <c r="B7" s="1" t="s">
        <v>9</v>
      </c>
      <c r="C7" s="2" t="s">
        <v>10</v>
      </c>
      <c r="D7" s="44">
        <f>'42.91'!C47</f>
        <v>111.79912747512438</v>
      </c>
      <c r="E7" s="44">
        <f>'42.91'!C48</f>
        <v>174.47852097067101</v>
      </c>
      <c r="F7" s="45">
        <f t="shared" si="0"/>
        <v>286.27764844579542</v>
      </c>
      <c r="G7" s="42"/>
    </row>
    <row r="8" spans="1:7" ht="22.2" customHeight="1" x14ac:dyDescent="0.3">
      <c r="A8" s="43">
        <v>5</v>
      </c>
      <c r="B8" s="1" t="s">
        <v>11</v>
      </c>
      <c r="C8" s="2" t="s">
        <v>12</v>
      </c>
      <c r="D8" s="44">
        <f>'43.11'!C54</f>
        <v>141.04845583333332</v>
      </c>
      <c r="E8" s="44">
        <f>'43.11'!C55</f>
        <v>216.64110965464465</v>
      </c>
      <c r="F8" s="45">
        <f t="shared" si="0"/>
        <v>357.68956548797797</v>
      </c>
      <c r="G8" s="42"/>
    </row>
    <row r="9" spans="1:7" ht="24" customHeight="1" x14ac:dyDescent="0.3">
      <c r="A9" s="43">
        <v>6</v>
      </c>
      <c r="B9" s="1" t="s">
        <v>13</v>
      </c>
      <c r="C9" s="2" t="s">
        <v>232</v>
      </c>
      <c r="D9" s="44">
        <f>'43.411.01'!C54</f>
        <v>175.19992747512435</v>
      </c>
      <c r="E9" s="44">
        <f>'43.411.01'!C55</f>
        <v>197.41989403546779</v>
      </c>
      <c r="F9" s="45">
        <f t="shared" si="0"/>
        <v>372.61982151059215</v>
      </c>
      <c r="G9" s="42"/>
    </row>
    <row r="10" spans="1:7" ht="24" customHeight="1" x14ac:dyDescent="0.3">
      <c r="A10" s="43">
        <v>7</v>
      </c>
      <c r="B10" s="1" t="s">
        <v>14</v>
      </c>
      <c r="C10" s="2" t="s">
        <v>233</v>
      </c>
      <c r="D10" s="44">
        <f>'43.411.02'!C47</f>
        <v>137.85012747512437</v>
      </c>
      <c r="E10" s="44">
        <f>'43.411.02'!C48</f>
        <v>202.75220013755109</v>
      </c>
      <c r="F10" s="45">
        <f t="shared" si="0"/>
        <v>340.60232761267548</v>
      </c>
      <c r="G10" s="42"/>
    </row>
    <row r="11" spans="1:7" ht="34.799999999999997" customHeight="1" x14ac:dyDescent="0.3">
      <c r="A11" s="43">
        <v>8</v>
      </c>
      <c r="B11" s="1" t="s">
        <v>15</v>
      </c>
      <c r="C11" s="2" t="s">
        <v>16</v>
      </c>
      <c r="D11" s="44">
        <f>'43.419.01'!C48</f>
        <v>157.82912747512435</v>
      </c>
      <c r="E11" s="44">
        <f>'43.419.01'!C49</f>
        <v>121.65132008253067</v>
      </c>
      <c r="F11" s="45">
        <f t="shared" si="0"/>
        <v>279.480447557655</v>
      </c>
      <c r="G11" s="42"/>
    </row>
    <row r="12" spans="1:7" ht="34.799999999999997" customHeight="1" x14ac:dyDescent="0.3">
      <c r="A12" s="43">
        <v>9</v>
      </c>
      <c r="B12" s="1" t="s">
        <v>17</v>
      </c>
      <c r="C12" s="2" t="s">
        <v>18</v>
      </c>
      <c r="D12" s="44">
        <f>'43.419.02'!C48</f>
        <v>112.01912747512438</v>
      </c>
      <c r="E12" s="44">
        <f>'43.419.02'!C49</f>
        <v>162.20176011004088</v>
      </c>
      <c r="F12" s="45">
        <f t="shared" si="0"/>
        <v>274.22088758516526</v>
      </c>
      <c r="G12" s="42"/>
    </row>
    <row r="13" spans="1:7" ht="34.799999999999997" customHeight="1" x14ac:dyDescent="0.3">
      <c r="A13" s="43">
        <v>10</v>
      </c>
      <c r="B13" s="1" t="s">
        <v>19</v>
      </c>
      <c r="C13" s="2" t="s">
        <v>20</v>
      </c>
      <c r="D13" s="44">
        <f>'43.419.03'!C49</f>
        <v>116.26912747512438</v>
      </c>
      <c r="E13" s="44">
        <f>'43.419.03'!C50</f>
        <v>126.983626184614</v>
      </c>
      <c r="F13" s="45">
        <f t="shared" si="0"/>
        <v>243.25275365973837</v>
      </c>
      <c r="G13" s="42"/>
    </row>
    <row r="14" spans="1:7" ht="21.6" customHeight="1" x14ac:dyDescent="0.3">
      <c r="A14" s="43">
        <v>11</v>
      </c>
      <c r="B14" s="1" t="s">
        <v>21</v>
      </c>
      <c r="C14" s="2" t="s">
        <v>22</v>
      </c>
      <c r="D14" s="44">
        <f>'44.14'!C49</f>
        <v>116.26912747512438</v>
      </c>
      <c r="E14" s="44">
        <f>'44.14'!C50</f>
        <v>63.491813092306998</v>
      </c>
      <c r="F14" s="45">
        <f t="shared" si="0"/>
        <v>179.76094056743136</v>
      </c>
      <c r="G14" s="42"/>
    </row>
    <row r="15" spans="1:7" ht="21.6" customHeight="1" x14ac:dyDescent="0.3">
      <c r="A15" s="43">
        <v>12</v>
      </c>
      <c r="B15" s="43" t="s">
        <v>454</v>
      </c>
      <c r="C15" s="56" t="s">
        <v>455</v>
      </c>
      <c r="D15" s="44">
        <f>'44.161'!C46</f>
        <v>94.161655833333327</v>
      </c>
      <c r="E15" s="44">
        <f>'44.161'!C47</f>
        <v>104.04225311981722</v>
      </c>
      <c r="F15" s="45">
        <f t="shared" si="0"/>
        <v>198.20390895315055</v>
      </c>
    </row>
    <row r="16" spans="1:7" ht="20.399999999999999" customHeight="1" x14ac:dyDescent="0.3">
      <c r="A16" s="43">
        <v>13</v>
      </c>
      <c r="B16" s="1" t="s">
        <v>23</v>
      </c>
      <c r="C16" s="2" t="s">
        <v>198</v>
      </c>
      <c r="D16" s="44">
        <f>'44.43'!C50</f>
        <v>76.23365583333333</v>
      </c>
      <c r="E16" s="44">
        <f>'44.43'!C51</f>
        <v>262.52385578423821</v>
      </c>
      <c r="F16" s="45">
        <f t="shared" si="0"/>
        <v>338.75751161757154</v>
      </c>
    </row>
    <row r="17" spans="1:6" ht="21" customHeight="1" x14ac:dyDescent="0.3">
      <c r="A17" s="43">
        <v>14</v>
      </c>
      <c r="B17" s="1" t="s">
        <v>24</v>
      </c>
      <c r="C17" s="2" t="s">
        <v>25</v>
      </c>
      <c r="D17" s="44">
        <f>'45.131'!C47</f>
        <v>113.48165583333332</v>
      </c>
      <c r="E17" s="44">
        <f>'45.131'!C48</f>
        <v>109.37455922190055</v>
      </c>
      <c r="F17" s="45">
        <f t="shared" si="0"/>
        <v>222.85621505523386</v>
      </c>
    </row>
    <row r="18" spans="1:6" ht="20.399999999999999" customHeight="1" x14ac:dyDescent="0.3">
      <c r="A18" s="43">
        <v>15</v>
      </c>
      <c r="B18" s="1" t="s">
        <v>26</v>
      </c>
      <c r="C18" s="2" t="s">
        <v>207</v>
      </c>
      <c r="D18" s="44">
        <f>'45.16'!C49</f>
        <v>116.26912747512438</v>
      </c>
      <c r="E18" s="44">
        <f>'45.16'!C50</f>
        <v>109.37455922190055</v>
      </c>
      <c r="F18" s="45">
        <f t="shared" si="0"/>
        <v>225.64368669702492</v>
      </c>
    </row>
    <row r="19" spans="1:6" ht="18" customHeight="1" x14ac:dyDescent="0.3">
      <c r="A19" s="43">
        <v>16</v>
      </c>
      <c r="B19" s="1" t="s">
        <v>27</v>
      </c>
      <c r="C19" s="2" t="s">
        <v>28</v>
      </c>
      <c r="D19" s="44">
        <f>'45.231'!C45</f>
        <v>87.743655833333335</v>
      </c>
      <c r="E19" s="44">
        <f>'45.231'!C46</f>
        <v>221.973415756728</v>
      </c>
      <c r="F19" s="45">
        <f t="shared" si="0"/>
        <v>309.71707159006132</v>
      </c>
    </row>
    <row r="20" spans="1:6" ht="18" customHeight="1" x14ac:dyDescent="0.3">
      <c r="A20" s="43">
        <v>17</v>
      </c>
      <c r="B20" s="1" t="s">
        <v>29</v>
      </c>
      <c r="C20" s="2" t="s">
        <v>30</v>
      </c>
      <c r="D20" s="44">
        <f>'45.239'!D45</f>
        <v>87.743655833333335</v>
      </c>
      <c r="E20" s="44">
        <f>'45.239'!D46</f>
        <v>285.46522884903499</v>
      </c>
      <c r="F20" s="45">
        <f t="shared" si="0"/>
        <v>373.20888468236831</v>
      </c>
    </row>
    <row r="21" spans="1:6" ht="19.2" customHeight="1" x14ac:dyDescent="0.3">
      <c r="A21" s="43">
        <v>18</v>
      </c>
      <c r="B21" s="1" t="s">
        <v>31</v>
      </c>
      <c r="C21" s="2" t="s">
        <v>32</v>
      </c>
      <c r="D21" s="44">
        <f>'45.253'!C47</f>
        <v>123.9011274751244</v>
      </c>
      <c r="E21" s="44">
        <f>'45.253'!C48</f>
        <v>227.30572185881132</v>
      </c>
      <c r="F21" s="45">
        <f t="shared" si="0"/>
        <v>351.20684933393574</v>
      </c>
    </row>
    <row r="22" spans="1:6" ht="19.2" customHeight="1" x14ac:dyDescent="0.3">
      <c r="A22" s="43">
        <v>19</v>
      </c>
      <c r="B22" s="1" t="s">
        <v>33</v>
      </c>
      <c r="C22" s="56" t="s">
        <v>230</v>
      </c>
      <c r="D22" s="44">
        <f>'45.42.01'!C45</f>
        <v>87.743655833333349</v>
      </c>
      <c r="E22" s="44">
        <f>'45.42.01'!C46</f>
        <v>116.31901398044732</v>
      </c>
      <c r="F22" s="45">
        <f t="shared" si="0"/>
        <v>204.06266981378067</v>
      </c>
    </row>
    <row r="23" spans="1:6" ht="19.2" customHeight="1" x14ac:dyDescent="0.3">
      <c r="A23" s="43">
        <v>20</v>
      </c>
      <c r="B23" s="1" t="s">
        <v>34</v>
      </c>
      <c r="C23" s="56" t="s">
        <v>231</v>
      </c>
      <c r="D23" s="44">
        <f>'45.42.02'!C53</f>
        <v>181.29762747512436</v>
      </c>
      <c r="E23" s="44">
        <f>'45.42.02'!C54</f>
        <v>232.63802796089465</v>
      </c>
      <c r="F23" s="45">
        <f t="shared" si="0"/>
        <v>413.93565543601903</v>
      </c>
    </row>
    <row r="24" spans="1:6" ht="25.8" customHeight="1" x14ac:dyDescent="0.3">
      <c r="A24" s="43">
        <v>21</v>
      </c>
      <c r="B24" s="1" t="s">
        <v>35</v>
      </c>
      <c r="C24" s="2" t="s">
        <v>36</v>
      </c>
      <c r="D24" s="44">
        <f>'48.36'!C51</f>
        <v>150.32962747512434</v>
      </c>
      <c r="E24" s="44">
        <f>'48.36'!C52</f>
        <v>267.85616188632156</v>
      </c>
      <c r="F24" s="45">
        <f t="shared" si="0"/>
        <v>418.18578936144593</v>
      </c>
    </row>
    <row r="26" spans="1:6" ht="18" customHeight="1" x14ac:dyDescent="0.3">
      <c r="D26" s="46"/>
    </row>
    <row r="27" spans="1:6" customFormat="1" ht="57" customHeight="1" x14ac:dyDescent="0.3">
      <c r="A27" s="157" t="s">
        <v>149</v>
      </c>
      <c r="B27" s="157"/>
      <c r="C27" s="157"/>
      <c r="D27" s="47" t="s">
        <v>150</v>
      </c>
      <c r="E27" s="47"/>
      <c r="F27" s="47" t="s">
        <v>151</v>
      </c>
    </row>
  </sheetData>
  <mergeCells count="6">
    <mergeCell ref="A27:C27"/>
    <mergeCell ref="A1:F1"/>
    <mergeCell ref="A2:A3"/>
    <mergeCell ref="B2:B3"/>
    <mergeCell ref="C2:C3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A555-FC75-49D4-A0F1-716A8223279A}">
  <dimension ref="A1:P67"/>
  <sheetViews>
    <sheetView topLeftCell="C48" zoomScaleNormal="100" workbookViewId="0">
      <selection activeCell="I67" sqref="I67"/>
    </sheetView>
  </sheetViews>
  <sheetFormatPr defaultColWidth="9.109375" defaultRowHeight="14.4" x14ac:dyDescent="0.3"/>
  <cols>
    <col min="1" max="1" width="9.109375" style="37"/>
    <col min="2" max="2" width="20.33203125" style="37" customWidth="1"/>
    <col min="3" max="3" width="63.77734375" style="37" customWidth="1"/>
    <col min="4" max="4" width="16" style="37" customWidth="1"/>
    <col min="5" max="5" width="13.5546875" style="37" customWidth="1"/>
    <col min="6" max="6" width="13.6640625" style="37" customWidth="1"/>
    <col min="7" max="7" width="10.77734375" style="37" customWidth="1"/>
    <col min="8" max="8" width="13.5546875" style="37" customWidth="1"/>
    <col min="9" max="10" width="12.5546875" style="37" customWidth="1"/>
    <col min="11" max="11" width="18" style="37" customWidth="1"/>
    <col min="12" max="12" width="12.6640625" style="37" hidden="1" customWidth="1"/>
    <col min="13" max="13" width="14.109375" style="37" customWidth="1"/>
    <col min="14" max="14" width="15.88671875" style="37" customWidth="1"/>
    <col min="15" max="15" width="9.88671875" style="37" bestFit="1" customWidth="1"/>
    <col min="16" max="16384" width="9.109375" style="37"/>
  </cols>
  <sheetData>
    <row r="1" spans="1:16" customFormat="1" ht="21" customHeight="1" x14ac:dyDescent="0.3">
      <c r="A1" s="111" t="s">
        <v>447</v>
      </c>
      <c r="B1" s="112"/>
      <c r="C1" s="112"/>
      <c r="D1" s="112"/>
      <c r="E1" s="112"/>
      <c r="F1" s="111"/>
      <c r="G1" s="111"/>
      <c r="H1" s="111"/>
      <c r="I1" s="111"/>
      <c r="J1" s="111"/>
      <c r="K1" s="111"/>
      <c r="L1" s="111"/>
      <c r="M1" s="113"/>
      <c r="N1" s="113"/>
      <c r="O1" s="114"/>
    </row>
    <row r="3" spans="1:16" s="6" customFormat="1" ht="31.2" customHeight="1" x14ac:dyDescent="0.3">
      <c r="A3" s="163" t="s">
        <v>446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125"/>
    </row>
    <row r="4" spans="1:16" ht="20.399999999999999" customHeight="1" x14ac:dyDescent="0.3">
      <c r="A4" s="165" t="s">
        <v>143</v>
      </c>
      <c r="B4" s="165" t="s">
        <v>37</v>
      </c>
      <c r="C4" s="165" t="s">
        <v>2</v>
      </c>
      <c r="D4" s="82" t="s">
        <v>144</v>
      </c>
      <c r="E4" s="82" t="s">
        <v>145</v>
      </c>
      <c r="F4" s="158" t="s">
        <v>146</v>
      </c>
      <c r="G4" s="166" t="s">
        <v>219</v>
      </c>
      <c r="H4" s="165" t="s">
        <v>220</v>
      </c>
      <c r="I4" s="165" t="s">
        <v>221</v>
      </c>
      <c r="J4" s="167" t="s">
        <v>222</v>
      </c>
      <c r="K4" s="123"/>
    </row>
    <row r="5" spans="1:16" ht="106.8" customHeight="1" x14ac:dyDescent="0.3">
      <c r="A5" s="165"/>
      <c r="B5" s="165"/>
      <c r="C5" s="165"/>
      <c r="D5" s="83" t="s">
        <v>223</v>
      </c>
      <c r="E5" s="83" t="s">
        <v>148</v>
      </c>
      <c r="F5" s="159"/>
      <c r="G5" s="166"/>
      <c r="H5" s="165"/>
      <c r="I5" s="165"/>
      <c r="J5" s="165"/>
    </row>
    <row r="6" spans="1:16" s="71" customFormat="1" ht="25.8" customHeight="1" x14ac:dyDescent="0.3">
      <c r="A6" s="95">
        <v>1</v>
      </c>
      <c r="B6" s="95">
        <v>2</v>
      </c>
      <c r="C6" s="95">
        <v>3</v>
      </c>
      <c r="D6" s="95">
        <v>4</v>
      </c>
      <c r="E6" s="95">
        <v>5</v>
      </c>
      <c r="F6" s="95" t="s">
        <v>224</v>
      </c>
      <c r="G6" s="95">
        <v>7</v>
      </c>
      <c r="H6" s="95" t="s">
        <v>225</v>
      </c>
      <c r="I6" s="95">
        <v>9</v>
      </c>
      <c r="J6" s="95" t="s">
        <v>226</v>
      </c>
    </row>
    <row r="7" spans="1:16" ht="18" customHeight="1" x14ac:dyDescent="0.3">
      <c r="A7" s="43">
        <v>1</v>
      </c>
      <c r="B7" s="1" t="str">
        <f>'Jedn.koszty normatywne'!B4</f>
        <v>42.242</v>
      </c>
      <c r="C7" s="13" t="str">
        <f>'Jedn.koszty normatywne'!C4</f>
        <v>Ezofagoskopia z biopsją</v>
      </c>
      <c r="D7" s="77">
        <f>'Jedn.koszty normatywne'!D4</f>
        <v>116.04912747512438</v>
      </c>
      <c r="E7" s="77">
        <f>'Jedn.koszty normatywne'!E4</f>
        <v>81.10088005502044</v>
      </c>
      <c r="F7" s="57">
        <f t="shared" ref="F7:F27" si="0">D7+E7</f>
        <v>197.15000753014482</v>
      </c>
      <c r="G7" s="75">
        <v>68</v>
      </c>
      <c r="H7" s="94">
        <f>F7*G7</f>
        <v>13406.200512049847</v>
      </c>
      <c r="I7" s="94">
        <f t="shared" ref="I7:I27" si="1">$D$31</f>
        <v>3.1017707221444613</v>
      </c>
      <c r="J7" s="94">
        <f t="shared" ref="J7:J27" si="2">F7*I7</f>
        <v>611.51412122756324</v>
      </c>
      <c r="K7" s="73"/>
      <c r="L7" s="73"/>
      <c r="M7" s="73"/>
      <c r="N7" s="73"/>
      <c r="P7" s="73"/>
    </row>
    <row r="8" spans="1:16" ht="18" customHeight="1" x14ac:dyDescent="0.3">
      <c r="A8" s="43">
        <v>2</v>
      </c>
      <c r="B8" s="1" t="str">
        <f>'Jedn.koszty normatywne'!B5</f>
        <v>42.332</v>
      </c>
      <c r="C8" s="13" t="str">
        <f>'Jedn.koszty normatywne'!C5</f>
        <v>Endoskopowe opanowanie krwawienia z przełyku</v>
      </c>
      <c r="D8" s="77">
        <f>'Jedn.koszty normatywne'!D5</f>
        <v>141.34912747512439</v>
      </c>
      <c r="E8" s="77">
        <f>'Jedn.koszty normatywne'!E5</f>
        <v>174.47852097067101</v>
      </c>
      <c r="F8" s="57">
        <f t="shared" si="0"/>
        <v>315.82764844579538</v>
      </c>
      <c r="G8" s="75">
        <v>5</v>
      </c>
      <c r="H8" s="94">
        <f t="shared" ref="H8:H27" si="3">F8*G8</f>
        <v>1579.1382422289769</v>
      </c>
      <c r="I8" s="94">
        <f t="shared" si="1"/>
        <v>3.1017707221444613</v>
      </c>
      <c r="J8" s="94">
        <f t="shared" si="2"/>
        <v>979.62495319290178</v>
      </c>
      <c r="K8" s="73"/>
      <c r="L8" s="74"/>
      <c r="M8" s="73"/>
      <c r="N8" s="73"/>
    </row>
    <row r="9" spans="1:16" ht="18" customHeight="1" x14ac:dyDescent="0.3">
      <c r="A9" s="43">
        <v>3</v>
      </c>
      <c r="B9" s="1" t="str">
        <f>'Jedn.koszty normatywne'!B6</f>
        <v>42.333</v>
      </c>
      <c r="C9" s="13" t="str">
        <f>'Jedn.koszty normatywne'!C6</f>
        <v>Endoskopowe wycięcie polipa przełyku</v>
      </c>
      <c r="D9" s="77">
        <f>'Jedn.koszty normatywne'!D6</f>
        <v>141.34912747512439</v>
      </c>
      <c r="E9" s="77">
        <f>'Jedn.koszty normatywne'!E6</f>
        <v>174.47852097067101</v>
      </c>
      <c r="F9" s="57">
        <f t="shared" si="0"/>
        <v>315.82764844579538</v>
      </c>
      <c r="G9" s="75">
        <v>2</v>
      </c>
      <c r="H9" s="94">
        <f t="shared" si="3"/>
        <v>631.65529689159075</v>
      </c>
      <c r="I9" s="94">
        <f t="shared" si="1"/>
        <v>3.1017707221444613</v>
      </c>
      <c r="J9" s="94">
        <f t="shared" si="2"/>
        <v>979.62495319290178</v>
      </c>
      <c r="K9" s="73"/>
      <c r="M9" s="73"/>
      <c r="N9" s="73"/>
    </row>
    <row r="10" spans="1:16" ht="31.8" customHeight="1" x14ac:dyDescent="0.3">
      <c r="A10" s="43">
        <v>4</v>
      </c>
      <c r="B10" s="1" t="str">
        <f>'Jedn.koszty normatywne'!B7</f>
        <v>42.91</v>
      </c>
      <c r="C10" s="13" t="str">
        <f>'Jedn.koszty normatywne'!C7</f>
        <v>Podwiązanie otwarte żylaków przełyku  - Gastroskopia – opaskowanie żylaków przełyku</v>
      </c>
      <c r="D10" s="77">
        <f>'Jedn.koszty normatywne'!D7</f>
        <v>111.79912747512438</v>
      </c>
      <c r="E10" s="77">
        <f>'Jedn.koszty normatywne'!E7</f>
        <v>174.47852097067101</v>
      </c>
      <c r="F10" s="57">
        <f t="shared" si="0"/>
        <v>286.27764844579542</v>
      </c>
      <c r="G10" s="75">
        <v>4</v>
      </c>
      <c r="H10" s="94">
        <f t="shared" si="3"/>
        <v>1145.1105937831817</v>
      </c>
      <c r="I10" s="94">
        <f t="shared" si="1"/>
        <v>3.1017707221444613</v>
      </c>
      <c r="J10" s="94">
        <f t="shared" si="2"/>
        <v>887.96762835353309</v>
      </c>
      <c r="K10" s="73"/>
      <c r="M10" s="73"/>
      <c r="N10" s="73"/>
    </row>
    <row r="11" spans="1:16" ht="22.2" customHeight="1" x14ac:dyDescent="0.3">
      <c r="A11" s="43">
        <v>5</v>
      </c>
      <c r="B11" s="1" t="str">
        <f>'Jedn.koszty normatywne'!B8</f>
        <v>43.11</v>
      </c>
      <c r="C11" s="13" t="str">
        <f>'Jedn.koszty normatywne'!C8</f>
        <v>Przezskórne endoskopowe wytworzenie przetoki żołądkowej [PEG]</v>
      </c>
      <c r="D11" s="77">
        <f>'Jedn.koszty normatywne'!D8</f>
        <v>141.04845583333332</v>
      </c>
      <c r="E11" s="77">
        <f>'Jedn.koszty normatywne'!E8</f>
        <v>216.64110965464465</v>
      </c>
      <c r="F11" s="57">
        <f t="shared" si="0"/>
        <v>357.68956548797797</v>
      </c>
      <c r="G11" s="75">
        <v>219</v>
      </c>
      <c r="H11" s="94">
        <f t="shared" si="3"/>
        <v>78334.014841867174</v>
      </c>
      <c r="I11" s="94">
        <f t="shared" si="1"/>
        <v>3.1017707221444613</v>
      </c>
      <c r="J11" s="94">
        <f t="shared" si="2"/>
        <v>1109.4710218471839</v>
      </c>
      <c r="K11" s="73"/>
      <c r="M11" s="73"/>
      <c r="N11" s="73"/>
    </row>
    <row r="12" spans="1:16" ht="26.4" customHeight="1" x14ac:dyDescent="0.3">
      <c r="A12" s="43">
        <v>6</v>
      </c>
      <c r="B12" s="1" t="str">
        <f>'Jedn.koszty normatywne'!B9</f>
        <v>43.411.01</v>
      </c>
      <c r="C12" s="13" t="str">
        <f>'Jedn.koszty normatywne'!C9</f>
        <v>Endoskopowe wycięcie polipów żołądka – metodą złożoną</v>
      </c>
      <c r="D12" s="77">
        <f>'Jedn.koszty normatywne'!D9</f>
        <v>175.19992747512435</v>
      </c>
      <c r="E12" s="77">
        <f>'Jedn.koszty normatywne'!E9</f>
        <v>197.41989403546779</v>
      </c>
      <c r="F12" s="57">
        <f t="shared" si="0"/>
        <v>372.61982151059215</v>
      </c>
      <c r="G12" s="75">
        <v>41</v>
      </c>
      <c r="H12" s="94">
        <f t="shared" si="3"/>
        <v>15277.412681934278</v>
      </c>
      <c r="I12" s="94">
        <f t="shared" si="1"/>
        <v>3.1017707221444613</v>
      </c>
      <c r="J12" s="94">
        <f t="shared" si="2"/>
        <v>1155.7812528522497</v>
      </c>
      <c r="K12" s="73"/>
      <c r="M12" s="73"/>
      <c r="N12" s="73"/>
    </row>
    <row r="13" spans="1:16" ht="26.4" customHeight="1" x14ac:dyDescent="0.3">
      <c r="A13" s="43">
        <v>7</v>
      </c>
      <c r="B13" s="1" t="str">
        <f>'Jedn.koszty normatywne'!B10</f>
        <v>43.411.02</v>
      </c>
      <c r="C13" s="13" t="str">
        <f>'Jedn.koszty normatywne'!C10</f>
        <v>Endoskopowe wycięcie polipów żołądka - metodą prostą</v>
      </c>
      <c r="D13" s="77">
        <f>'Jedn.koszty normatywne'!D10</f>
        <v>137.85012747512437</v>
      </c>
      <c r="E13" s="77">
        <f>'Jedn.koszty normatywne'!E10</f>
        <v>202.75220013755109</v>
      </c>
      <c r="F13" s="57">
        <f t="shared" si="0"/>
        <v>340.60232761267548</v>
      </c>
      <c r="G13" s="75">
        <v>26</v>
      </c>
      <c r="H13" s="94">
        <f t="shared" si="3"/>
        <v>8855.660517929562</v>
      </c>
      <c r="I13" s="94">
        <f t="shared" si="1"/>
        <v>3.1017707221444613</v>
      </c>
      <c r="J13" s="94">
        <f t="shared" si="2"/>
        <v>1056.4703276832529</v>
      </c>
      <c r="K13" s="73"/>
      <c r="M13" s="73"/>
      <c r="N13" s="73"/>
    </row>
    <row r="14" spans="1:16" ht="34.799999999999997" customHeight="1" x14ac:dyDescent="0.3">
      <c r="A14" s="43">
        <v>8</v>
      </c>
      <c r="B14" s="1" t="str">
        <f>'Jedn.koszty normatywne'!B11</f>
        <v>43.419.01</v>
      </c>
      <c r="C14" s="13" t="str">
        <f>'Jedn.koszty normatywne'!C11</f>
        <v>Endoskopowe wycięcie lub zniszczenie zmiany lub tkanki żołądka - inne- Gastroskopia - ciało obce</v>
      </c>
      <c r="D14" s="77">
        <f>'Jedn.koszty normatywne'!D11</f>
        <v>157.82912747512435</v>
      </c>
      <c r="E14" s="77">
        <f>'Jedn.koszty normatywne'!E11</f>
        <v>121.65132008253067</v>
      </c>
      <c r="F14" s="57">
        <f t="shared" si="0"/>
        <v>279.480447557655</v>
      </c>
      <c r="G14" s="75">
        <v>3</v>
      </c>
      <c r="H14" s="94">
        <f t="shared" si="3"/>
        <v>838.44134267296499</v>
      </c>
      <c r="I14" s="94">
        <f t="shared" si="1"/>
        <v>3.1017707221444613</v>
      </c>
      <c r="J14" s="94">
        <f t="shared" si="2"/>
        <v>866.88426964616474</v>
      </c>
      <c r="K14" s="73"/>
      <c r="M14" s="73"/>
      <c r="N14" s="73"/>
    </row>
    <row r="15" spans="1:16" ht="34.799999999999997" customHeight="1" x14ac:dyDescent="0.3">
      <c r="A15" s="43">
        <v>9</v>
      </c>
      <c r="B15" s="1" t="str">
        <f>'Jedn.koszty normatywne'!B12</f>
        <v>43.419.02</v>
      </c>
      <c r="C15" s="13" t="str">
        <f>'Jedn.koszty normatywne'!C12</f>
        <v>Endoskopowe wycięcie lub zniszczenie zmiany lub tkanki żołądka - inne - Gastroskopia poszerzanie przełyku (achalazja)</v>
      </c>
      <c r="D15" s="77">
        <f>'Jedn.koszty normatywne'!D12</f>
        <v>112.01912747512438</v>
      </c>
      <c r="E15" s="77">
        <f>'Jedn.koszty normatywne'!E12</f>
        <v>162.20176011004088</v>
      </c>
      <c r="F15" s="57">
        <f t="shared" si="0"/>
        <v>274.22088758516526</v>
      </c>
      <c r="G15" s="75">
        <v>4</v>
      </c>
      <c r="H15" s="94">
        <f t="shared" si="3"/>
        <v>1096.883550340661</v>
      </c>
      <c r="I15" s="94">
        <f t="shared" si="1"/>
        <v>3.1017707221444613</v>
      </c>
      <c r="J15" s="94">
        <f t="shared" si="2"/>
        <v>850.57032051213321</v>
      </c>
      <c r="K15" s="73"/>
      <c r="M15" s="73"/>
      <c r="N15" s="73"/>
    </row>
    <row r="16" spans="1:16" ht="34.799999999999997" customHeight="1" x14ac:dyDescent="0.3">
      <c r="A16" s="43">
        <v>10</v>
      </c>
      <c r="B16" s="1" t="str">
        <f>'Jedn.koszty normatywne'!B13</f>
        <v>43.419.03</v>
      </c>
      <c r="C16" s="13" t="str">
        <f>'Jedn.koszty normatywne'!C13</f>
        <v>Endoskopowe wycięcie lub zniszczenie zmiany lub tkanki żołądka - inne - Gastroskopia z zabiegiem protezowania</v>
      </c>
      <c r="D16" s="77">
        <f>'Jedn.koszty normatywne'!D13</f>
        <v>116.26912747512438</v>
      </c>
      <c r="E16" s="77">
        <f>'Jedn.koszty normatywne'!E13</f>
        <v>126.983626184614</v>
      </c>
      <c r="F16" s="57">
        <f t="shared" si="0"/>
        <v>243.25275365973837</v>
      </c>
      <c r="G16" s="75">
        <v>1</v>
      </c>
      <c r="H16" s="94">
        <f t="shared" si="3"/>
        <v>243.25275365973837</v>
      </c>
      <c r="I16" s="94">
        <f t="shared" si="1"/>
        <v>3.1017707221444613</v>
      </c>
      <c r="J16" s="94">
        <f t="shared" si="2"/>
        <v>754.51426938279542</v>
      </c>
      <c r="K16" s="73"/>
      <c r="M16" s="73"/>
      <c r="N16" s="73"/>
    </row>
    <row r="17" spans="1:15" ht="21.6" customHeight="1" x14ac:dyDescent="0.3">
      <c r="A17" s="43">
        <v>11</v>
      </c>
      <c r="B17" s="1" t="str">
        <f>'Jedn.koszty normatywne'!B14</f>
        <v>44.14</v>
      </c>
      <c r="C17" s="13" t="str">
        <f>'Jedn.koszty normatywne'!C14</f>
        <v>Endoskopowa biopsja żołądka</v>
      </c>
      <c r="D17" s="77">
        <f>'Jedn.koszty normatywne'!D14</f>
        <v>116.26912747512438</v>
      </c>
      <c r="E17" s="77">
        <f>'Jedn.koszty normatywne'!E14</f>
        <v>63.491813092306998</v>
      </c>
      <c r="F17" s="57">
        <f t="shared" si="0"/>
        <v>179.76094056743136</v>
      </c>
      <c r="G17" s="75">
        <v>561</v>
      </c>
      <c r="H17" s="94">
        <f t="shared" si="3"/>
        <v>100845.887658329</v>
      </c>
      <c r="I17" s="94">
        <f t="shared" si="1"/>
        <v>3.1017707221444613</v>
      </c>
      <c r="J17" s="94">
        <f t="shared" si="2"/>
        <v>557.57722243720912</v>
      </c>
      <c r="K17" s="73"/>
      <c r="M17" s="73"/>
      <c r="N17" s="73"/>
    </row>
    <row r="18" spans="1:15" ht="21.6" customHeight="1" x14ac:dyDescent="0.3">
      <c r="A18" s="43">
        <v>12</v>
      </c>
      <c r="B18" s="1" t="str">
        <f>'Jedn.koszty normatywne'!B15</f>
        <v>44.161</v>
      </c>
      <c r="C18" s="13" t="str">
        <f>'Jedn.koszty normatywne'!C15</f>
        <v>Gastroskopia diagnostyczna z biopsją</v>
      </c>
      <c r="D18" s="77">
        <f>'Jedn.koszty normatywne'!D15</f>
        <v>94.161655833333327</v>
      </c>
      <c r="E18" s="77">
        <f>'Jedn.koszty normatywne'!E15</f>
        <v>104.04225311981722</v>
      </c>
      <c r="F18" s="57">
        <f t="shared" si="0"/>
        <v>198.20390895315055</v>
      </c>
      <c r="G18" s="56">
        <v>208</v>
      </c>
      <c r="H18" s="94">
        <f t="shared" si="3"/>
        <v>41226.413062255313</v>
      </c>
      <c r="I18" s="94">
        <f t="shared" si="1"/>
        <v>3.1017707221444613</v>
      </c>
      <c r="J18" s="94">
        <f t="shared" si="2"/>
        <v>614.78308180546878</v>
      </c>
      <c r="K18" s="73"/>
      <c r="M18" s="73"/>
      <c r="N18" s="73"/>
    </row>
    <row r="19" spans="1:15" ht="20.399999999999999" customHeight="1" x14ac:dyDescent="0.3">
      <c r="A19" s="43">
        <v>13</v>
      </c>
      <c r="B19" s="1" t="str">
        <f>'Jedn.koszty normatywne'!B16</f>
        <v>44.43</v>
      </c>
      <c r="C19" s="13" t="str">
        <f>'Jedn.koszty normatywne'!C16</f>
        <v>Endoskopowe opanowane krwawień żołądka i dwunastnicy</v>
      </c>
      <c r="D19" s="77">
        <f>'Jedn.koszty normatywne'!D16</f>
        <v>76.23365583333333</v>
      </c>
      <c r="E19" s="77">
        <f>'Jedn.koszty normatywne'!E16</f>
        <v>262.52385578423821</v>
      </c>
      <c r="F19" s="57">
        <f t="shared" si="0"/>
        <v>338.75751161757154</v>
      </c>
      <c r="G19" s="56">
        <v>54</v>
      </c>
      <c r="H19" s="94">
        <f t="shared" si="3"/>
        <v>18292.905627348864</v>
      </c>
      <c r="I19" s="94">
        <f t="shared" si="1"/>
        <v>3.1017707221444613</v>
      </c>
      <c r="J19" s="94">
        <f t="shared" si="2"/>
        <v>1050.7481314418956</v>
      </c>
      <c r="K19" s="73"/>
      <c r="M19" s="73"/>
      <c r="N19" s="73"/>
    </row>
    <row r="20" spans="1:15" ht="21" customHeight="1" x14ac:dyDescent="0.3">
      <c r="A20" s="43">
        <v>14</v>
      </c>
      <c r="B20" s="1" t="str">
        <f>'Jedn.koszty normatywne'!B17</f>
        <v>45.131</v>
      </c>
      <c r="C20" s="13" t="str">
        <f>'Jedn.koszty normatywne'!C17</f>
        <v>Ezofagogastroduodenoskopia [EGD]</v>
      </c>
      <c r="D20" s="77">
        <f>'Jedn.koszty normatywne'!D17</f>
        <v>113.48165583333332</v>
      </c>
      <c r="E20" s="77">
        <f>'Jedn.koszty normatywne'!E17</f>
        <v>109.37455922190055</v>
      </c>
      <c r="F20" s="57">
        <f t="shared" si="0"/>
        <v>222.85621505523386</v>
      </c>
      <c r="G20" s="56">
        <v>496</v>
      </c>
      <c r="H20" s="94">
        <f t="shared" si="3"/>
        <v>110536.682667396</v>
      </c>
      <c r="I20" s="94">
        <f t="shared" si="1"/>
        <v>3.1017707221444613</v>
      </c>
      <c r="J20" s="94">
        <f t="shared" si="2"/>
        <v>691.24888310625408</v>
      </c>
      <c r="K20" s="73"/>
      <c r="M20" s="73"/>
      <c r="N20" s="73"/>
    </row>
    <row r="21" spans="1:15" ht="20.399999999999999" customHeight="1" x14ac:dyDescent="0.3">
      <c r="A21" s="43">
        <v>15</v>
      </c>
      <c r="B21" s="1" t="str">
        <f>'Jedn.koszty normatywne'!B18</f>
        <v>45.16</v>
      </c>
      <c r="C21" s="13" t="str">
        <f>'Jedn.koszty normatywne'!C18</f>
        <v xml:space="preserve">Esofagogastroduodenoskopia z biopsją </v>
      </c>
      <c r="D21" s="77">
        <f>'Jedn.koszty normatywne'!D18</f>
        <v>116.26912747512438</v>
      </c>
      <c r="E21" s="77">
        <f>'Jedn.koszty normatywne'!E18</f>
        <v>109.37455922190055</v>
      </c>
      <c r="F21" s="57">
        <f t="shared" si="0"/>
        <v>225.64368669702492</v>
      </c>
      <c r="G21" s="56">
        <v>131</v>
      </c>
      <c r="H21" s="94">
        <f t="shared" si="3"/>
        <v>29559.322957310265</v>
      </c>
      <c r="I21" s="94">
        <f t="shared" si="1"/>
        <v>3.1017707221444613</v>
      </c>
      <c r="J21" s="94">
        <f t="shared" si="2"/>
        <v>699.89498103356959</v>
      </c>
      <c r="K21" s="73"/>
      <c r="M21" s="73"/>
      <c r="N21" s="73"/>
    </row>
    <row r="22" spans="1:15" ht="18" customHeight="1" x14ac:dyDescent="0.3">
      <c r="A22" s="43">
        <v>16</v>
      </c>
      <c r="B22" s="1" t="str">
        <f>'Jedn.koszty normatywne'!B19</f>
        <v>45.231</v>
      </c>
      <c r="C22" s="13" t="str">
        <f>'Jedn.koszty normatywne'!C19</f>
        <v>Fiberokolonoskopia</v>
      </c>
      <c r="D22" s="77">
        <f>'Jedn.koszty normatywne'!D19</f>
        <v>87.743655833333335</v>
      </c>
      <c r="E22" s="77">
        <f>'Jedn.koszty normatywne'!E19</f>
        <v>221.973415756728</v>
      </c>
      <c r="F22" s="57">
        <f t="shared" si="0"/>
        <v>309.71707159006132</v>
      </c>
      <c r="G22" s="56">
        <v>225</v>
      </c>
      <c r="H22" s="94">
        <f t="shared" si="3"/>
        <v>69686.341107763801</v>
      </c>
      <c r="I22" s="94">
        <f t="shared" si="1"/>
        <v>3.1017707221444613</v>
      </c>
      <c r="J22" s="94">
        <f t="shared" si="2"/>
        <v>960.6713448063723</v>
      </c>
      <c r="K22" s="73"/>
      <c r="M22" s="73"/>
      <c r="N22" s="73"/>
    </row>
    <row r="23" spans="1:15" ht="18" customHeight="1" x14ac:dyDescent="0.3">
      <c r="A23" s="43">
        <v>17</v>
      </c>
      <c r="B23" s="1" t="str">
        <f>'Jedn.koszty normatywne'!B20</f>
        <v>45.239</v>
      </c>
      <c r="C23" s="13" t="str">
        <f>'Jedn.koszty normatywne'!C20</f>
        <v>Kolonoskopia - inne</v>
      </c>
      <c r="D23" s="77">
        <f>'Jedn.koszty normatywne'!D20</f>
        <v>87.743655833333335</v>
      </c>
      <c r="E23" s="77">
        <f>'Jedn.koszty normatywne'!E20</f>
        <v>285.46522884903499</v>
      </c>
      <c r="F23" s="57">
        <f t="shared" si="0"/>
        <v>373.20888468236831</v>
      </c>
      <c r="G23" s="56">
        <v>75</v>
      </c>
      <c r="H23" s="94">
        <f t="shared" si="3"/>
        <v>27990.666351177624</v>
      </c>
      <c r="I23" s="94">
        <f t="shared" si="1"/>
        <v>3.1017707221444613</v>
      </c>
      <c r="J23" s="94">
        <f t="shared" si="2"/>
        <v>1157.6083917519586</v>
      </c>
      <c r="K23" s="73"/>
      <c r="M23" s="73"/>
      <c r="N23" s="73"/>
    </row>
    <row r="24" spans="1:15" ht="19.2" customHeight="1" x14ac:dyDescent="0.3">
      <c r="A24" s="43">
        <v>18</v>
      </c>
      <c r="B24" s="1" t="str">
        <f>'Jedn.koszty normatywne'!B21</f>
        <v>45.253</v>
      </c>
      <c r="C24" s="13" t="str">
        <f>'Jedn.koszty normatywne'!C21</f>
        <v>Kolonoskopia z biopsją</v>
      </c>
      <c r="D24" s="77">
        <f>'Jedn.koszty normatywne'!D21</f>
        <v>123.9011274751244</v>
      </c>
      <c r="E24" s="77">
        <f>'Jedn.koszty normatywne'!E21</f>
        <v>227.30572185881132</v>
      </c>
      <c r="F24" s="57">
        <f t="shared" si="0"/>
        <v>351.20684933393574</v>
      </c>
      <c r="G24" s="56">
        <v>253</v>
      </c>
      <c r="H24" s="94">
        <f t="shared" si="3"/>
        <v>88855.332881485738</v>
      </c>
      <c r="I24" s="94">
        <f t="shared" si="1"/>
        <v>3.1017707221444613</v>
      </c>
      <c r="J24" s="94">
        <f t="shared" si="2"/>
        <v>1089.3631226806028</v>
      </c>
      <c r="K24" s="73"/>
      <c r="M24" s="73"/>
      <c r="N24" s="73"/>
    </row>
    <row r="25" spans="1:15" ht="29.4" customHeight="1" x14ac:dyDescent="0.3">
      <c r="A25" s="43">
        <v>19</v>
      </c>
      <c r="B25" s="1" t="str">
        <f>'Jedn.koszty normatywne'!B22</f>
        <v>45.42.01</v>
      </c>
      <c r="C25" s="13" t="str">
        <f>'Jedn.koszty normatywne'!C22</f>
        <v>Endoskopowe wycięcie polipa jelita grubego - metodą prostą</v>
      </c>
      <c r="D25" s="77">
        <f>'Jedn.koszty normatywne'!D22</f>
        <v>87.743655833333349</v>
      </c>
      <c r="E25" s="77">
        <f>'Jedn.koszty normatywne'!E22</f>
        <v>116.31901398044732</v>
      </c>
      <c r="F25" s="57">
        <f t="shared" si="0"/>
        <v>204.06266981378067</v>
      </c>
      <c r="G25" s="56">
        <v>34</v>
      </c>
      <c r="H25" s="94">
        <f t="shared" si="3"/>
        <v>6938.130773668543</v>
      </c>
      <c r="I25" s="94">
        <f t="shared" si="1"/>
        <v>3.1017707221444613</v>
      </c>
      <c r="J25" s="94">
        <f t="shared" si="2"/>
        <v>632.95561471101723</v>
      </c>
      <c r="K25" s="73"/>
      <c r="M25" s="73"/>
      <c r="N25" s="73"/>
    </row>
    <row r="26" spans="1:15" ht="29.4" customHeight="1" x14ac:dyDescent="0.3">
      <c r="A26" s="43">
        <v>20</v>
      </c>
      <c r="B26" s="1" t="str">
        <f>'Jedn.koszty normatywne'!B23</f>
        <v>45.42.02</v>
      </c>
      <c r="C26" s="13" t="str">
        <f>'Jedn.koszty normatywne'!C23</f>
        <v>Endoskopowe wycięcie polipa jelita grubego - metodą złożoną</v>
      </c>
      <c r="D26" s="77">
        <f>'Jedn.koszty normatywne'!D23</f>
        <v>181.29762747512436</v>
      </c>
      <c r="E26" s="77">
        <f>'Jedn.koszty normatywne'!E23</f>
        <v>232.63802796089465</v>
      </c>
      <c r="F26" s="57">
        <f t="shared" si="0"/>
        <v>413.93565543601903</v>
      </c>
      <c r="G26" s="56">
        <v>12</v>
      </c>
      <c r="H26" s="94">
        <f t="shared" si="3"/>
        <v>4967.2278652322284</v>
      </c>
      <c r="I26" s="94">
        <f t="shared" si="1"/>
        <v>3.1017707221444613</v>
      </c>
      <c r="J26" s="94">
        <f t="shared" si="2"/>
        <v>1283.9334968831217</v>
      </c>
      <c r="K26" s="73"/>
      <c r="M26" s="73"/>
      <c r="N26" s="73"/>
    </row>
    <row r="27" spans="1:15" ht="25.8" customHeight="1" x14ac:dyDescent="0.3">
      <c r="A27" s="43">
        <v>21</v>
      </c>
      <c r="B27" s="1" t="str">
        <f>'Jedn.koszty normatywne'!B24</f>
        <v>48.36</v>
      </c>
      <c r="C27" s="13" t="str">
        <f>'Jedn.koszty normatywne'!C24</f>
        <v>Endoskopowe usunięcie polipa odbytnicy</v>
      </c>
      <c r="D27" s="77">
        <f>'Jedn.koszty normatywne'!D24</f>
        <v>150.32962747512434</v>
      </c>
      <c r="E27" s="77">
        <f>'Jedn.koszty normatywne'!E24</f>
        <v>267.85616188632156</v>
      </c>
      <c r="F27" s="57">
        <f t="shared" si="0"/>
        <v>418.18578936144593</v>
      </c>
      <c r="G27" s="56">
        <v>10</v>
      </c>
      <c r="H27" s="94">
        <f t="shared" si="3"/>
        <v>4181.8578936144595</v>
      </c>
      <c r="I27" s="94">
        <f t="shared" si="1"/>
        <v>3.1017707221444613</v>
      </c>
      <c r="J27" s="94">
        <f t="shared" si="2"/>
        <v>1297.1164378582037</v>
      </c>
      <c r="K27" s="73"/>
      <c r="M27" s="73"/>
      <c r="N27" s="73"/>
    </row>
    <row r="28" spans="1:15" ht="18" customHeight="1" x14ac:dyDescent="0.3">
      <c r="A28" s="160" t="s">
        <v>227</v>
      </c>
      <c r="B28" s="161"/>
      <c r="C28" s="161"/>
      <c r="D28" s="161"/>
      <c r="E28" s="161"/>
      <c r="F28" s="161"/>
      <c r="G28" s="162"/>
      <c r="H28" s="72">
        <f>SUM(H7:H27)</f>
        <v>624488.53917893977</v>
      </c>
      <c r="K28" s="73"/>
      <c r="M28" s="73"/>
      <c r="N28" s="73"/>
      <c r="O28" s="74"/>
    </row>
    <row r="29" spans="1:15" s="55" customFormat="1" ht="18" customHeight="1" x14ac:dyDescent="0.3">
      <c r="C29" s="37" t="s">
        <v>474</v>
      </c>
      <c r="D29" s="127">
        <f>'Koszty 2024'!C106</f>
        <v>1937020.2671399997</v>
      </c>
      <c r="E29" s="168"/>
      <c r="F29" s="74"/>
      <c r="G29" s="37"/>
      <c r="M29" s="137"/>
      <c r="N29" s="137"/>
    </row>
    <row r="30" spans="1:15" s="55" customFormat="1" ht="18" customHeight="1" x14ac:dyDescent="0.3">
      <c r="C30" s="37" t="s">
        <v>227</v>
      </c>
      <c r="D30" s="74">
        <f>H28</f>
        <v>624488.53917893977</v>
      </c>
      <c r="E30" s="169"/>
      <c r="F30" s="74"/>
      <c r="G30" s="37"/>
    </row>
    <row r="31" spans="1:15" s="55" customFormat="1" ht="18" customHeight="1" x14ac:dyDescent="0.3">
      <c r="C31" s="37" t="s">
        <v>221</v>
      </c>
      <c r="D31" s="74">
        <f>D29/D30</f>
        <v>3.1017707221444613</v>
      </c>
      <c r="E31" s="139" t="s">
        <v>476</v>
      </c>
      <c r="G31" s="37"/>
    </row>
    <row r="32" spans="1:15" s="55" customFormat="1" ht="18" customHeight="1" x14ac:dyDescent="0.3">
      <c r="C32" s="37"/>
      <c r="D32" s="74"/>
      <c r="E32" s="37"/>
      <c r="F32" s="37"/>
      <c r="G32" s="37"/>
    </row>
    <row r="33" spans="1:16" s="55" customFormat="1" ht="18" customHeight="1" x14ac:dyDescent="0.3">
      <c r="C33" s="37"/>
      <c r="D33" s="74"/>
      <c r="E33" s="37"/>
      <c r="F33" s="37"/>
      <c r="G33" s="37"/>
    </row>
    <row r="34" spans="1:16" customFormat="1" ht="21" customHeight="1" x14ac:dyDescent="0.3">
      <c r="A34" s="111" t="s">
        <v>448</v>
      </c>
      <c r="B34" s="112"/>
      <c r="C34" s="115"/>
      <c r="D34" s="115"/>
      <c r="E34" s="115"/>
      <c r="F34" s="116"/>
      <c r="G34" s="116"/>
      <c r="H34" s="116"/>
      <c r="I34" s="116"/>
      <c r="J34" s="116"/>
      <c r="K34" s="116"/>
      <c r="L34" s="116"/>
      <c r="M34" s="116"/>
      <c r="N34" s="116"/>
      <c r="O34" s="138"/>
    </row>
    <row r="35" spans="1:16" ht="18" customHeight="1" x14ac:dyDescent="0.3"/>
    <row r="36" spans="1:16" ht="18" customHeight="1" x14ac:dyDescent="0.3">
      <c r="A36" s="165" t="s">
        <v>143</v>
      </c>
      <c r="B36" s="165" t="s">
        <v>37</v>
      </c>
      <c r="C36" s="165" t="s">
        <v>2</v>
      </c>
      <c r="D36" s="82" t="s">
        <v>144</v>
      </c>
      <c r="E36" s="82" t="s">
        <v>145</v>
      </c>
      <c r="F36" s="158" t="s">
        <v>146</v>
      </c>
      <c r="G36" s="166" t="s">
        <v>219</v>
      </c>
      <c r="H36" s="165" t="s">
        <v>220</v>
      </c>
      <c r="I36" s="165" t="s">
        <v>438</v>
      </c>
      <c r="J36" s="165" t="s">
        <v>458</v>
      </c>
      <c r="K36" s="165" t="s">
        <v>441</v>
      </c>
      <c r="L36" s="124"/>
      <c r="M36" s="165" t="s">
        <v>457</v>
      </c>
      <c r="N36" s="165" t="s">
        <v>459</v>
      </c>
      <c r="O36" s="165" t="s">
        <v>460</v>
      </c>
    </row>
    <row r="37" spans="1:16" ht="68.400000000000006" customHeight="1" x14ac:dyDescent="0.3">
      <c r="A37" s="165"/>
      <c r="B37" s="165"/>
      <c r="C37" s="165"/>
      <c r="D37" s="83" t="s">
        <v>223</v>
      </c>
      <c r="E37" s="83" t="s">
        <v>148</v>
      </c>
      <c r="F37" s="159"/>
      <c r="G37" s="166"/>
      <c r="H37" s="165"/>
      <c r="I37" s="165"/>
      <c r="J37" s="165"/>
      <c r="K37" s="165"/>
      <c r="L37" s="124"/>
      <c r="M37" s="165"/>
      <c r="N37" s="165"/>
      <c r="O37" s="165"/>
    </row>
    <row r="38" spans="1:16" ht="18" customHeight="1" x14ac:dyDescent="0.3">
      <c r="A38" s="43">
        <v>1</v>
      </c>
      <c r="B38" s="1" t="s">
        <v>3</v>
      </c>
      <c r="C38" s="13" t="s">
        <v>4</v>
      </c>
      <c r="D38" s="77">
        <v>116.04912747512438</v>
      </c>
      <c r="E38" s="77">
        <v>81.101362409008459</v>
      </c>
      <c r="F38" s="57">
        <f>SUM(D38:E38)</f>
        <v>197.15048988413284</v>
      </c>
      <c r="G38" s="75">
        <v>68</v>
      </c>
      <c r="H38" s="45">
        <f t="shared" ref="H38:H58" si="4">F38*G38</f>
        <v>13406.233312121032</v>
      </c>
      <c r="I38" s="104">
        <v>30</v>
      </c>
      <c r="J38" s="120">
        <f>I38/60</f>
        <v>0.5</v>
      </c>
      <c r="K38" s="94">
        <f>(G38*I38)/60</f>
        <v>34</v>
      </c>
      <c r="L38" s="94"/>
      <c r="M38" s="94">
        <f>$D$66</f>
        <v>643.39790586326467</v>
      </c>
      <c r="N38" s="45">
        <f>M38*J38</f>
        <v>321.69895293163233</v>
      </c>
      <c r="O38" s="45">
        <f>F38+N38</f>
        <v>518.8494428157652</v>
      </c>
      <c r="P38" s="74"/>
    </row>
    <row r="39" spans="1:16" ht="18" customHeight="1" x14ac:dyDescent="0.3">
      <c r="A39" s="43">
        <v>2</v>
      </c>
      <c r="B39" s="1" t="s">
        <v>5</v>
      </c>
      <c r="C39" s="13" t="s">
        <v>6</v>
      </c>
      <c r="D39" s="77">
        <v>141.34912747512439</v>
      </c>
      <c r="E39" s="77">
        <v>174.47960626714402</v>
      </c>
      <c r="F39" s="57">
        <f t="shared" ref="F39:F58" si="5">SUM(D39:E39)</f>
        <v>315.82873374226841</v>
      </c>
      <c r="G39" s="75">
        <v>5</v>
      </c>
      <c r="H39" s="45">
        <f t="shared" si="4"/>
        <v>1579.1436687113421</v>
      </c>
      <c r="I39" s="104">
        <v>60</v>
      </c>
      <c r="J39" s="120">
        <f t="shared" ref="J39:J58" si="6">I39/60</f>
        <v>1</v>
      </c>
      <c r="K39" s="94">
        <f t="shared" ref="K39:K58" si="7">(G39*I39)/60</f>
        <v>5</v>
      </c>
      <c r="L39" s="94"/>
      <c r="M39" s="94">
        <f t="shared" ref="M39:M58" si="8">$D$66</f>
        <v>643.39790586326467</v>
      </c>
      <c r="N39" s="45">
        <f t="shared" ref="N39:N58" si="9">M39*J39</f>
        <v>643.39790586326467</v>
      </c>
      <c r="O39" s="45">
        <f t="shared" ref="O39:O58" si="10">F39+N39</f>
        <v>959.22663960553314</v>
      </c>
    </row>
    <row r="40" spans="1:16" ht="18" customHeight="1" x14ac:dyDescent="0.3">
      <c r="A40" s="43">
        <v>3</v>
      </c>
      <c r="B40" s="1" t="s">
        <v>7</v>
      </c>
      <c r="C40" s="13" t="s">
        <v>8</v>
      </c>
      <c r="D40" s="77">
        <v>141.34912747512439</v>
      </c>
      <c r="E40" s="77">
        <v>174.47960626714402</v>
      </c>
      <c r="F40" s="57">
        <f t="shared" si="5"/>
        <v>315.82873374226841</v>
      </c>
      <c r="G40" s="75">
        <v>2</v>
      </c>
      <c r="H40" s="45">
        <f t="shared" si="4"/>
        <v>631.65746748453682</v>
      </c>
      <c r="I40" s="104">
        <v>60</v>
      </c>
      <c r="J40" s="120">
        <f t="shared" si="6"/>
        <v>1</v>
      </c>
      <c r="K40" s="94">
        <f t="shared" si="7"/>
        <v>2</v>
      </c>
      <c r="L40" s="94"/>
      <c r="M40" s="94">
        <f t="shared" si="8"/>
        <v>643.39790586326467</v>
      </c>
      <c r="N40" s="45">
        <f t="shared" si="9"/>
        <v>643.39790586326467</v>
      </c>
      <c r="O40" s="45">
        <f t="shared" si="10"/>
        <v>959.22663960553314</v>
      </c>
    </row>
    <row r="41" spans="1:16" ht="31.8" customHeight="1" x14ac:dyDescent="0.3">
      <c r="A41" s="43">
        <v>4</v>
      </c>
      <c r="B41" s="1" t="s">
        <v>9</v>
      </c>
      <c r="C41" s="13" t="s">
        <v>10</v>
      </c>
      <c r="D41" s="77">
        <v>111.79912747512438</v>
      </c>
      <c r="E41" s="77">
        <v>174.47960626714402</v>
      </c>
      <c r="F41" s="57">
        <f t="shared" si="5"/>
        <v>286.2787337422684</v>
      </c>
      <c r="G41" s="75">
        <v>4</v>
      </c>
      <c r="H41" s="45">
        <f t="shared" si="4"/>
        <v>1145.1149349690736</v>
      </c>
      <c r="I41" s="104">
        <v>60</v>
      </c>
      <c r="J41" s="120">
        <f t="shared" si="6"/>
        <v>1</v>
      </c>
      <c r="K41" s="94">
        <f t="shared" si="7"/>
        <v>4</v>
      </c>
      <c r="L41" s="94"/>
      <c r="M41" s="94">
        <f t="shared" si="8"/>
        <v>643.39790586326467</v>
      </c>
      <c r="N41" s="45">
        <f t="shared" si="9"/>
        <v>643.39790586326467</v>
      </c>
      <c r="O41" s="45">
        <f t="shared" si="10"/>
        <v>929.67663960553307</v>
      </c>
    </row>
    <row r="42" spans="1:16" ht="18" customHeight="1" x14ac:dyDescent="0.3">
      <c r="A42" s="43">
        <v>5</v>
      </c>
      <c r="B42" s="1" t="s">
        <v>11</v>
      </c>
      <c r="C42" s="13" t="s">
        <v>12</v>
      </c>
      <c r="D42" s="77">
        <v>141.04845583333332</v>
      </c>
      <c r="E42" s="77">
        <v>216.64255671660868</v>
      </c>
      <c r="F42" s="57">
        <f t="shared" si="5"/>
        <v>357.691012549942</v>
      </c>
      <c r="G42" s="75">
        <v>219</v>
      </c>
      <c r="H42" s="45">
        <f t="shared" si="4"/>
        <v>78334.331748437296</v>
      </c>
      <c r="I42" s="104">
        <v>65</v>
      </c>
      <c r="J42" s="120">
        <f t="shared" si="6"/>
        <v>1.0833333333333333</v>
      </c>
      <c r="K42" s="94">
        <f t="shared" si="7"/>
        <v>237.25</v>
      </c>
      <c r="L42" s="94"/>
      <c r="M42" s="94">
        <f t="shared" si="8"/>
        <v>643.39790586326467</v>
      </c>
      <c r="N42" s="45">
        <f t="shared" si="9"/>
        <v>697.01439801853667</v>
      </c>
      <c r="O42" s="45">
        <f t="shared" si="10"/>
        <v>1054.7054105684788</v>
      </c>
    </row>
    <row r="43" spans="1:16" ht="18" customHeight="1" x14ac:dyDescent="0.3">
      <c r="A43" s="43">
        <v>6</v>
      </c>
      <c r="B43" s="1" t="s">
        <v>13</v>
      </c>
      <c r="C43" s="13" t="s">
        <v>232</v>
      </c>
      <c r="D43" s="77">
        <v>175.19992747512435</v>
      </c>
      <c r="E43" s="77">
        <v>197.42109992043783</v>
      </c>
      <c r="F43" s="57">
        <f t="shared" si="5"/>
        <v>372.62102739556218</v>
      </c>
      <c r="G43" s="75">
        <v>41</v>
      </c>
      <c r="H43" s="45">
        <f t="shared" si="4"/>
        <v>15277.462123218049</v>
      </c>
      <c r="I43" s="104">
        <v>70</v>
      </c>
      <c r="J43" s="120">
        <f t="shared" si="6"/>
        <v>1.1666666666666667</v>
      </c>
      <c r="K43" s="94">
        <f t="shared" si="7"/>
        <v>47.833333333333336</v>
      </c>
      <c r="L43" s="94"/>
      <c r="M43" s="94">
        <f t="shared" si="8"/>
        <v>643.39790586326467</v>
      </c>
      <c r="N43" s="45">
        <f t="shared" si="9"/>
        <v>750.63089017380878</v>
      </c>
      <c r="O43" s="45">
        <f t="shared" si="10"/>
        <v>1123.251917569371</v>
      </c>
    </row>
    <row r="44" spans="1:16" ht="18" customHeight="1" x14ac:dyDescent="0.3">
      <c r="A44" s="43">
        <v>7</v>
      </c>
      <c r="B44" s="1" t="s">
        <v>14</v>
      </c>
      <c r="C44" s="13" t="s">
        <v>233</v>
      </c>
      <c r="D44" s="77">
        <v>137.85012747512437</v>
      </c>
      <c r="E44" s="77">
        <v>202.75340602252112</v>
      </c>
      <c r="F44" s="57">
        <f t="shared" si="5"/>
        <v>340.60353349764546</v>
      </c>
      <c r="G44" s="75">
        <v>26</v>
      </c>
      <c r="H44" s="45">
        <f t="shared" si="4"/>
        <v>8855.6918709387828</v>
      </c>
      <c r="I44" s="104">
        <v>75</v>
      </c>
      <c r="J44" s="120">
        <f t="shared" si="6"/>
        <v>1.25</v>
      </c>
      <c r="K44" s="94">
        <f t="shared" si="7"/>
        <v>32.5</v>
      </c>
      <c r="L44" s="94"/>
      <c r="M44" s="94">
        <f t="shared" si="8"/>
        <v>643.39790586326467</v>
      </c>
      <c r="N44" s="45">
        <f t="shared" si="9"/>
        <v>804.24738232908089</v>
      </c>
      <c r="O44" s="45">
        <f t="shared" si="10"/>
        <v>1144.8509158267264</v>
      </c>
    </row>
    <row r="45" spans="1:16" ht="28.8" x14ac:dyDescent="0.3">
      <c r="A45" s="43">
        <v>8</v>
      </c>
      <c r="B45" s="1" t="s">
        <v>15</v>
      </c>
      <c r="C45" s="13" t="s">
        <v>16</v>
      </c>
      <c r="D45" s="77">
        <v>157.82912747512435</v>
      </c>
      <c r="E45" s="77">
        <v>121.65204361351269</v>
      </c>
      <c r="F45" s="57">
        <f t="shared" si="5"/>
        <v>279.48117108863704</v>
      </c>
      <c r="G45" s="75">
        <v>3</v>
      </c>
      <c r="H45" s="45">
        <f t="shared" si="4"/>
        <v>838.44351326591118</v>
      </c>
      <c r="I45" s="104">
        <v>45</v>
      </c>
      <c r="J45" s="120">
        <f t="shared" si="6"/>
        <v>0.75</v>
      </c>
      <c r="K45" s="94">
        <f t="shared" si="7"/>
        <v>2.25</v>
      </c>
      <c r="L45" s="94"/>
      <c r="M45" s="94">
        <f t="shared" si="8"/>
        <v>643.39790586326467</v>
      </c>
      <c r="N45" s="45">
        <f t="shared" si="9"/>
        <v>482.5484293974485</v>
      </c>
      <c r="O45" s="45">
        <f t="shared" si="10"/>
        <v>762.02960048608554</v>
      </c>
    </row>
    <row r="46" spans="1:16" ht="28.8" x14ac:dyDescent="0.3">
      <c r="A46" s="43">
        <v>9</v>
      </c>
      <c r="B46" s="1" t="s">
        <v>17</v>
      </c>
      <c r="C46" s="13" t="s">
        <v>18</v>
      </c>
      <c r="D46" s="77">
        <v>112.01912747512438</v>
      </c>
      <c r="E46" s="77">
        <v>162.20272481801692</v>
      </c>
      <c r="F46" s="57">
        <f t="shared" si="5"/>
        <v>274.2218522931413</v>
      </c>
      <c r="G46" s="75">
        <v>4</v>
      </c>
      <c r="H46" s="45">
        <f t="shared" si="4"/>
        <v>1096.8874091725652</v>
      </c>
      <c r="I46" s="104">
        <v>60</v>
      </c>
      <c r="J46" s="120">
        <f t="shared" si="6"/>
        <v>1</v>
      </c>
      <c r="K46" s="94">
        <f t="shared" si="7"/>
        <v>4</v>
      </c>
      <c r="L46" s="94"/>
      <c r="M46" s="94">
        <f t="shared" si="8"/>
        <v>643.39790586326467</v>
      </c>
      <c r="N46" s="45">
        <f t="shared" si="9"/>
        <v>643.39790586326467</v>
      </c>
      <c r="O46" s="45">
        <f t="shared" si="10"/>
        <v>917.61975815640596</v>
      </c>
    </row>
    <row r="47" spans="1:16" ht="28.8" x14ac:dyDescent="0.3">
      <c r="A47" s="43">
        <v>10</v>
      </c>
      <c r="B47" s="1" t="s">
        <v>19</v>
      </c>
      <c r="C47" s="13" t="s">
        <v>20</v>
      </c>
      <c r="D47" s="77">
        <v>116.26912747512438</v>
      </c>
      <c r="E47" s="77">
        <v>126.98434971559601</v>
      </c>
      <c r="F47" s="57">
        <f t="shared" si="5"/>
        <v>243.25347719072039</v>
      </c>
      <c r="G47" s="75">
        <v>1</v>
      </c>
      <c r="H47" s="45">
        <f t="shared" si="4"/>
        <v>243.25347719072039</v>
      </c>
      <c r="I47" s="104">
        <v>50</v>
      </c>
      <c r="J47" s="120">
        <f t="shared" si="6"/>
        <v>0.83333333333333337</v>
      </c>
      <c r="K47" s="94">
        <f t="shared" si="7"/>
        <v>0.83333333333333337</v>
      </c>
      <c r="L47" s="94"/>
      <c r="M47" s="94">
        <f t="shared" si="8"/>
        <v>643.39790586326467</v>
      </c>
      <c r="N47" s="45">
        <f t="shared" si="9"/>
        <v>536.16492155272056</v>
      </c>
      <c r="O47" s="45">
        <f t="shared" si="10"/>
        <v>779.418398743441</v>
      </c>
    </row>
    <row r="48" spans="1:16" x14ac:dyDescent="0.3">
      <c r="A48" s="43">
        <v>11</v>
      </c>
      <c r="B48" s="1" t="s">
        <v>21</v>
      </c>
      <c r="C48" s="13" t="s">
        <v>22</v>
      </c>
      <c r="D48" s="77">
        <v>116.26912747512438</v>
      </c>
      <c r="E48" s="77">
        <v>63.492174857798005</v>
      </c>
      <c r="F48" s="57">
        <f t="shared" si="5"/>
        <v>179.76130233292238</v>
      </c>
      <c r="G48" s="75">
        <v>561</v>
      </c>
      <c r="H48" s="45">
        <f t="shared" si="4"/>
        <v>100846.09060876946</v>
      </c>
      <c r="I48" s="104">
        <v>25</v>
      </c>
      <c r="J48" s="120">
        <f t="shared" si="6"/>
        <v>0.41666666666666669</v>
      </c>
      <c r="K48" s="94">
        <f t="shared" si="7"/>
        <v>233.75</v>
      </c>
      <c r="L48" s="94"/>
      <c r="M48" s="94">
        <f t="shared" si="8"/>
        <v>643.39790586326467</v>
      </c>
      <c r="N48" s="45">
        <f t="shared" si="9"/>
        <v>268.08246077636028</v>
      </c>
      <c r="O48" s="45">
        <f t="shared" si="10"/>
        <v>447.84376310928269</v>
      </c>
    </row>
    <row r="49" spans="1:15" x14ac:dyDescent="0.3">
      <c r="A49" s="43">
        <v>12</v>
      </c>
      <c r="B49" s="1" t="s">
        <v>454</v>
      </c>
      <c r="C49" s="13" t="s">
        <v>455</v>
      </c>
      <c r="D49" s="77">
        <v>94.161655833333327</v>
      </c>
      <c r="E49" s="77">
        <v>104.04285606230223</v>
      </c>
      <c r="F49" s="57">
        <f t="shared" si="5"/>
        <v>198.20451189563556</v>
      </c>
      <c r="G49" s="56">
        <v>208</v>
      </c>
      <c r="H49" s="45">
        <f t="shared" si="4"/>
        <v>41226.538474292196</v>
      </c>
      <c r="I49" s="104">
        <v>40</v>
      </c>
      <c r="J49" s="120">
        <f t="shared" si="6"/>
        <v>0.66666666666666663</v>
      </c>
      <c r="K49" s="94">
        <f t="shared" si="7"/>
        <v>138.66666666666666</v>
      </c>
      <c r="L49" s="94"/>
      <c r="M49" s="94">
        <f t="shared" si="8"/>
        <v>643.39790586326467</v>
      </c>
      <c r="N49" s="45">
        <f t="shared" si="9"/>
        <v>428.93193724217645</v>
      </c>
      <c r="O49" s="45">
        <f t="shared" si="10"/>
        <v>627.13644913781195</v>
      </c>
    </row>
    <row r="50" spans="1:15" x14ac:dyDescent="0.3">
      <c r="A50" s="43">
        <v>13</v>
      </c>
      <c r="B50" s="1" t="s">
        <v>23</v>
      </c>
      <c r="C50" s="13" t="s">
        <v>198</v>
      </c>
      <c r="D50" s="77">
        <v>76.23365583333333</v>
      </c>
      <c r="E50" s="77">
        <v>262.52554402319629</v>
      </c>
      <c r="F50" s="57">
        <f t="shared" si="5"/>
        <v>338.75919985652962</v>
      </c>
      <c r="G50" s="56">
        <v>54</v>
      </c>
      <c r="H50" s="45">
        <f t="shared" si="4"/>
        <v>18292.996792252601</v>
      </c>
      <c r="I50" s="104">
        <v>85</v>
      </c>
      <c r="J50" s="120">
        <f t="shared" si="6"/>
        <v>1.4166666666666667</v>
      </c>
      <c r="K50" s="94">
        <f t="shared" si="7"/>
        <v>76.5</v>
      </c>
      <c r="L50" s="94"/>
      <c r="M50" s="94">
        <f t="shared" si="8"/>
        <v>643.39790586326467</v>
      </c>
      <c r="N50" s="45">
        <f t="shared" si="9"/>
        <v>911.480366639625</v>
      </c>
      <c r="O50" s="45">
        <f t="shared" si="10"/>
        <v>1250.2395664961546</v>
      </c>
    </row>
    <row r="51" spans="1:15" x14ac:dyDescent="0.3">
      <c r="A51" s="43">
        <v>14</v>
      </c>
      <c r="B51" s="1" t="s">
        <v>24</v>
      </c>
      <c r="C51" s="13" t="s">
        <v>25</v>
      </c>
      <c r="D51" s="77">
        <v>113.48165583333332</v>
      </c>
      <c r="E51" s="77">
        <v>109.37516216438557</v>
      </c>
      <c r="F51" s="57">
        <f t="shared" si="5"/>
        <v>222.85681799771891</v>
      </c>
      <c r="G51" s="56">
        <v>496</v>
      </c>
      <c r="H51" s="45">
        <f t="shared" si="4"/>
        <v>110536.98172686857</v>
      </c>
      <c r="I51" s="104">
        <v>45</v>
      </c>
      <c r="J51" s="120">
        <f t="shared" si="6"/>
        <v>0.75</v>
      </c>
      <c r="K51" s="94">
        <f t="shared" si="7"/>
        <v>372</v>
      </c>
      <c r="L51" s="94"/>
      <c r="M51" s="94">
        <f t="shared" si="8"/>
        <v>643.39790586326467</v>
      </c>
      <c r="N51" s="45">
        <f t="shared" si="9"/>
        <v>482.5484293974485</v>
      </c>
      <c r="O51" s="45">
        <f t="shared" si="10"/>
        <v>705.40524739516741</v>
      </c>
    </row>
    <row r="52" spans="1:15" x14ac:dyDescent="0.3">
      <c r="A52" s="43">
        <v>15</v>
      </c>
      <c r="B52" s="1" t="s">
        <v>26</v>
      </c>
      <c r="C52" s="13" t="s">
        <v>207</v>
      </c>
      <c r="D52" s="77">
        <v>116.26912747512438</v>
      </c>
      <c r="E52" s="77">
        <v>109.37516216438557</v>
      </c>
      <c r="F52" s="57">
        <f t="shared" si="5"/>
        <v>225.64428963950996</v>
      </c>
      <c r="G52" s="56">
        <v>131</v>
      </c>
      <c r="H52" s="45">
        <f t="shared" si="4"/>
        <v>29559.401942775807</v>
      </c>
      <c r="I52" s="104">
        <v>45</v>
      </c>
      <c r="J52" s="120">
        <f t="shared" si="6"/>
        <v>0.75</v>
      </c>
      <c r="K52" s="94">
        <f t="shared" si="7"/>
        <v>98.25</v>
      </c>
      <c r="L52" s="94"/>
      <c r="M52" s="94">
        <f t="shared" si="8"/>
        <v>643.39790586326467</v>
      </c>
      <c r="N52" s="45">
        <f t="shared" si="9"/>
        <v>482.5484293974485</v>
      </c>
      <c r="O52" s="45">
        <f t="shared" si="10"/>
        <v>708.19271903695847</v>
      </c>
    </row>
    <row r="53" spans="1:15" x14ac:dyDescent="0.3">
      <c r="A53" s="43">
        <v>16</v>
      </c>
      <c r="B53" s="1" t="s">
        <v>27</v>
      </c>
      <c r="C53" s="13" t="s">
        <v>28</v>
      </c>
      <c r="D53" s="77">
        <v>87.743655833333335</v>
      </c>
      <c r="E53" s="77">
        <v>221.97486281869203</v>
      </c>
      <c r="F53" s="57">
        <f t="shared" si="5"/>
        <v>309.71851865202535</v>
      </c>
      <c r="G53" s="56">
        <v>225</v>
      </c>
      <c r="H53" s="45">
        <f t="shared" si="4"/>
        <v>69686.66669670571</v>
      </c>
      <c r="I53" s="104">
        <v>70</v>
      </c>
      <c r="J53" s="120">
        <f t="shared" si="6"/>
        <v>1.1666666666666667</v>
      </c>
      <c r="K53" s="94">
        <f t="shared" si="7"/>
        <v>262.5</v>
      </c>
      <c r="L53" s="94"/>
      <c r="M53" s="94">
        <f t="shared" si="8"/>
        <v>643.39790586326467</v>
      </c>
      <c r="N53" s="45">
        <f t="shared" si="9"/>
        <v>750.63089017380878</v>
      </c>
      <c r="O53" s="45">
        <f t="shared" si="10"/>
        <v>1060.3494088258342</v>
      </c>
    </row>
    <row r="54" spans="1:15" x14ac:dyDescent="0.3">
      <c r="A54" s="43">
        <v>17</v>
      </c>
      <c r="B54" s="1" t="s">
        <v>29</v>
      </c>
      <c r="C54" s="13" t="s">
        <v>30</v>
      </c>
      <c r="D54" s="77">
        <v>87.743655833333335</v>
      </c>
      <c r="E54" s="77">
        <v>285.46703767649001</v>
      </c>
      <c r="F54" s="57">
        <f t="shared" si="5"/>
        <v>373.21069350982333</v>
      </c>
      <c r="G54" s="56">
        <v>75</v>
      </c>
      <c r="H54" s="45">
        <f t="shared" si="4"/>
        <v>27990.802013236749</v>
      </c>
      <c r="I54" s="104">
        <v>95</v>
      </c>
      <c r="J54" s="120">
        <f t="shared" si="6"/>
        <v>1.5833333333333333</v>
      </c>
      <c r="K54" s="94">
        <f t="shared" si="7"/>
        <v>118.75</v>
      </c>
      <c r="L54" s="94"/>
      <c r="M54" s="94">
        <f t="shared" si="8"/>
        <v>643.39790586326467</v>
      </c>
      <c r="N54" s="45">
        <f t="shared" si="9"/>
        <v>1018.713350950169</v>
      </c>
      <c r="O54" s="45">
        <f t="shared" si="10"/>
        <v>1391.9240444599923</v>
      </c>
    </row>
    <row r="55" spans="1:15" x14ac:dyDescent="0.3">
      <c r="A55" s="43">
        <v>18</v>
      </c>
      <c r="B55" s="1" t="s">
        <v>31</v>
      </c>
      <c r="C55" s="13" t="s">
        <v>32</v>
      </c>
      <c r="D55" s="77">
        <v>123.9011274751244</v>
      </c>
      <c r="E55" s="77">
        <v>227.30716892077535</v>
      </c>
      <c r="F55" s="57">
        <f t="shared" si="5"/>
        <v>351.20829639589977</v>
      </c>
      <c r="G55" s="56">
        <v>253</v>
      </c>
      <c r="H55" s="45">
        <f t="shared" si="4"/>
        <v>88855.698988162636</v>
      </c>
      <c r="I55" s="104">
        <v>75</v>
      </c>
      <c r="J55" s="120">
        <f t="shared" si="6"/>
        <v>1.25</v>
      </c>
      <c r="K55" s="94">
        <f t="shared" si="7"/>
        <v>316.25</v>
      </c>
      <c r="L55" s="94"/>
      <c r="M55" s="94">
        <f t="shared" si="8"/>
        <v>643.39790586326467</v>
      </c>
      <c r="N55" s="45">
        <f t="shared" si="9"/>
        <v>804.24738232908089</v>
      </c>
      <c r="O55" s="45">
        <f t="shared" si="10"/>
        <v>1155.4556787249808</v>
      </c>
    </row>
    <row r="56" spans="1:15" x14ac:dyDescent="0.3">
      <c r="A56" s="43">
        <v>19</v>
      </c>
      <c r="B56" s="1" t="s">
        <v>33</v>
      </c>
      <c r="C56" s="13" t="s">
        <v>230</v>
      </c>
      <c r="D56" s="77">
        <v>87.743655833333349</v>
      </c>
      <c r="E56" s="77">
        <v>116.31973751142934</v>
      </c>
      <c r="F56" s="57">
        <f t="shared" si="5"/>
        <v>204.06339334476269</v>
      </c>
      <c r="G56" s="56">
        <v>34</v>
      </c>
      <c r="H56" s="45">
        <f t="shared" si="4"/>
        <v>6938.155373721931</v>
      </c>
      <c r="I56" s="104">
        <v>40</v>
      </c>
      <c r="J56" s="120">
        <f t="shared" si="6"/>
        <v>0.66666666666666663</v>
      </c>
      <c r="K56" s="94">
        <f t="shared" si="7"/>
        <v>22.666666666666668</v>
      </c>
      <c r="L56" s="94"/>
      <c r="M56" s="94">
        <f t="shared" si="8"/>
        <v>643.39790586326467</v>
      </c>
      <c r="N56" s="45">
        <f t="shared" si="9"/>
        <v>428.93193724217645</v>
      </c>
      <c r="O56" s="45">
        <f t="shared" si="10"/>
        <v>632.99533058693919</v>
      </c>
    </row>
    <row r="57" spans="1:15" x14ac:dyDescent="0.3">
      <c r="A57" s="43">
        <v>20</v>
      </c>
      <c r="B57" s="1" t="s">
        <v>34</v>
      </c>
      <c r="C57" s="13" t="s">
        <v>231</v>
      </c>
      <c r="D57" s="77">
        <v>181.29762747512436</v>
      </c>
      <c r="E57" s="77">
        <v>232.63947502285868</v>
      </c>
      <c r="F57" s="57">
        <f t="shared" si="5"/>
        <v>413.93710249798301</v>
      </c>
      <c r="G57" s="56">
        <v>12</v>
      </c>
      <c r="H57" s="45">
        <f t="shared" si="4"/>
        <v>4967.2452299757961</v>
      </c>
      <c r="I57" s="104">
        <v>80</v>
      </c>
      <c r="J57" s="120">
        <f t="shared" si="6"/>
        <v>1.3333333333333333</v>
      </c>
      <c r="K57" s="94">
        <f t="shared" si="7"/>
        <v>16</v>
      </c>
      <c r="L57" s="94"/>
      <c r="M57" s="94">
        <f t="shared" si="8"/>
        <v>643.39790586326467</v>
      </c>
      <c r="N57" s="45">
        <f t="shared" si="9"/>
        <v>857.86387448435289</v>
      </c>
      <c r="O57" s="45">
        <f t="shared" si="10"/>
        <v>1271.8009769823359</v>
      </c>
    </row>
    <row r="58" spans="1:15" x14ac:dyDescent="0.3">
      <c r="A58" s="43">
        <v>21</v>
      </c>
      <c r="B58" s="1" t="s">
        <v>35</v>
      </c>
      <c r="C58" s="13" t="s">
        <v>36</v>
      </c>
      <c r="D58" s="77">
        <v>150.32962747512434</v>
      </c>
      <c r="E58" s="77">
        <v>267.85785012527958</v>
      </c>
      <c r="F58" s="57">
        <f t="shared" si="5"/>
        <v>418.18747760040389</v>
      </c>
      <c r="G58" s="56">
        <v>10</v>
      </c>
      <c r="H58" s="45">
        <f t="shared" si="4"/>
        <v>4181.8747760040387</v>
      </c>
      <c r="I58" s="104">
        <v>90</v>
      </c>
      <c r="J58" s="120">
        <f t="shared" si="6"/>
        <v>1.5</v>
      </c>
      <c r="K58" s="94">
        <f t="shared" si="7"/>
        <v>15</v>
      </c>
      <c r="L58" s="94"/>
      <c r="M58" s="94">
        <f t="shared" si="8"/>
        <v>643.39790586326467</v>
      </c>
      <c r="N58" s="45">
        <f t="shared" si="9"/>
        <v>965.096858794897</v>
      </c>
      <c r="O58" s="45">
        <f t="shared" si="10"/>
        <v>1383.2843363953009</v>
      </c>
    </row>
    <row r="59" spans="1:15" x14ac:dyDescent="0.3">
      <c r="A59" s="160" t="s">
        <v>456</v>
      </c>
      <c r="B59" s="161"/>
      <c r="C59" s="161"/>
      <c r="D59" s="161"/>
      <c r="E59" s="161"/>
      <c r="F59" s="161"/>
      <c r="G59" s="162"/>
      <c r="H59" s="72">
        <f>H28</f>
        <v>624488.53917893977</v>
      </c>
      <c r="K59" s="106">
        <f>SUM(K38:K58)</f>
        <v>2040</v>
      </c>
      <c r="L59" s="106"/>
    </row>
    <row r="60" spans="1:15" x14ac:dyDescent="0.3">
      <c r="A60" s="55"/>
      <c r="B60" s="55"/>
      <c r="D60" s="73"/>
      <c r="H60" s="55"/>
      <c r="I60" s="55"/>
      <c r="J60" s="55"/>
      <c r="K60" s="55"/>
      <c r="L60" s="55"/>
    </row>
    <row r="61" spans="1:15" x14ac:dyDescent="0.3">
      <c r="A61" s="55"/>
      <c r="B61" s="55"/>
      <c r="D61" s="74"/>
      <c r="E61" s="73"/>
      <c r="H61" s="55"/>
      <c r="I61" s="55"/>
      <c r="J61" s="55"/>
      <c r="K61" s="55"/>
      <c r="L61" s="55"/>
    </row>
    <row r="62" spans="1:15" x14ac:dyDescent="0.3">
      <c r="A62" s="55"/>
      <c r="B62" s="55"/>
      <c r="C62" s="108" t="s">
        <v>442</v>
      </c>
      <c r="D62" s="107">
        <f>'Koszty 2024'!C106</f>
        <v>1937020.2671399997</v>
      </c>
      <c r="F62" s="107"/>
      <c r="H62" s="55"/>
      <c r="I62" s="55"/>
      <c r="J62" s="55"/>
      <c r="K62" s="55"/>
      <c r="L62" s="55"/>
    </row>
    <row r="63" spans="1:15" x14ac:dyDescent="0.3">
      <c r="C63" s="108" t="s">
        <v>444</v>
      </c>
      <c r="D63" s="107">
        <f>H59</f>
        <v>624488.53917893977</v>
      </c>
      <c r="E63" s="107"/>
      <c r="F63" s="107"/>
    </row>
    <row r="64" spans="1:15" x14ac:dyDescent="0.3">
      <c r="C64" s="108" t="s">
        <v>475</v>
      </c>
      <c r="D64" s="107">
        <f>D62-D63</f>
        <v>1312531.7279610599</v>
      </c>
      <c r="E64" s="107"/>
      <c r="F64" s="107"/>
    </row>
    <row r="65" spans="3:6" x14ac:dyDescent="0.3">
      <c r="C65" s="108" t="s">
        <v>445</v>
      </c>
      <c r="D65" s="107">
        <f>K59</f>
        <v>2040</v>
      </c>
      <c r="E65" s="107"/>
      <c r="F65" s="107"/>
    </row>
    <row r="66" spans="3:6" x14ac:dyDescent="0.3">
      <c r="C66" s="108" t="s">
        <v>443</v>
      </c>
      <c r="D66" s="110">
        <f>D64/D65</f>
        <v>643.39790586326467</v>
      </c>
      <c r="E66" s="139" t="s">
        <v>477</v>
      </c>
      <c r="F66" s="107"/>
    </row>
    <row r="67" spans="3:6" x14ac:dyDescent="0.3">
      <c r="C67" s="108"/>
      <c r="D67" s="108"/>
      <c r="E67" s="108"/>
      <c r="F67" s="109"/>
    </row>
  </sheetData>
  <mergeCells count="24">
    <mergeCell ref="E29:E30"/>
    <mergeCell ref="O36:O37"/>
    <mergeCell ref="H36:H37"/>
    <mergeCell ref="M36:M37"/>
    <mergeCell ref="N36:N37"/>
    <mergeCell ref="A59:G59"/>
    <mergeCell ref="I36:I37"/>
    <mergeCell ref="K36:K37"/>
    <mergeCell ref="A36:A37"/>
    <mergeCell ref="B36:B37"/>
    <mergeCell ref="C36:C37"/>
    <mergeCell ref="F36:F37"/>
    <mergeCell ref="G36:G37"/>
    <mergeCell ref="J36:J37"/>
    <mergeCell ref="A28:G28"/>
    <mergeCell ref="A3:K3"/>
    <mergeCell ref="A4:A5"/>
    <mergeCell ref="B4:B5"/>
    <mergeCell ref="C4:C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8446-6985-4CD5-8EF1-7E5AAA63BC51}">
  <dimension ref="A1:F23"/>
  <sheetViews>
    <sheetView topLeftCell="A2" zoomScaleNormal="100" workbookViewId="0">
      <selection activeCell="I6" sqref="I6"/>
    </sheetView>
  </sheetViews>
  <sheetFormatPr defaultRowHeight="14.4" x14ac:dyDescent="0.3"/>
  <cols>
    <col min="1" max="1" width="8.88671875" style="3"/>
    <col min="2" max="2" width="11.6640625" customWidth="1"/>
    <col min="3" max="3" width="63.44140625" customWidth="1"/>
    <col min="4" max="4" width="11.109375" customWidth="1"/>
  </cols>
  <sheetData>
    <row r="1" spans="1:6" ht="15.6" x14ac:dyDescent="0.3">
      <c r="A1" s="144" t="s">
        <v>453</v>
      </c>
      <c r="B1" s="144"/>
      <c r="C1" s="144"/>
      <c r="D1" s="144"/>
      <c r="E1" s="143"/>
      <c r="F1" s="143"/>
    </row>
    <row r="2" spans="1:6" ht="73.2" customHeight="1" x14ac:dyDescent="0.3">
      <c r="A2" s="102" t="s">
        <v>0</v>
      </c>
      <c r="B2" s="102" t="s">
        <v>1</v>
      </c>
      <c r="C2" s="102" t="s">
        <v>2</v>
      </c>
      <c r="D2" s="118" t="s">
        <v>438</v>
      </c>
      <c r="E2" s="119"/>
    </row>
    <row r="3" spans="1:6" x14ac:dyDescent="0.3">
      <c r="A3" s="103">
        <v>1</v>
      </c>
      <c r="B3" s="104" t="s">
        <v>3</v>
      </c>
      <c r="C3" s="105" t="s">
        <v>4</v>
      </c>
      <c r="D3" s="104">
        <v>30</v>
      </c>
    </row>
    <row r="4" spans="1:6" x14ac:dyDescent="0.3">
      <c r="A4" s="103">
        <v>2</v>
      </c>
      <c r="B4" s="104" t="s">
        <v>5</v>
      </c>
      <c r="C4" s="105" t="s">
        <v>6</v>
      </c>
      <c r="D4" s="104">
        <v>60</v>
      </c>
    </row>
    <row r="5" spans="1:6" x14ac:dyDescent="0.3">
      <c r="A5" s="103">
        <v>3</v>
      </c>
      <c r="B5" s="104" t="s">
        <v>7</v>
      </c>
      <c r="C5" s="105" t="s">
        <v>8</v>
      </c>
      <c r="D5" s="104">
        <v>60</v>
      </c>
    </row>
    <row r="6" spans="1:6" ht="28.8" x14ac:dyDescent="0.3">
      <c r="A6" s="103">
        <v>4</v>
      </c>
      <c r="B6" s="104" t="s">
        <v>9</v>
      </c>
      <c r="C6" s="105" t="s">
        <v>10</v>
      </c>
      <c r="D6" s="104">
        <v>60</v>
      </c>
    </row>
    <row r="7" spans="1:6" x14ac:dyDescent="0.3">
      <c r="A7" s="103">
        <v>5</v>
      </c>
      <c r="B7" s="104" t="s">
        <v>11</v>
      </c>
      <c r="C7" s="105" t="s">
        <v>12</v>
      </c>
      <c r="D7" s="104">
        <v>65</v>
      </c>
    </row>
    <row r="8" spans="1:6" x14ac:dyDescent="0.3">
      <c r="A8" s="103">
        <v>6</v>
      </c>
      <c r="B8" s="104" t="s">
        <v>13</v>
      </c>
      <c r="C8" s="105" t="s">
        <v>439</v>
      </c>
      <c r="D8" s="104">
        <v>70</v>
      </c>
    </row>
    <row r="9" spans="1:6" x14ac:dyDescent="0.3">
      <c r="A9" s="103">
        <v>7</v>
      </c>
      <c r="B9" s="104" t="s">
        <v>14</v>
      </c>
      <c r="C9" s="105" t="s">
        <v>440</v>
      </c>
      <c r="D9" s="104">
        <v>75</v>
      </c>
    </row>
    <row r="10" spans="1:6" ht="28.8" x14ac:dyDescent="0.3">
      <c r="A10" s="103">
        <v>8</v>
      </c>
      <c r="B10" s="104" t="s">
        <v>15</v>
      </c>
      <c r="C10" s="105" t="s">
        <v>16</v>
      </c>
      <c r="D10" s="104">
        <v>45</v>
      </c>
    </row>
    <row r="11" spans="1:6" ht="28.8" x14ac:dyDescent="0.3">
      <c r="A11" s="103">
        <v>9</v>
      </c>
      <c r="B11" s="104" t="s">
        <v>17</v>
      </c>
      <c r="C11" s="105" t="s">
        <v>18</v>
      </c>
      <c r="D11" s="104">
        <v>60</v>
      </c>
    </row>
    <row r="12" spans="1:6" ht="28.8" x14ac:dyDescent="0.3">
      <c r="A12" s="103">
        <v>10</v>
      </c>
      <c r="B12" s="104" t="s">
        <v>19</v>
      </c>
      <c r="C12" s="105" t="s">
        <v>20</v>
      </c>
      <c r="D12" s="104">
        <v>50</v>
      </c>
    </row>
    <row r="13" spans="1:6" x14ac:dyDescent="0.3">
      <c r="A13" s="103">
        <v>11</v>
      </c>
      <c r="B13" s="104" t="s">
        <v>21</v>
      </c>
      <c r="C13" s="105" t="s">
        <v>22</v>
      </c>
      <c r="D13" s="104">
        <v>25</v>
      </c>
    </row>
    <row r="14" spans="1:6" x14ac:dyDescent="0.3">
      <c r="A14" s="103">
        <v>12</v>
      </c>
      <c r="B14" s="43" t="s">
        <v>454</v>
      </c>
      <c r="C14" s="56" t="s">
        <v>455</v>
      </c>
      <c r="D14" s="104">
        <v>40</v>
      </c>
    </row>
    <row r="15" spans="1:6" x14ac:dyDescent="0.3">
      <c r="A15" s="103">
        <v>13</v>
      </c>
      <c r="B15" s="104" t="s">
        <v>23</v>
      </c>
      <c r="C15" s="105" t="s">
        <v>198</v>
      </c>
      <c r="D15" s="104">
        <v>85</v>
      </c>
    </row>
    <row r="16" spans="1:6" x14ac:dyDescent="0.3">
      <c r="A16" s="103">
        <v>14</v>
      </c>
      <c r="B16" s="104" t="s">
        <v>24</v>
      </c>
      <c r="C16" s="105" t="s">
        <v>25</v>
      </c>
      <c r="D16" s="104">
        <v>45</v>
      </c>
    </row>
    <row r="17" spans="1:4" x14ac:dyDescent="0.3">
      <c r="A17" s="103">
        <v>15</v>
      </c>
      <c r="B17" s="104" t="s">
        <v>26</v>
      </c>
      <c r="C17" s="105" t="s">
        <v>207</v>
      </c>
      <c r="D17" s="104">
        <v>45</v>
      </c>
    </row>
    <row r="18" spans="1:4" x14ac:dyDescent="0.3">
      <c r="A18" s="103">
        <v>16</v>
      </c>
      <c r="B18" s="104" t="s">
        <v>27</v>
      </c>
      <c r="C18" s="105" t="s">
        <v>28</v>
      </c>
      <c r="D18" s="104">
        <v>70</v>
      </c>
    </row>
    <row r="19" spans="1:4" x14ac:dyDescent="0.3">
      <c r="A19" s="103">
        <v>17</v>
      </c>
      <c r="B19" s="104" t="s">
        <v>29</v>
      </c>
      <c r="C19" s="105" t="s">
        <v>30</v>
      </c>
      <c r="D19" s="104">
        <v>95</v>
      </c>
    </row>
    <row r="20" spans="1:4" x14ac:dyDescent="0.3">
      <c r="A20" s="103">
        <v>18</v>
      </c>
      <c r="B20" s="104" t="s">
        <v>31</v>
      </c>
      <c r="C20" s="105" t="s">
        <v>32</v>
      </c>
      <c r="D20" s="104">
        <v>75</v>
      </c>
    </row>
    <row r="21" spans="1:4" x14ac:dyDescent="0.3">
      <c r="A21" s="103">
        <v>19</v>
      </c>
      <c r="B21" s="104" t="s">
        <v>33</v>
      </c>
      <c r="C21" s="105" t="s">
        <v>230</v>
      </c>
      <c r="D21" s="104">
        <v>40</v>
      </c>
    </row>
    <row r="22" spans="1:4" x14ac:dyDescent="0.3">
      <c r="A22" s="103">
        <v>20</v>
      </c>
      <c r="B22" s="104" t="s">
        <v>34</v>
      </c>
      <c r="C22" s="105" t="s">
        <v>231</v>
      </c>
      <c r="D22" s="104">
        <v>80</v>
      </c>
    </row>
    <row r="23" spans="1:4" x14ac:dyDescent="0.3">
      <c r="A23" s="103">
        <v>21</v>
      </c>
      <c r="B23" s="104" t="s">
        <v>35</v>
      </c>
      <c r="C23" s="105" t="s">
        <v>36</v>
      </c>
      <c r="D23" s="104">
        <v>90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BCFB-C355-4217-B1DA-06EC00598F4B}">
  <dimension ref="B1:L56"/>
  <sheetViews>
    <sheetView topLeftCell="A39" zoomScaleNormal="100" workbookViewId="0">
      <selection activeCell="K43" sqref="K43"/>
    </sheetView>
  </sheetViews>
  <sheetFormatPr defaultColWidth="9.109375" defaultRowHeight="14.4" x14ac:dyDescent="0.3"/>
  <cols>
    <col min="1" max="1" width="29.21875" style="37" customWidth="1"/>
    <col min="2" max="2" width="13.77734375" style="36" customWidth="1"/>
    <col min="3" max="3" width="39.77734375" style="36" customWidth="1"/>
    <col min="4" max="4" width="18" style="36" customWidth="1"/>
    <col min="5" max="5" width="11.6640625" style="36" customWidth="1"/>
    <col min="6" max="6" width="11.44140625" style="36" customWidth="1"/>
    <col min="7" max="7" width="10.44140625" style="36" customWidth="1"/>
    <col min="8" max="8" width="11.5546875" style="36" customWidth="1"/>
    <col min="9" max="9" width="15.44140625" style="36" customWidth="1"/>
    <col min="10" max="10" width="8.33203125" style="37" customWidth="1"/>
    <col min="11" max="11" width="26.77734375" style="37" customWidth="1"/>
    <col min="12" max="255" width="9.109375" style="37"/>
    <col min="256" max="256" width="18.109375" style="37" customWidth="1"/>
    <col min="257" max="257" width="15.88671875" style="37" customWidth="1"/>
    <col min="258" max="258" width="48.88671875" style="37" customWidth="1"/>
    <col min="259" max="259" width="11.6640625" style="37" customWidth="1"/>
    <col min="260" max="260" width="9.5546875" style="37" customWidth="1"/>
    <col min="261" max="261" width="10.44140625" style="37" customWidth="1"/>
    <col min="262" max="262" width="11.5546875" style="37" customWidth="1"/>
    <col min="263" max="263" width="15.44140625" style="37" customWidth="1"/>
    <col min="264" max="511" width="9.109375" style="37"/>
    <col min="512" max="512" width="18.109375" style="37" customWidth="1"/>
    <col min="513" max="513" width="15.88671875" style="37" customWidth="1"/>
    <col min="514" max="514" width="48.88671875" style="37" customWidth="1"/>
    <col min="515" max="515" width="11.6640625" style="37" customWidth="1"/>
    <col min="516" max="516" width="9.5546875" style="37" customWidth="1"/>
    <col min="517" max="517" width="10.44140625" style="37" customWidth="1"/>
    <col min="518" max="518" width="11.5546875" style="37" customWidth="1"/>
    <col min="519" max="519" width="15.44140625" style="37" customWidth="1"/>
    <col min="520" max="767" width="9.109375" style="37"/>
    <col min="768" max="768" width="18.109375" style="37" customWidth="1"/>
    <col min="769" max="769" width="15.88671875" style="37" customWidth="1"/>
    <col min="770" max="770" width="48.88671875" style="37" customWidth="1"/>
    <col min="771" max="771" width="11.6640625" style="37" customWidth="1"/>
    <col min="772" max="772" width="9.5546875" style="37" customWidth="1"/>
    <col min="773" max="773" width="10.44140625" style="37" customWidth="1"/>
    <col min="774" max="774" width="11.5546875" style="37" customWidth="1"/>
    <col min="775" max="775" width="15.44140625" style="37" customWidth="1"/>
    <col min="776" max="1023" width="9.109375" style="37"/>
    <col min="1024" max="1024" width="18.109375" style="37" customWidth="1"/>
    <col min="1025" max="1025" width="15.88671875" style="37" customWidth="1"/>
    <col min="1026" max="1026" width="48.88671875" style="37" customWidth="1"/>
    <col min="1027" max="1027" width="11.6640625" style="37" customWidth="1"/>
    <col min="1028" max="1028" width="9.5546875" style="37" customWidth="1"/>
    <col min="1029" max="1029" width="10.44140625" style="37" customWidth="1"/>
    <col min="1030" max="1030" width="11.5546875" style="37" customWidth="1"/>
    <col min="1031" max="1031" width="15.44140625" style="37" customWidth="1"/>
    <col min="1032" max="1279" width="9.109375" style="37"/>
    <col min="1280" max="1280" width="18.109375" style="37" customWidth="1"/>
    <col min="1281" max="1281" width="15.88671875" style="37" customWidth="1"/>
    <col min="1282" max="1282" width="48.88671875" style="37" customWidth="1"/>
    <col min="1283" max="1283" width="11.6640625" style="37" customWidth="1"/>
    <col min="1284" max="1284" width="9.5546875" style="37" customWidth="1"/>
    <col min="1285" max="1285" width="10.44140625" style="37" customWidth="1"/>
    <col min="1286" max="1286" width="11.5546875" style="37" customWidth="1"/>
    <col min="1287" max="1287" width="15.44140625" style="37" customWidth="1"/>
    <col min="1288" max="1535" width="9.109375" style="37"/>
    <col min="1536" max="1536" width="18.109375" style="37" customWidth="1"/>
    <col min="1537" max="1537" width="15.88671875" style="37" customWidth="1"/>
    <col min="1538" max="1538" width="48.88671875" style="37" customWidth="1"/>
    <col min="1539" max="1539" width="11.6640625" style="37" customWidth="1"/>
    <col min="1540" max="1540" width="9.5546875" style="37" customWidth="1"/>
    <col min="1541" max="1541" width="10.44140625" style="37" customWidth="1"/>
    <col min="1542" max="1542" width="11.5546875" style="37" customWidth="1"/>
    <col min="1543" max="1543" width="15.44140625" style="37" customWidth="1"/>
    <col min="1544" max="1791" width="9.109375" style="37"/>
    <col min="1792" max="1792" width="18.109375" style="37" customWidth="1"/>
    <col min="1793" max="1793" width="15.88671875" style="37" customWidth="1"/>
    <col min="1794" max="1794" width="48.88671875" style="37" customWidth="1"/>
    <col min="1795" max="1795" width="11.6640625" style="37" customWidth="1"/>
    <col min="1796" max="1796" width="9.5546875" style="37" customWidth="1"/>
    <col min="1797" max="1797" width="10.44140625" style="37" customWidth="1"/>
    <col min="1798" max="1798" width="11.5546875" style="37" customWidth="1"/>
    <col min="1799" max="1799" width="15.44140625" style="37" customWidth="1"/>
    <col min="1800" max="2047" width="9.109375" style="37"/>
    <col min="2048" max="2048" width="18.109375" style="37" customWidth="1"/>
    <col min="2049" max="2049" width="15.88671875" style="37" customWidth="1"/>
    <col min="2050" max="2050" width="48.88671875" style="37" customWidth="1"/>
    <col min="2051" max="2051" width="11.6640625" style="37" customWidth="1"/>
    <col min="2052" max="2052" width="9.5546875" style="37" customWidth="1"/>
    <col min="2053" max="2053" width="10.44140625" style="37" customWidth="1"/>
    <col min="2054" max="2054" width="11.5546875" style="37" customWidth="1"/>
    <col min="2055" max="2055" width="15.44140625" style="37" customWidth="1"/>
    <col min="2056" max="2303" width="9.109375" style="37"/>
    <col min="2304" max="2304" width="18.109375" style="37" customWidth="1"/>
    <col min="2305" max="2305" width="15.88671875" style="37" customWidth="1"/>
    <col min="2306" max="2306" width="48.88671875" style="37" customWidth="1"/>
    <col min="2307" max="2307" width="11.6640625" style="37" customWidth="1"/>
    <col min="2308" max="2308" width="9.5546875" style="37" customWidth="1"/>
    <col min="2309" max="2309" width="10.44140625" style="37" customWidth="1"/>
    <col min="2310" max="2310" width="11.5546875" style="37" customWidth="1"/>
    <col min="2311" max="2311" width="15.44140625" style="37" customWidth="1"/>
    <col min="2312" max="2559" width="9.109375" style="37"/>
    <col min="2560" max="2560" width="18.109375" style="37" customWidth="1"/>
    <col min="2561" max="2561" width="15.88671875" style="37" customWidth="1"/>
    <col min="2562" max="2562" width="48.88671875" style="37" customWidth="1"/>
    <col min="2563" max="2563" width="11.6640625" style="37" customWidth="1"/>
    <col min="2564" max="2564" width="9.5546875" style="37" customWidth="1"/>
    <col min="2565" max="2565" width="10.44140625" style="37" customWidth="1"/>
    <col min="2566" max="2566" width="11.5546875" style="37" customWidth="1"/>
    <col min="2567" max="2567" width="15.44140625" style="37" customWidth="1"/>
    <col min="2568" max="2815" width="9.109375" style="37"/>
    <col min="2816" max="2816" width="18.109375" style="37" customWidth="1"/>
    <col min="2817" max="2817" width="15.88671875" style="37" customWidth="1"/>
    <col min="2818" max="2818" width="48.88671875" style="37" customWidth="1"/>
    <col min="2819" max="2819" width="11.6640625" style="37" customWidth="1"/>
    <col min="2820" max="2820" width="9.5546875" style="37" customWidth="1"/>
    <col min="2821" max="2821" width="10.44140625" style="37" customWidth="1"/>
    <col min="2822" max="2822" width="11.5546875" style="37" customWidth="1"/>
    <col min="2823" max="2823" width="15.44140625" style="37" customWidth="1"/>
    <col min="2824" max="3071" width="9.109375" style="37"/>
    <col min="3072" max="3072" width="18.109375" style="37" customWidth="1"/>
    <col min="3073" max="3073" width="15.88671875" style="37" customWidth="1"/>
    <col min="3074" max="3074" width="48.88671875" style="37" customWidth="1"/>
    <col min="3075" max="3075" width="11.6640625" style="37" customWidth="1"/>
    <col min="3076" max="3076" width="9.5546875" style="37" customWidth="1"/>
    <col min="3077" max="3077" width="10.44140625" style="37" customWidth="1"/>
    <col min="3078" max="3078" width="11.5546875" style="37" customWidth="1"/>
    <col min="3079" max="3079" width="15.44140625" style="37" customWidth="1"/>
    <col min="3080" max="3327" width="9.109375" style="37"/>
    <col min="3328" max="3328" width="18.109375" style="37" customWidth="1"/>
    <col min="3329" max="3329" width="15.88671875" style="37" customWidth="1"/>
    <col min="3330" max="3330" width="48.88671875" style="37" customWidth="1"/>
    <col min="3331" max="3331" width="11.6640625" style="37" customWidth="1"/>
    <col min="3332" max="3332" width="9.5546875" style="37" customWidth="1"/>
    <col min="3333" max="3333" width="10.44140625" style="37" customWidth="1"/>
    <col min="3334" max="3334" width="11.5546875" style="37" customWidth="1"/>
    <col min="3335" max="3335" width="15.44140625" style="37" customWidth="1"/>
    <col min="3336" max="3583" width="9.109375" style="37"/>
    <col min="3584" max="3584" width="18.109375" style="37" customWidth="1"/>
    <col min="3585" max="3585" width="15.88671875" style="37" customWidth="1"/>
    <col min="3586" max="3586" width="48.88671875" style="37" customWidth="1"/>
    <col min="3587" max="3587" width="11.6640625" style="37" customWidth="1"/>
    <col min="3588" max="3588" width="9.5546875" style="37" customWidth="1"/>
    <col min="3589" max="3589" width="10.44140625" style="37" customWidth="1"/>
    <col min="3590" max="3590" width="11.5546875" style="37" customWidth="1"/>
    <col min="3591" max="3591" width="15.44140625" style="37" customWidth="1"/>
    <col min="3592" max="3839" width="9.109375" style="37"/>
    <col min="3840" max="3840" width="18.109375" style="37" customWidth="1"/>
    <col min="3841" max="3841" width="15.88671875" style="37" customWidth="1"/>
    <col min="3842" max="3842" width="48.88671875" style="37" customWidth="1"/>
    <col min="3843" max="3843" width="11.6640625" style="37" customWidth="1"/>
    <col min="3844" max="3844" width="9.5546875" style="37" customWidth="1"/>
    <col min="3845" max="3845" width="10.44140625" style="37" customWidth="1"/>
    <col min="3846" max="3846" width="11.5546875" style="37" customWidth="1"/>
    <col min="3847" max="3847" width="15.44140625" style="37" customWidth="1"/>
    <col min="3848" max="4095" width="9.109375" style="37"/>
    <col min="4096" max="4096" width="18.109375" style="37" customWidth="1"/>
    <col min="4097" max="4097" width="15.88671875" style="37" customWidth="1"/>
    <col min="4098" max="4098" width="48.88671875" style="37" customWidth="1"/>
    <col min="4099" max="4099" width="11.6640625" style="37" customWidth="1"/>
    <col min="4100" max="4100" width="9.5546875" style="37" customWidth="1"/>
    <col min="4101" max="4101" width="10.44140625" style="37" customWidth="1"/>
    <col min="4102" max="4102" width="11.5546875" style="37" customWidth="1"/>
    <col min="4103" max="4103" width="15.44140625" style="37" customWidth="1"/>
    <col min="4104" max="4351" width="9.109375" style="37"/>
    <col min="4352" max="4352" width="18.109375" style="37" customWidth="1"/>
    <col min="4353" max="4353" width="15.88671875" style="37" customWidth="1"/>
    <col min="4354" max="4354" width="48.88671875" style="37" customWidth="1"/>
    <col min="4355" max="4355" width="11.6640625" style="37" customWidth="1"/>
    <col min="4356" max="4356" width="9.5546875" style="37" customWidth="1"/>
    <col min="4357" max="4357" width="10.44140625" style="37" customWidth="1"/>
    <col min="4358" max="4358" width="11.5546875" style="37" customWidth="1"/>
    <col min="4359" max="4359" width="15.44140625" style="37" customWidth="1"/>
    <col min="4360" max="4607" width="9.109375" style="37"/>
    <col min="4608" max="4608" width="18.109375" style="37" customWidth="1"/>
    <col min="4609" max="4609" width="15.88671875" style="37" customWidth="1"/>
    <col min="4610" max="4610" width="48.88671875" style="37" customWidth="1"/>
    <col min="4611" max="4611" width="11.6640625" style="37" customWidth="1"/>
    <col min="4612" max="4612" width="9.5546875" style="37" customWidth="1"/>
    <col min="4613" max="4613" width="10.44140625" style="37" customWidth="1"/>
    <col min="4614" max="4614" width="11.5546875" style="37" customWidth="1"/>
    <col min="4615" max="4615" width="15.44140625" style="37" customWidth="1"/>
    <col min="4616" max="4863" width="9.109375" style="37"/>
    <col min="4864" max="4864" width="18.109375" style="37" customWidth="1"/>
    <col min="4865" max="4865" width="15.88671875" style="37" customWidth="1"/>
    <col min="4866" max="4866" width="48.88671875" style="37" customWidth="1"/>
    <col min="4867" max="4867" width="11.6640625" style="37" customWidth="1"/>
    <col min="4868" max="4868" width="9.5546875" style="37" customWidth="1"/>
    <col min="4869" max="4869" width="10.44140625" style="37" customWidth="1"/>
    <col min="4870" max="4870" width="11.5546875" style="37" customWidth="1"/>
    <col min="4871" max="4871" width="15.44140625" style="37" customWidth="1"/>
    <col min="4872" max="5119" width="9.109375" style="37"/>
    <col min="5120" max="5120" width="18.109375" style="37" customWidth="1"/>
    <col min="5121" max="5121" width="15.88671875" style="37" customWidth="1"/>
    <col min="5122" max="5122" width="48.88671875" style="37" customWidth="1"/>
    <col min="5123" max="5123" width="11.6640625" style="37" customWidth="1"/>
    <col min="5124" max="5124" width="9.5546875" style="37" customWidth="1"/>
    <col min="5125" max="5125" width="10.44140625" style="37" customWidth="1"/>
    <col min="5126" max="5126" width="11.5546875" style="37" customWidth="1"/>
    <col min="5127" max="5127" width="15.44140625" style="37" customWidth="1"/>
    <col min="5128" max="5375" width="9.109375" style="37"/>
    <col min="5376" max="5376" width="18.109375" style="37" customWidth="1"/>
    <col min="5377" max="5377" width="15.88671875" style="37" customWidth="1"/>
    <col min="5378" max="5378" width="48.88671875" style="37" customWidth="1"/>
    <col min="5379" max="5379" width="11.6640625" style="37" customWidth="1"/>
    <col min="5380" max="5380" width="9.5546875" style="37" customWidth="1"/>
    <col min="5381" max="5381" width="10.44140625" style="37" customWidth="1"/>
    <col min="5382" max="5382" width="11.5546875" style="37" customWidth="1"/>
    <col min="5383" max="5383" width="15.44140625" style="37" customWidth="1"/>
    <col min="5384" max="5631" width="9.109375" style="37"/>
    <col min="5632" max="5632" width="18.109375" style="37" customWidth="1"/>
    <col min="5633" max="5633" width="15.88671875" style="37" customWidth="1"/>
    <col min="5634" max="5634" width="48.88671875" style="37" customWidth="1"/>
    <col min="5635" max="5635" width="11.6640625" style="37" customWidth="1"/>
    <col min="5636" max="5636" width="9.5546875" style="37" customWidth="1"/>
    <col min="5637" max="5637" width="10.44140625" style="37" customWidth="1"/>
    <col min="5638" max="5638" width="11.5546875" style="37" customWidth="1"/>
    <col min="5639" max="5639" width="15.44140625" style="37" customWidth="1"/>
    <col min="5640" max="5887" width="9.109375" style="37"/>
    <col min="5888" max="5888" width="18.109375" style="37" customWidth="1"/>
    <col min="5889" max="5889" width="15.88671875" style="37" customWidth="1"/>
    <col min="5890" max="5890" width="48.88671875" style="37" customWidth="1"/>
    <col min="5891" max="5891" width="11.6640625" style="37" customWidth="1"/>
    <col min="5892" max="5892" width="9.5546875" style="37" customWidth="1"/>
    <col min="5893" max="5893" width="10.44140625" style="37" customWidth="1"/>
    <col min="5894" max="5894" width="11.5546875" style="37" customWidth="1"/>
    <col min="5895" max="5895" width="15.44140625" style="37" customWidth="1"/>
    <col min="5896" max="6143" width="9.109375" style="37"/>
    <col min="6144" max="6144" width="18.109375" style="37" customWidth="1"/>
    <col min="6145" max="6145" width="15.88671875" style="37" customWidth="1"/>
    <col min="6146" max="6146" width="48.88671875" style="37" customWidth="1"/>
    <col min="6147" max="6147" width="11.6640625" style="37" customWidth="1"/>
    <col min="6148" max="6148" width="9.5546875" style="37" customWidth="1"/>
    <col min="6149" max="6149" width="10.44140625" style="37" customWidth="1"/>
    <col min="6150" max="6150" width="11.5546875" style="37" customWidth="1"/>
    <col min="6151" max="6151" width="15.44140625" style="37" customWidth="1"/>
    <col min="6152" max="6399" width="9.109375" style="37"/>
    <col min="6400" max="6400" width="18.109375" style="37" customWidth="1"/>
    <col min="6401" max="6401" width="15.88671875" style="37" customWidth="1"/>
    <col min="6402" max="6402" width="48.88671875" style="37" customWidth="1"/>
    <col min="6403" max="6403" width="11.6640625" style="37" customWidth="1"/>
    <col min="6404" max="6404" width="9.5546875" style="37" customWidth="1"/>
    <col min="6405" max="6405" width="10.44140625" style="37" customWidth="1"/>
    <col min="6406" max="6406" width="11.5546875" style="37" customWidth="1"/>
    <col min="6407" max="6407" width="15.44140625" style="37" customWidth="1"/>
    <col min="6408" max="6655" width="9.109375" style="37"/>
    <col min="6656" max="6656" width="18.109375" style="37" customWidth="1"/>
    <col min="6657" max="6657" width="15.88671875" style="37" customWidth="1"/>
    <col min="6658" max="6658" width="48.88671875" style="37" customWidth="1"/>
    <col min="6659" max="6659" width="11.6640625" style="37" customWidth="1"/>
    <col min="6660" max="6660" width="9.5546875" style="37" customWidth="1"/>
    <col min="6661" max="6661" width="10.44140625" style="37" customWidth="1"/>
    <col min="6662" max="6662" width="11.5546875" style="37" customWidth="1"/>
    <col min="6663" max="6663" width="15.44140625" style="37" customWidth="1"/>
    <col min="6664" max="6911" width="9.109375" style="37"/>
    <col min="6912" max="6912" width="18.109375" style="37" customWidth="1"/>
    <col min="6913" max="6913" width="15.88671875" style="37" customWidth="1"/>
    <col min="6914" max="6914" width="48.88671875" style="37" customWidth="1"/>
    <col min="6915" max="6915" width="11.6640625" style="37" customWidth="1"/>
    <col min="6916" max="6916" width="9.5546875" style="37" customWidth="1"/>
    <col min="6917" max="6917" width="10.44140625" style="37" customWidth="1"/>
    <col min="6918" max="6918" width="11.5546875" style="37" customWidth="1"/>
    <col min="6919" max="6919" width="15.44140625" style="37" customWidth="1"/>
    <col min="6920" max="7167" width="9.109375" style="37"/>
    <col min="7168" max="7168" width="18.109375" style="37" customWidth="1"/>
    <col min="7169" max="7169" width="15.88671875" style="37" customWidth="1"/>
    <col min="7170" max="7170" width="48.88671875" style="37" customWidth="1"/>
    <col min="7171" max="7171" width="11.6640625" style="37" customWidth="1"/>
    <col min="7172" max="7172" width="9.5546875" style="37" customWidth="1"/>
    <col min="7173" max="7173" width="10.44140625" style="37" customWidth="1"/>
    <col min="7174" max="7174" width="11.5546875" style="37" customWidth="1"/>
    <col min="7175" max="7175" width="15.44140625" style="37" customWidth="1"/>
    <col min="7176" max="7423" width="9.109375" style="37"/>
    <col min="7424" max="7424" width="18.109375" style="37" customWidth="1"/>
    <col min="7425" max="7425" width="15.88671875" style="37" customWidth="1"/>
    <col min="7426" max="7426" width="48.88671875" style="37" customWidth="1"/>
    <col min="7427" max="7427" width="11.6640625" style="37" customWidth="1"/>
    <col min="7428" max="7428" width="9.5546875" style="37" customWidth="1"/>
    <col min="7429" max="7429" width="10.44140625" style="37" customWidth="1"/>
    <col min="7430" max="7430" width="11.5546875" style="37" customWidth="1"/>
    <col min="7431" max="7431" width="15.44140625" style="37" customWidth="1"/>
    <col min="7432" max="7679" width="9.109375" style="37"/>
    <col min="7680" max="7680" width="18.109375" style="37" customWidth="1"/>
    <col min="7681" max="7681" width="15.88671875" style="37" customWidth="1"/>
    <col min="7682" max="7682" width="48.88671875" style="37" customWidth="1"/>
    <col min="7683" max="7683" width="11.6640625" style="37" customWidth="1"/>
    <col min="7684" max="7684" width="9.5546875" style="37" customWidth="1"/>
    <col min="7685" max="7685" width="10.44140625" style="37" customWidth="1"/>
    <col min="7686" max="7686" width="11.5546875" style="37" customWidth="1"/>
    <col min="7687" max="7687" width="15.44140625" style="37" customWidth="1"/>
    <col min="7688" max="7935" width="9.109375" style="37"/>
    <col min="7936" max="7936" width="18.109375" style="37" customWidth="1"/>
    <col min="7937" max="7937" width="15.88671875" style="37" customWidth="1"/>
    <col min="7938" max="7938" width="48.88671875" style="37" customWidth="1"/>
    <col min="7939" max="7939" width="11.6640625" style="37" customWidth="1"/>
    <col min="7940" max="7940" width="9.5546875" style="37" customWidth="1"/>
    <col min="7941" max="7941" width="10.44140625" style="37" customWidth="1"/>
    <col min="7942" max="7942" width="11.5546875" style="37" customWidth="1"/>
    <col min="7943" max="7943" width="15.44140625" style="37" customWidth="1"/>
    <col min="7944" max="8191" width="9.109375" style="37"/>
    <col min="8192" max="8192" width="18.109375" style="37" customWidth="1"/>
    <col min="8193" max="8193" width="15.88671875" style="37" customWidth="1"/>
    <col min="8194" max="8194" width="48.88671875" style="37" customWidth="1"/>
    <col min="8195" max="8195" width="11.6640625" style="37" customWidth="1"/>
    <col min="8196" max="8196" width="9.5546875" style="37" customWidth="1"/>
    <col min="8197" max="8197" width="10.44140625" style="37" customWidth="1"/>
    <col min="8198" max="8198" width="11.5546875" style="37" customWidth="1"/>
    <col min="8199" max="8199" width="15.44140625" style="37" customWidth="1"/>
    <col min="8200" max="8447" width="9.109375" style="37"/>
    <col min="8448" max="8448" width="18.109375" style="37" customWidth="1"/>
    <col min="8449" max="8449" width="15.88671875" style="37" customWidth="1"/>
    <col min="8450" max="8450" width="48.88671875" style="37" customWidth="1"/>
    <col min="8451" max="8451" width="11.6640625" style="37" customWidth="1"/>
    <col min="8452" max="8452" width="9.5546875" style="37" customWidth="1"/>
    <col min="8453" max="8453" width="10.44140625" style="37" customWidth="1"/>
    <col min="8454" max="8454" width="11.5546875" style="37" customWidth="1"/>
    <col min="8455" max="8455" width="15.44140625" style="37" customWidth="1"/>
    <col min="8456" max="8703" width="9.109375" style="37"/>
    <col min="8704" max="8704" width="18.109375" style="37" customWidth="1"/>
    <col min="8705" max="8705" width="15.88671875" style="37" customWidth="1"/>
    <col min="8706" max="8706" width="48.88671875" style="37" customWidth="1"/>
    <col min="8707" max="8707" width="11.6640625" style="37" customWidth="1"/>
    <col min="8708" max="8708" width="9.5546875" style="37" customWidth="1"/>
    <col min="8709" max="8709" width="10.44140625" style="37" customWidth="1"/>
    <col min="8710" max="8710" width="11.5546875" style="37" customWidth="1"/>
    <col min="8711" max="8711" width="15.44140625" style="37" customWidth="1"/>
    <col min="8712" max="8959" width="9.109375" style="37"/>
    <col min="8960" max="8960" width="18.109375" style="37" customWidth="1"/>
    <col min="8961" max="8961" width="15.88671875" style="37" customWidth="1"/>
    <col min="8962" max="8962" width="48.88671875" style="37" customWidth="1"/>
    <col min="8963" max="8963" width="11.6640625" style="37" customWidth="1"/>
    <col min="8964" max="8964" width="9.5546875" style="37" customWidth="1"/>
    <col min="8965" max="8965" width="10.44140625" style="37" customWidth="1"/>
    <col min="8966" max="8966" width="11.5546875" style="37" customWidth="1"/>
    <col min="8967" max="8967" width="15.44140625" style="37" customWidth="1"/>
    <col min="8968" max="9215" width="9.109375" style="37"/>
    <col min="9216" max="9216" width="18.109375" style="37" customWidth="1"/>
    <col min="9217" max="9217" width="15.88671875" style="37" customWidth="1"/>
    <col min="9218" max="9218" width="48.88671875" style="37" customWidth="1"/>
    <col min="9219" max="9219" width="11.6640625" style="37" customWidth="1"/>
    <col min="9220" max="9220" width="9.5546875" style="37" customWidth="1"/>
    <col min="9221" max="9221" width="10.44140625" style="37" customWidth="1"/>
    <col min="9222" max="9222" width="11.5546875" style="37" customWidth="1"/>
    <col min="9223" max="9223" width="15.44140625" style="37" customWidth="1"/>
    <col min="9224" max="9471" width="9.109375" style="37"/>
    <col min="9472" max="9472" width="18.109375" style="37" customWidth="1"/>
    <col min="9473" max="9473" width="15.88671875" style="37" customWidth="1"/>
    <col min="9474" max="9474" width="48.88671875" style="37" customWidth="1"/>
    <col min="9475" max="9475" width="11.6640625" style="37" customWidth="1"/>
    <col min="9476" max="9476" width="9.5546875" style="37" customWidth="1"/>
    <col min="9477" max="9477" width="10.44140625" style="37" customWidth="1"/>
    <col min="9478" max="9478" width="11.5546875" style="37" customWidth="1"/>
    <col min="9479" max="9479" width="15.44140625" style="37" customWidth="1"/>
    <col min="9480" max="9727" width="9.109375" style="37"/>
    <col min="9728" max="9728" width="18.109375" style="37" customWidth="1"/>
    <col min="9729" max="9729" width="15.88671875" style="37" customWidth="1"/>
    <col min="9730" max="9730" width="48.88671875" style="37" customWidth="1"/>
    <col min="9731" max="9731" width="11.6640625" style="37" customWidth="1"/>
    <col min="9732" max="9732" width="9.5546875" style="37" customWidth="1"/>
    <col min="9733" max="9733" width="10.44140625" style="37" customWidth="1"/>
    <col min="9734" max="9734" width="11.5546875" style="37" customWidth="1"/>
    <col min="9735" max="9735" width="15.44140625" style="37" customWidth="1"/>
    <col min="9736" max="9983" width="9.109375" style="37"/>
    <col min="9984" max="9984" width="18.109375" style="37" customWidth="1"/>
    <col min="9985" max="9985" width="15.88671875" style="37" customWidth="1"/>
    <col min="9986" max="9986" width="48.88671875" style="37" customWidth="1"/>
    <col min="9987" max="9987" width="11.6640625" style="37" customWidth="1"/>
    <col min="9988" max="9988" width="9.5546875" style="37" customWidth="1"/>
    <col min="9989" max="9989" width="10.44140625" style="37" customWidth="1"/>
    <col min="9990" max="9990" width="11.5546875" style="37" customWidth="1"/>
    <col min="9991" max="9991" width="15.44140625" style="37" customWidth="1"/>
    <col min="9992" max="10239" width="9.109375" style="37"/>
    <col min="10240" max="10240" width="18.109375" style="37" customWidth="1"/>
    <col min="10241" max="10241" width="15.88671875" style="37" customWidth="1"/>
    <col min="10242" max="10242" width="48.88671875" style="37" customWidth="1"/>
    <col min="10243" max="10243" width="11.6640625" style="37" customWidth="1"/>
    <col min="10244" max="10244" width="9.5546875" style="37" customWidth="1"/>
    <col min="10245" max="10245" width="10.44140625" style="37" customWidth="1"/>
    <col min="10246" max="10246" width="11.5546875" style="37" customWidth="1"/>
    <col min="10247" max="10247" width="15.44140625" style="37" customWidth="1"/>
    <col min="10248" max="10495" width="9.109375" style="37"/>
    <col min="10496" max="10496" width="18.109375" style="37" customWidth="1"/>
    <col min="10497" max="10497" width="15.88671875" style="37" customWidth="1"/>
    <col min="10498" max="10498" width="48.88671875" style="37" customWidth="1"/>
    <col min="10499" max="10499" width="11.6640625" style="37" customWidth="1"/>
    <col min="10500" max="10500" width="9.5546875" style="37" customWidth="1"/>
    <col min="10501" max="10501" width="10.44140625" style="37" customWidth="1"/>
    <col min="10502" max="10502" width="11.5546875" style="37" customWidth="1"/>
    <col min="10503" max="10503" width="15.44140625" style="37" customWidth="1"/>
    <col min="10504" max="10751" width="9.109375" style="37"/>
    <col min="10752" max="10752" width="18.109375" style="37" customWidth="1"/>
    <col min="10753" max="10753" width="15.88671875" style="37" customWidth="1"/>
    <col min="10754" max="10754" width="48.88671875" style="37" customWidth="1"/>
    <col min="10755" max="10755" width="11.6640625" style="37" customWidth="1"/>
    <col min="10756" max="10756" width="9.5546875" style="37" customWidth="1"/>
    <col min="10757" max="10757" width="10.44140625" style="37" customWidth="1"/>
    <col min="10758" max="10758" width="11.5546875" style="37" customWidth="1"/>
    <col min="10759" max="10759" width="15.44140625" style="37" customWidth="1"/>
    <col min="10760" max="11007" width="9.109375" style="37"/>
    <col min="11008" max="11008" width="18.109375" style="37" customWidth="1"/>
    <col min="11009" max="11009" width="15.88671875" style="37" customWidth="1"/>
    <col min="11010" max="11010" width="48.88671875" style="37" customWidth="1"/>
    <col min="11011" max="11011" width="11.6640625" style="37" customWidth="1"/>
    <col min="11012" max="11012" width="9.5546875" style="37" customWidth="1"/>
    <col min="11013" max="11013" width="10.44140625" style="37" customWidth="1"/>
    <col min="11014" max="11014" width="11.5546875" style="37" customWidth="1"/>
    <col min="11015" max="11015" width="15.44140625" style="37" customWidth="1"/>
    <col min="11016" max="11263" width="9.109375" style="37"/>
    <col min="11264" max="11264" width="18.109375" style="37" customWidth="1"/>
    <col min="11265" max="11265" width="15.88671875" style="37" customWidth="1"/>
    <col min="11266" max="11266" width="48.88671875" style="37" customWidth="1"/>
    <col min="11267" max="11267" width="11.6640625" style="37" customWidth="1"/>
    <col min="11268" max="11268" width="9.5546875" style="37" customWidth="1"/>
    <col min="11269" max="11269" width="10.44140625" style="37" customWidth="1"/>
    <col min="11270" max="11270" width="11.5546875" style="37" customWidth="1"/>
    <col min="11271" max="11271" width="15.44140625" style="37" customWidth="1"/>
    <col min="11272" max="11519" width="9.109375" style="37"/>
    <col min="11520" max="11520" width="18.109375" style="37" customWidth="1"/>
    <col min="11521" max="11521" width="15.88671875" style="37" customWidth="1"/>
    <col min="11522" max="11522" width="48.88671875" style="37" customWidth="1"/>
    <col min="11523" max="11523" width="11.6640625" style="37" customWidth="1"/>
    <col min="11524" max="11524" width="9.5546875" style="37" customWidth="1"/>
    <col min="11525" max="11525" width="10.44140625" style="37" customWidth="1"/>
    <col min="11526" max="11526" width="11.5546875" style="37" customWidth="1"/>
    <col min="11527" max="11527" width="15.44140625" style="37" customWidth="1"/>
    <col min="11528" max="11775" width="9.109375" style="37"/>
    <col min="11776" max="11776" width="18.109375" style="37" customWidth="1"/>
    <col min="11777" max="11777" width="15.88671875" style="37" customWidth="1"/>
    <col min="11778" max="11778" width="48.88671875" style="37" customWidth="1"/>
    <col min="11779" max="11779" width="11.6640625" style="37" customWidth="1"/>
    <col min="11780" max="11780" width="9.5546875" style="37" customWidth="1"/>
    <col min="11781" max="11781" width="10.44140625" style="37" customWidth="1"/>
    <col min="11782" max="11782" width="11.5546875" style="37" customWidth="1"/>
    <col min="11783" max="11783" width="15.44140625" style="37" customWidth="1"/>
    <col min="11784" max="12031" width="9.109375" style="37"/>
    <col min="12032" max="12032" width="18.109375" style="37" customWidth="1"/>
    <col min="12033" max="12033" width="15.88671875" style="37" customWidth="1"/>
    <col min="12034" max="12034" width="48.88671875" style="37" customWidth="1"/>
    <col min="12035" max="12035" width="11.6640625" style="37" customWidth="1"/>
    <col min="12036" max="12036" width="9.5546875" style="37" customWidth="1"/>
    <col min="12037" max="12037" width="10.44140625" style="37" customWidth="1"/>
    <col min="12038" max="12038" width="11.5546875" style="37" customWidth="1"/>
    <col min="12039" max="12039" width="15.44140625" style="37" customWidth="1"/>
    <col min="12040" max="12287" width="9.109375" style="37"/>
    <col min="12288" max="12288" width="18.109375" style="37" customWidth="1"/>
    <col min="12289" max="12289" width="15.88671875" style="37" customWidth="1"/>
    <col min="12290" max="12290" width="48.88671875" style="37" customWidth="1"/>
    <col min="12291" max="12291" width="11.6640625" style="37" customWidth="1"/>
    <col min="12292" max="12292" width="9.5546875" style="37" customWidth="1"/>
    <col min="12293" max="12293" width="10.44140625" style="37" customWidth="1"/>
    <col min="12294" max="12294" width="11.5546875" style="37" customWidth="1"/>
    <col min="12295" max="12295" width="15.44140625" style="37" customWidth="1"/>
    <col min="12296" max="12543" width="9.109375" style="37"/>
    <col min="12544" max="12544" width="18.109375" style="37" customWidth="1"/>
    <col min="12545" max="12545" width="15.88671875" style="37" customWidth="1"/>
    <col min="12546" max="12546" width="48.88671875" style="37" customWidth="1"/>
    <col min="12547" max="12547" width="11.6640625" style="37" customWidth="1"/>
    <col min="12548" max="12548" width="9.5546875" style="37" customWidth="1"/>
    <col min="12549" max="12549" width="10.44140625" style="37" customWidth="1"/>
    <col min="12550" max="12550" width="11.5546875" style="37" customWidth="1"/>
    <col min="12551" max="12551" width="15.44140625" style="37" customWidth="1"/>
    <col min="12552" max="12799" width="9.109375" style="37"/>
    <col min="12800" max="12800" width="18.109375" style="37" customWidth="1"/>
    <col min="12801" max="12801" width="15.88671875" style="37" customWidth="1"/>
    <col min="12802" max="12802" width="48.88671875" style="37" customWidth="1"/>
    <col min="12803" max="12803" width="11.6640625" style="37" customWidth="1"/>
    <col min="12804" max="12804" width="9.5546875" style="37" customWidth="1"/>
    <col min="12805" max="12805" width="10.44140625" style="37" customWidth="1"/>
    <col min="12806" max="12806" width="11.5546875" style="37" customWidth="1"/>
    <col min="12807" max="12807" width="15.44140625" style="37" customWidth="1"/>
    <col min="12808" max="13055" width="9.109375" style="37"/>
    <col min="13056" max="13056" width="18.109375" style="37" customWidth="1"/>
    <col min="13057" max="13057" width="15.88671875" style="37" customWidth="1"/>
    <col min="13058" max="13058" width="48.88671875" style="37" customWidth="1"/>
    <col min="13059" max="13059" width="11.6640625" style="37" customWidth="1"/>
    <col min="13060" max="13060" width="9.5546875" style="37" customWidth="1"/>
    <col min="13061" max="13061" width="10.44140625" style="37" customWidth="1"/>
    <col min="13062" max="13062" width="11.5546875" style="37" customWidth="1"/>
    <col min="13063" max="13063" width="15.44140625" style="37" customWidth="1"/>
    <col min="13064" max="13311" width="9.109375" style="37"/>
    <col min="13312" max="13312" width="18.109375" style="37" customWidth="1"/>
    <col min="13313" max="13313" width="15.88671875" style="37" customWidth="1"/>
    <col min="13314" max="13314" width="48.88671875" style="37" customWidth="1"/>
    <col min="13315" max="13315" width="11.6640625" style="37" customWidth="1"/>
    <col min="13316" max="13316" width="9.5546875" style="37" customWidth="1"/>
    <col min="13317" max="13317" width="10.44140625" style="37" customWidth="1"/>
    <col min="13318" max="13318" width="11.5546875" style="37" customWidth="1"/>
    <col min="13319" max="13319" width="15.44140625" style="37" customWidth="1"/>
    <col min="13320" max="13567" width="9.109375" style="37"/>
    <col min="13568" max="13568" width="18.109375" style="37" customWidth="1"/>
    <col min="13569" max="13569" width="15.88671875" style="37" customWidth="1"/>
    <col min="13570" max="13570" width="48.88671875" style="37" customWidth="1"/>
    <col min="13571" max="13571" width="11.6640625" style="37" customWidth="1"/>
    <col min="13572" max="13572" width="9.5546875" style="37" customWidth="1"/>
    <col min="13573" max="13573" width="10.44140625" style="37" customWidth="1"/>
    <col min="13574" max="13574" width="11.5546875" style="37" customWidth="1"/>
    <col min="13575" max="13575" width="15.44140625" style="37" customWidth="1"/>
    <col min="13576" max="13823" width="9.109375" style="37"/>
    <col min="13824" max="13824" width="18.109375" style="37" customWidth="1"/>
    <col min="13825" max="13825" width="15.88671875" style="37" customWidth="1"/>
    <col min="13826" max="13826" width="48.88671875" style="37" customWidth="1"/>
    <col min="13827" max="13827" width="11.6640625" style="37" customWidth="1"/>
    <col min="13828" max="13828" width="9.5546875" style="37" customWidth="1"/>
    <col min="13829" max="13829" width="10.44140625" style="37" customWidth="1"/>
    <col min="13830" max="13830" width="11.5546875" style="37" customWidth="1"/>
    <col min="13831" max="13831" width="15.44140625" style="37" customWidth="1"/>
    <col min="13832" max="14079" width="9.109375" style="37"/>
    <col min="14080" max="14080" width="18.109375" style="37" customWidth="1"/>
    <col min="14081" max="14081" width="15.88671875" style="37" customWidth="1"/>
    <col min="14082" max="14082" width="48.88671875" style="37" customWidth="1"/>
    <col min="14083" max="14083" width="11.6640625" style="37" customWidth="1"/>
    <col min="14084" max="14084" width="9.5546875" style="37" customWidth="1"/>
    <col min="14085" max="14085" width="10.44140625" style="37" customWidth="1"/>
    <col min="14086" max="14086" width="11.5546875" style="37" customWidth="1"/>
    <col min="14087" max="14087" width="15.44140625" style="37" customWidth="1"/>
    <col min="14088" max="14335" width="9.109375" style="37"/>
    <col min="14336" max="14336" width="18.109375" style="37" customWidth="1"/>
    <col min="14337" max="14337" width="15.88671875" style="37" customWidth="1"/>
    <col min="14338" max="14338" width="48.88671875" style="37" customWidth="1"/>
    <col min="14339" max="14339" width="11.6640625" style="37" customWidth="1"/>
    <col min="14340" max="14340" width="9.5546875" style="37" customWidth="1"/>
    <col min="14341" max="14341" width="10.44140625" style="37" customWidth="1"/>
    <col min="14342" max="14342" width="11.5546875" style="37" customWidth="1"/>
    <col min="14343" max="14343" width="15.44140625" style="37" customWidth="1"/>
    <col min="14344" max="14591" width="9.109375" style="37"/>
    <col min="14592" max="14592" width="18.109375" style="37" customWidth="1"/>
    <col min="14593" max="14593" width="15.88671875" style="37" customWidth="1"/>
    <col min="14594" max="14594" width="48.88671875" style="37" customWidth="1"/>
    <col min="14595" max="14595" width="11.6640625" style="37" customWidth="1"/>
    <col min="14596" max="14596" width="9.5546875" style="37" customWidth="1"/>
    <col min="14597" max="14597" width="10.44140625" style="37" customWidth="1"/>
    <col min="14598" max="14598" width="11.5546875" style="37" customWidth="1"/>
    <col min="14599" max="14599" width="15.44140625" style="37" customWidth="1"/>
    <col min="14600" max="14847" width="9.109375" style="37"/>
    <col min="14848" max="14848" width="18.109375" style="37" customWidth="1"/>
    <col min="14849" max="14849" width="15.88671875" style="37" customWidth="1"/>
    <col min="14850" max="14850" width="48.88671875" style="37" customWidth="1"/>
    <col min="14851" max="14851" width="11.6640625" style="37" customWidth="1"/>
    <col min="14852" max="14852" width="9.5546875" style="37" customWidth="1"/>
    <col min="14853" max="14853" width="10.44140625" style="37" customWidth="1"/>
    <col min="14854" max="14854" width="11.5546875" style="37" customWidth="1"/>
    <col min="14855" max="14855" width="15.44140625" style="37" customWidth="1"/>
    <col min="14856" max="15103" width="9.109375" style="37"/>
    <col min="15104" max="15104" width="18.109375" style="37" customWidth="1"/>
    <col min="15105" max="15105" width="15.88671875" style="37" customWidth="1"/>
    <col min="15106" max="15106" width="48.88671875" style="37" customWidth="1"/>
    <col min="15107" max="15107" width="11.6640625" style="37" customWidth="1"/>
    <col min="15108" max="15108" width="9.5546875" style="37" customWidth="1"/>
    <col min="15109" max="15109" width="10.44140625" style="37" customWidth="1"/>
    <col min="15110" max="15110" width="11.5546875" style="37" customWidth="1"/>
    <col min="15111" max="15111" width="15.44140625" style="37" customWidth="1"/>
    <col min="15112" max="15359" width="9.109375" style="37"/>
    <col min="15360" max="15360" width="18.109375" style="37" customWidth="1"/>
    <col min="15361" max="15361" width="15.88671875" style="37" customWidth="1"/>
    <col min="15362" max="15362" width="48.88671875" style="37" customWidth="1"/>
    <col min="15363" max="15363" width="11.6640625" style="37" customWidth="1"/>
    <col min="15364" max="15364" width="9.5546875" style="37" customWidth="1"/>
    <col min="15365" max="15365" width="10.44140625" style="37" customWidth="1"/>
    <col min="15366" max="15366" width="11.5546875" style="37" customWidth="1"/>
    <col min="15367" max="15367" width="15.44140625" style="37" customWidth="1"/>
    <col min="15368" max="15615" width="9.109375" style="37"/>
    <col min="15616" max="15616" width="18.109375" style="37" customWidth="1"/>
    <col min="15617" max="15617" width="15.88671875" style="37" customWidth="1"/>
    <col min="15618" max="15618" width="48.88671875" style="37" customWidth="1"/>
    <col min="15619" max="15619" width="11.6640625" style="37" customWidth="1"/>
    <col min="15620" max="15620" width="9.5546875" style="37" customWidth="1"/>
    <col min="15621" max="15621" width="10.44140625" style="37" customWidth="1"/>
    <col min="15622" max="15622" width="11.5546875" style="37" customWidth="1"/>
    <col min="15623" max="15623" width="15.44140625" style="37" customWidth="1"/>
    <col min="15624" max="15871" width="9.109375" style="37"/>
    <col min="15872" max="15872" width="18.109375" style="37" customWidth="1"/>
    <col min="15873" max="15873" width="15.88671875" style="37" customWidth="1"/>
    <col min="15874" max="15874" width="48.88671875" style="37" customWidth="1"/>
    <col min="15875" max="15875" width="11.6640625" style="37" customWidth="1"/>
    <col min="15876" max="15876" width="9.5546875" style="37" customWidth="1"/>
    <col min="15877" max="15877" width="10.44140625" style="37" customWidth="1"/>
    <col min="15878" max="15878" width="11.5546875" style="37" customWidth="1"/>
    <col min="15879" max="15879" width="15.44140625" style="37" customWidth="1"/>
    <col min="15880" max="16127" width="9.109375" style="37"/>
    <col min="16128" max="16128" width="18.109375" style="37" customWidth="1"/>
    <col min="16129" max="16129" width="15.88671875" style="37" customWidth="1"/>
    <col min="16130" max="16130" width="48.88671875" style="37" customWidth="1"/>
    <col min="16131" max="16131" width="11.6640625" style="37" customWidth="1"/>
    <col min="16132" max="16132" width="9.5546875" style="37" customWidth="1"/>
    <col min="16133" max="16133" width="10.44140625" style="37" customWidth="1"/>
    <col min="16134" max="16134" width="11.5546875" style="37" customWidth="1"/>
    <col min="16135" max="16135" width="15.44140625" style="37" customWidth="1"/>
    <col min="16136" max="16384" width="9.109375" style="37"/>
  </cols>
  <sheetData>
    <row r="1" spans="2:12" customFormat="1" ht="28.8" x14ac:dyDescent="0.3">
      <c r="B1" s="5" t="s">
        <v>2</v>
      </c>
      <c r="C1" s="176" t="str">
        <f>'Wykaz procedur medycznych'!C4</f>
        <v>Ezofagoskopia z biopsją</v>
      </c>
      <c r="D1" s="177"/>
      <c r="E1" s="6"/>
      <c r="F1" s="6"/>
      <c r="G1" s="6"/>
      <c r="H1" s="6"/>
      <c r="I1" s="6"/>
      <c r="J1" s="6"/>
      <c r="K1" s="6"/>
      <c r="L1" s="6"/>
    </row>
    <row r="2" spans="2:12" customFormat="1" ht="57.6" x14ac:dyDescent="0.3">
      <c r="B2" s="5" t="s">
        <v>37</v>
      </c>
      <c r="C2" s="58" t="str">
        <f>'Wykaz procedur medycznych'!B4</f>
        <v>42.242</v>
      </c>
      <c r="D2" s="59"/>
      <c r="E2" s="6"/>
      <c r="F2" s="6"/>
      <c r="G2" s="6"/>
      <c r="H2" s="6"/>
      <c r="I2" s="6"/>
      <c r="J2" s="6"/>
      <c r="K2" s="6"/>
      <c r="L2" s="6"/>
    </row>
    <row r="3" spans="2:12" customFormat="1" ht="19.2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customFormat="1" ht="23.4" customHeight="1" x14ac:dyDescent="0.3">
      <c r="B4" s="178" t="s">
        <v>38</v>
      </c>
      <c r="C4" s="178"/>
      <c r="D4" s="178"/>
      <c r="E4" s="6"/>
      <c r="F4" s="6"/>
      <c r="G4" s="6"/>
      <c r="H4" s="6"/>
      <c r="I4" s="6"/>
      <c r="J4" s="6"/>
      <c r="K4" s="6"/>
      <c r="L4" s="6"/>
    </row>
    <row r="5" spans="2:12" customFormat="1" x14ac:dyDescent="0.3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2:12" customFormat="1" ht="43.2" x14ac:dyDescent="0.3">
      <c r="B6" s="7" t="s">
        <v>39</v>
      </c>
      <c r="C6" s="7" t="s">
        <v>40</v>
      </c>
      <c r="D6" s="7" t="s">
        <v>41</v>
      </c>
      <c r="E6" s="7" t="s">
        <v>42</v>
      </c>
      <c r="F6" s="126" t="s">
        <v>43</v>
      </c>
      <c r="G6" s="7" t="s">
        <v>44</v>
      </c>
      <c r="H6" s="7" t="s">
        <v>45</v>
      </c>
      <c r="I6" s="7" t="s">
        <v>46</v>
      </c>
      <c r="J6" s="6"/>
      <c r="K6" s="6"/>
      <c r="L6" s="6"/>
    </row>
    <row r="7" spans="2:12" customFormat="1" x14ac:dyDescent="0.3">
      <c r="B7" s="8" t="s">
        <v>47</v>
      </c>
      <c r="C7" s="8" t="s">
        <v>48</v>
      </c>
      <c r="D7" s="8" t="s">
        <v>49</v>
      </c>
      <c r="E7" s="8" t="s">
        <v>50</v>
      </c>
      <c r="F7" s="126" t="s">
        <v>51</v>
      </c>
      <c r="G7" s="8" t="s">
        <v>52</v>
      </c>
      <c r="H7" s="8" t="s">
        <v>53</v>
      </c>
      <c r="I7" s="8" t="s">
        <v>54</v>
      </c>
      <c r="J7" s="6"/>
      <c r="K7" s="6"/>
      <c r="L7" s="6"/>
    </row>
    <row r="8" spans="2:12" customFormat="1" ht="33.6" customHeight="1" x14ac:dyDescent="0.3">
      <c r="B8" s="9" t="str">
        <f>'Słownik materiały - ceny'!A3</f>
        <v>ENDO-01</v>
      </c>
      <c r="C8" s="10" t="str">
        <f>'Słownik materiały - ceny'!B3</f>
        <v>Czepek jednorazowy</v>
      </c>
      <c r="D8" s="10" t="str">
        <f>'Słownik materiały - ceny'!C3</f>
        <v>materiał jednorazowy</v>
      </c>
      <c r="E8" s="1">
        <v>1</v>
      </c>
      <c r="F8" s="10" t="str">
        <f>'Słownik materiały - ceny'!D3</f>
        <v>szt</v>
      </c>
      <c r="G8" s="40">
        <v>2</v>
      </c>
      <c r="H8" s="11">
        <f>'Słownik materiały - ceny'!E3</f>
        <v>0.41</v>
      </c>
      <c r="I8" s="11">
        <f>(G8/E8)*H8</f>
        <v>0.82</v>
      </c>
      <c r="J8" s="6"/>
      <c r="K8" s="6"/>
      <c r="L8" s="6"/>
    </row>
    <row r="9" spans="2:12" customFormat="1" ht="33.6" customHeight="1" x14ac:dyDescent="0.3">
      <c r="B9" s="9" t="str">
        <f>'Słownik materiały - ceny'!A4</f>
        <v>ENDO-02</v>
      </c>
      <c r="C9" s="10" t="str">
        <f>'Słownik materiały - ceny'!B4</f>
        <v>Maska chirurgiczna</v>
      </c>
      <c r="D9" s="10" t="str">
        <f>'Słownik materiały - ceny'!C4</f>
        <v>materiał jednorazowy</v>
      </c>
      <c r="E9" s="1">
        <v>1</v>
      </c>
      <c r="F9" s="10" t="str">
        <f>'Słownik materiały - ceny'!D4</f>
        <v>szt</v>
      </c>
      <c r="G9" s="40">
        <v>2</v>
      </c>
      <c r="H9" s="11">
        <f>'Słownik materiały - ceny'!E4</f>
        <v>0.22</v>
      </c>
      <c r="I9" s="11">
        <f>(G9/E9)*H9</f>
        <v>0.44</v>
      </c>
      <c r="J9" s="6"/>
      <c r="K9" s="6"/>
      <c r="L9" s="6"/>
    </row>
    <row r="10" spans="2:12" customFormat="1" ht="31.8" customHeight="1" x14ac:dyDescent="0.3">
      <c r="B10" s="9" t="str">
        <f>'Słownik materiały - ceny'!A5</f>
        <v>ENDO-031</v>
      </c>
      <c r="C10" s="10" t="str">
        <f>'Słownik materiały - ceny'!B5</f>
        <v>Fartuch chirurgiczny jednorazowy</v>
      </c>
      <c r="D10" s="10" t="str">
        <f>'Słownik materiały - ceny'!C5</f>
        <v>materiał jednorazowy</v>
      </c>
      <c r="E10" s="12">
        <v>1</v>
      </c>
      <c r="F10" s="10" t="str">
        <f>'Słownik materiały - ceny'!D5</f>
        <v>szt</v>
      </c>
      <c r="G10" s="40">
        <v>2</v>
      </c>
      <c r="H10" s="11">
        <f>'Słownik materiały - ceny'!E5</f>
        <v>10.55</v>
      </c>
      <c r="I10" s="11">
        <f>(G10/E10)*H10</f>
        <v>21.1</v>
      </c>
      <c r="J10" s="6"/>
      <c r="K10" s="6"/>
      <c r="L10" s="6"/>
    </row>
    <row r="11" spans="2:12" customFormat="1" ht="26.4" customHeight="1" x14ac:dyDescent="0.3">
      <c r="B11" s="9" t="str">
        <f>'Słownik materiały - ceny'!A7</f>
        <v>ENDO-04</v>
      </c>
      <c r="C11" s="10" t="str">
        <f>'Słownik materiały - ceny'!B7</f>
        <v>Ochraniacze na obuwie</v>
      </c>
      <c r="D11" s="10" t="str">
        <f>'Słownik materiały - ceny'!C7</f>
        <v>materiał jednorazowy</v>
      </c>
      <c r="E11" s="12">
        <v>1</v>
      </c>
      <c r="F11" s="10" t="str">
        <f>'Słownik materiały - ceny'!D7</f>
        <v>szt</v>
      </c>
      <c r="G11" s="40">
        <v>4</v>
      </c>
      <c r="H11" s="11">
        <f>'Słownik materiały - ceny'!E7</f>
        <v>0.14000000000000001</v>
      </c>
      <c r="I11" s="11">
        <f t="shared" ref="I11:I31" si="0">(G11/E11)*H11</f>
        <v>0.56000000000000005</v>
      </c>
      <c r="J11" s="6"/>
      <c r="K11" s="6"/>
      <c r="L11" s="6"/>
    </row>
    <row r="12" spans="2:12" customFormat="1" ht="26.4" customHeight="1" x14ac:dyDescent="0.3">
      <c r="B12" s="9" t="str">
        <f>'Słownik materiały - ceny'!A8</f>
        <v>ENDO-05</v>
      </c>
      <c r="C12" s="10" t="str">
        <f>'Słownik materiały - ceny'!B8</f>
        <v>Prześcieradło jednorazowe</v>
      </c>
      <c r="D12" s="10" t="str">
        <f>'Słownik materiały - ceny'!C8</f>
        <v>materiał jednorazowy</v>
      </c>
      <c r="E12" s="12">
        <v>1</v>
      </c>
      <c r="F12" s="10" t="str">
        <f>'Słownik materiały - ceny'!D8</f>
        <v>szt</v>
      </c>
      <c r="G12" s="40">
        <v>1</v>
      </c>
      <c r="H12" s="11">
        <f>'Słownik materiały - ceny'!E8</f>
        <v>2.15</v>
      </c>
      <c r="I12" s="11">
        <f t="shared" si="0"/>
        <v>2.15</v>
      </c>
      <c r="J12" s="6"/>
      <c r="K12" s="6"/>
      <c r="L12" s="6"/>
    </row>
    <row r="13" spans="2:12" customFormat="1" ht="26.4" customHeight="1" x14ac:dyDescent="0.3">
      <c r="B13" s="9" t="str">
        <f>'Słownik materiały - ceny'!A9</f>
        <v>ENDO-06</v>
      </c>
      <c r="C13" s="10" t="str">
        <f>'Słownik materiały - ceny'!B9</f>
        <v>Rękawiczki jednorazowe</v>
      </c>
      <c r="D13" s="10" t="str">
        <f>'Słownik materiały - ceny'!C9</f>
        <v>materiał jednorazowy</v>
      </c>
      <c r="E13" s="12">
        <v>1</v>
      </c>
      <c r="F13" s="10" t="str">
        <f>'Słownik materiały - ceny'!D9</f>
        <v>szt</v>
      </c>
      <c r="G13" s="40">
        <v>6</v>
      </c>
      <c r="H13" s="11">
        <f>'Słownik materiały - ceny'!E9</f>
        <v>1.04</v>
      </c>
      <c r="I13" s="11">
        <f t="shared" si="0"/>
        <v>6.24</v>
      </c>
      <c r="J13" s="6"/>
      <c r="K13" s="6"/>
      <c r="L13" s="6"/>
    </row>
    <row r="14" spans="2:12" customFormat="1" ht="26.4" customHeight="1" x14ac:dyDescent="0.3">
      <c r="B14" s="9" t="str">
        <f>'Słownik materiały - ceny'!A10</f>
        <v>ENDO-07</v>
      </c>
      <c r="C14" s="10" t="str">
        <f>'Słownik materiały - ceny'!B10</f>
        <v>Ustnik endoskopowy</v>
      </c>
      <c r="D14" s="10" t="str">
        <f>'Słownik materiały - ceny'!C10</f>
        <v>materiał jednorazowy</v>
      </c>
      <c r="E14" s="12">
        <v>1</v>
      </c>
      <c r="F14" s="10" t="str">
        <f>'Słownik materiały - ceny'!D10</f>
        <v>szt</v>
      </c>
      <c r="G14" s="40">
        <v>1</v>
      </c>
      <c r="H14" s="11">
        <f>'Słownik materiały - ceny'!E10</f>
        <v>3.75</v>
      </c>
      <c r="I14" s="11">
        <f t="shared" si="0"/>
        <v>3.75</v>
      </c>
      <c r="J14" s="6"/>
      <c r="K14" s="6"/>
      <c r="L14" s="6"/>
    </row>
    <row r="15" spans="2:12" customFormat="1" ht="26.4" customHeight="1" x14ac:dyDescent="0.3">
      <c r="B15" s="9" t="str">
        <f>'Słownik materiały - ceny'!A11</f>
        <v>ENDO-08</v>
      </c>
      <c r="C15" s="10" t="str">
        <f>'Słownik materiały - ceny'!B11</f>
        <v>Wkład jednorazowy do ssaka</v>
      </c>
      <c r="D15" s="10" t="str">
        <f>'Słownik materiały - ceny'!C11</f>
        <v>materiał jednorazowy</v>
      </c>
      <c r="E15" s="12">
        <v>1</v>
      </c>
      <c r="F15" s="10" t="str">
        <f>'Słownik materiały - ceny'!D11</f>
        <v>szt</v>
      </c>
      <c r="G15" s="40">
        <v>1</v>
      </c>
      <c r="H15" s="11">
        <f>'Słownik materiały - ceny'!E11</f>
        <v>14.2</v>
      </c>
      <c r="I15" s="11">
        <f t="shared" si="0"/>
        <v>14.2</v>
      </c>
      <c r="J15" s="6"/>
      <c r="K15" s="6"/>
      <c r="L15" s="6"/>
    </row>
    <row r="16" spans="2:12" s="15" customFormat="1" ht="26.4" customHeight="1" x14ac:dyDescent="0.3">
      <c r="B16" s="9" t="str">
        <f>'Słownik materiały - ceny'!A13</f>
        <v>ENDO-10</v>
      </c>
      <c r="C16" s="10" t="str">
        <f>'Słownik materiały - ceny'!B13</f>
        <v>ANIOXYDE 1000 ml, preparat do czyszczenia endoskopów</v>
      </c>
      <c r="D16" s="10" t="str">
        <f>'Słownik materiały - ceny'!C13</f>
        <v>środek dezynfekcyjny</v>
      </c>
      <c r="E16" s="12">
        <v>25</v>
      </c>
      <c r="F16" s="10" t="str">
        <f>'Słownik materiały - ceny'!D13</f>
        <v>szt</v>
      </c>
      <c r="G16" s="40">
        <v>1</v>
      </c>
      <c r="H16" s="11">
        <f>'Słownik materiały - ceny'!E13</f>
        <v>147.56</v>
      </c>
      <c r="I16" s="11">
        <f t="shared" si="0"/>
        <v>5.9024000000000001</v>
      </c>
      <c r="J16" s="14"/>
      <c r="K16" s="14"/>
      <c r="L16" s="14"/>
    </row>
    <row r="17" spans="2:12" s="15" customFormat="1" ht="26.4" customHeight="1" x14ac:dyDescent="0.3">
      <c r="B17" s="9" t="str">
        <f>'Słownik materiały - ceny'!A14</f>
        <v>ENDO-11</v>
      </c>
      <c r="C17" s="10" t="str">
        <f>'Słownik materiały - ceny'!B14</f>
        <v>Lignina - wata celulozowa, opakowanie 5 kg</v>
      </c>
      <c r="D17" s="10" t="str">
        <f>'Słownik materiały - ceny'!C14</f>
        <v>materiał jednorazowy</v>
      </c>
      <c r="E17" s="12">
        <v>100</v>
      </c>
      <c r="F17" s="10" t="str">
        <f>'Słownik materiały - ceny'!D14</f>
        <v>opakowanie</v>
      </c>
      <c r="G17" s="40">
        <v>1</v>
      </c>
      <c r="H17" s="11">
        <f>'Słownik materiały - ceny'!E14</f>
        <v>42.55</v>
      </c>
      <c r="I17" s="11">
        <f t="shared" si="0"/>
        <v>0.42549999999999999</v>
      </c>
      <c r="J17" s="14"/>
      <c r="K17" s="14"/>
      <c r="L17" s="14"/>
    </row>
    <row r="18" spans="2:12" s="15" customFormat="1" ht="26.4" customHeight="1" x14ac:dyDescent="0.3">
      <c r="B18" s="9" t="str">
        <f>'Słownik materiały - ceny'!A24</f>
        <v>ENDO-21</v>
      </c>
      <c r="C18" s="10" t="str">
        <f>'Słownik materiały - ceny'!B24</f>
        <v>Nerka jednorazowa</v>
      </c>
      <c r="D18" s="10" t="str">
        <f>'Słownik materiały - ceny'!C24</f>
        <v>materiał jednorazowy</v>
      </c>
      <c r="E18" s="12">
        <v>1</v>
      </c>
      <c r="F18" s="10" t="str">
        <f>'Słownik materiały - ceny'!D24</f>
        <v>szt</v>
      </c>
      <c r="G18" s="40">
        <v>1</v>
      </c>
      <c r="H18" s="11">
        <f>'Słownik materiały - ceny'!E24</f>
        <v>0.43</v>
      </c>
      <c r="I18" s="11">
        <f t="shared" si="0"/>
        <v>0.43</v>
      </c>
      <c r="J18" s="14"/>
      <c r="K18" s="14"/>
      <c r="L18" s="14"/>
    </row>
    <row r="19" spans="2:12" s="15" customFormat="1" ht="26.4" customHeight="1" x14ac:dyDescent="0.3">
      <c r="B19" s="9" t="str">
        <f>'Słownik materiały - ceny'!A20</f>
        <v>ENDO-17</v>
      </c>
      <c r="C19" s="10" t="str">
        <f>'Słownik materiały - ceny'!B20</f>
        <v>Szczoteczka do czyszczenia endoskopów</v>
      </c>
      <c r="D19" s="10" t="str">
        <f>'Słownik materiały - ceny'!C20</f>
        <v>materiał jednorazowy</v>
      </c>
      <c r="E19" s="12">
        <v>1</v>
      </c>
      <c r="F19" s="10" t="str">
        <f>'Słownik materiały - ceny'!D20</f>
        <v>szt</v>
      </c>
      <c r="G19" s="40">
        <v>1</v>
      </c>
      <c r="H19" s="11">
        <f>'Słownik materiały - ceny'!E20</f>
        <v>2.98</v>
      </c>
      <c r="I19" s="11">
        <f t="shared" si="0"/>
        <v>2.98</v>
      </c>
      <c r="J19" s="14"/>
      <c r="K19" s="14"/>
      <c r="L19" s="14"/>
    </row>
    <row r="20" spans="2:12" s="15" customFormat="1" ht="26.4" customHeight="1" x14ac:dyDescent="0.3">
      <c r="B20" s="9" t="str">
        <f>'Słownik materiały - ceny'!A15</f>
        <v>ENDO-12</v>
      </c>
      <c r="C20" s="10" t="str">
        <f>'Słownik materiały - ceny'!B15</f>
        <v>Aniosgel 85 NPC do dezynfekcji rąk, butelka 1000 ml</v>
      </c>
      <c r="D20" s="10" t="str">
        <f>'Słownik materiały - ceny'!C15</f>
        <v>środek dezynfekcyjny</v>
      </c>
      <c r="E20" s="12">
        <v>30</v>
      </c>
      <c r="F20" s="10" t="str">
        <f>'Słownik materiały - ceny'!D15</f>
        <v>szt</v>
      </c>
      <c r="G20" s="40">
        <v>1</v>
      </c>
      <c r="H20" s="11">
        <f>'Słownik materiały - ceny'!E15</f>
        <v>29.81</v>
      </c>
      <c r="I20" s="11">
        <f t="shared" si="0"/>
        <v>0.99366666666666659</v>
      </c>
      <c r="J20" s="14"/>
      <c r="K20" s="14"/>
      <c r="L20" s="14"/>
    </row>
    <row r="21" spans="2:12" s="15" customFormat="1" ht="26.4" customHeight="1" x14ac:dyDescent="0.3">
      <c r="B21" s="9" t="str">
        <f>'Słownik materiały - ceny'!A16</f>
        <v>ENDO-13</v>
      </c>
      <c r="C21" s="10" t="str">
        <f>'Słownik materiały - ceny'!B16</f>
        <v>Chusteczki uniwersalne Clinell do dezynfekcji powierzchni, opakowanie 200 szt</v>
      </c>
      <c r="D21" s="10" t="str">
        <f>'Słownik materiały - ceny'!C16</f>
        <v>środek dezynfekcyjny</v>
      </c>
      <c r="E21" s="12">
        <v>60</v>
      </c>
      <c r="F21" s="10" t="str">
        <f>'Słownik materiały - ceny'!D16</f>
        <v>opakowanie</v>
      </c>
      <c r="G21" s="40">
        <v>1</v>
      </c>
      <c r="H21" s="11">
        <f>'Słownik materiały - ceny'!E16</f>
        <v>40</v>
      </c>
      <c r="I21" s="11">
        <f t="shared" si="0"/>
        <v>0.66666666666666663</v>
      </c>
      <c r="J21" s="14"/>
      <c r="K21" s="14"/>
      <c r="L21" s="14"/>
    </row>
    <row r="22" spans="2:12" s="15" customFormat="1" ht="26.4" customHeight="1" x14ac:dyDescent="0.3">
      <c r="B22" s="9" t="str">
        <f>'Słownik materiały - ceny'!A17</f>
        <v>ENDO-14</v>
      </c>
      <c r="C22" s="10" t="str">
        <f>'Słownik materiały - ceny'!B17</f>
        <v>Kompresy niejałowe 10x10, opakowanie 100 sztuk</v>
      </c>
      <c r="D22" s="10" t="str">
        <f>'Słownik materiały - ceny'!C17</f>
        <v>materiał jednorazowy</v>
      </c>
      <c r="E22" s="12">
        <v>4</v>
      </c>
      <c r="F22" s="10" t="str">
        <f>'Słownik materiały - ceny'!D17</f>
        <v>opakowanie</v>
      </c>
      <c r="G22" s="40">
        <v>1</v>
      </c>
      <c r="H22" s="11">
        <f>'Słownik materiały - ceny'!E17</f>
        <v>10.15</v>
      </c>
      <c r="I22" s="11">
        <f t="shared" si="0"/>
        <v>2.5375000000000001</v>
      </c>
      <c r="J22" s="14"/>
      <c r="K22" s="14"/>
      <c r="L22" s="14"/>
    </row>
    <row r="23" spans="2:12" s="15" customFormat="1" ht="26.4" customHeight="1" x14ac:dyDescent="0.3">
      <c r="B23" s="9" t="str">
        <f>'Słownik materiały - ceny'!A18</f>
        <v>ENDO-15</v>
      </c>
      <c r="C23" s="10" t="str">
        <f>'Słownik materiały - ceny'!B18</f>
        <v>Incidin OXY Wipes chusteczki do dezynfekcji, opakowanie 100 sztuk</v>
      </c>
      <c r="D23" s="10" t="str">
        <f>'Słownik materiały - ceny'!C18</f>
        <v>środek dezynfekcyjny</v>
      </c>
      <c r="E23" s="12">
        <v>10</v>
      </c>
      <c r="F23" s="10" t="str">
        <f>'Słownik materiały - ceny'!D18</f>
        <v>opakowanie</v>
      </c>
      <c r="G23" s="40">
        <v>1</v>
      </c>
      <c r="H23" s="11">
        <f>'Słownik materiały - ceny'!E18</f>
        <v>29.2</v>
      </c>
      <c r="I23" s="11">
        <f t="shared" si="0"/>
        <v>2.92</v>
      </c>
      <c r="J23" s="14"/>
      <c r="K23" s="14"/>
      <c r="L23" s="14"/>
    </row>
    <row r="24" spans="2:12" s="15" customFormat="1" ht="26.4" customHeight="1" x14ac:dyDescent="0.3">
      <c r="B24" s="9" t="str">
        <f>'Słownik materiały - ceny'!A19</f>
        <v>ENDO-16</v>
      </c>
      <c r="C24" s="10" t="str">
        <f>'Słownik materiały - ceny'!B19</f>
        <v>Sterisol Liquid Soap Ultra Mild, opakowanie 700 ml</v>
      </c>
      <c r="D24" s="10" t="str">
        <f>'Słownik materiały - ceny'!C19</f>
        <v>środek dezynfekcyjny</v>
      </c>
      <c r="E24" s="12">
        <v>60</v>
      </c>
      <c r="F24" s="10" t="str">
        <f>'Słownik materiały - ceny'!D19</f>
        <v>szt</v>
      </c>
      <c r="G24" s="40">
        <v>1</v>
      </c>
      <c r="H24" s="11">
        <f>'Słownik materiały - ceny'!E19</f>
        <v>35</v>
      </c>
      <c r="I24" s="11">
        <f t="shared" si="0"/>
        <v>0.58333333333333337</v>
      </c>
      <c r="J24" s="14"/>
      <c r="K24" s="14"/>
      <c r="L24" s="14"/>
    </row>
    <row r="25" spans="2:12" s="15" customFormat="1" ht="26.4" customHeight="1" x14ac:dyDescent="0.3">
      <c r="B25" s="9" t="str">
        <f>'Słownik materiały - ceny'!A23</f>
        <v>ENDO-20</v>
      </c>
      <c r="C25" s="10" t="str">
        <f>'Słownik materiały - ceny'!B23</f>
        <v>POJEMNIK na odpady medyczne 10L.</v>
      </c>
      <c r="D25" s="10" t="str">
        <f>'Słownik materiały - ceny'!C23</f>
        <v>materiał jednorazowy</v>
      </c>
      <c r="E25" s="12">
        <v>30</v>
      </c>
      <c r="F25" s="10" t="str">
        <f>'Słownik materiały - ceny'!D23</f>
        <v>szt</v>
      </c>
      <c r="G25" s="40">
        <v>1</v>
      </c>
      <c r="H25" s="11">
        <f>'Słownik materiały - ceny'!E23</f>
        <v>5.0576749999999997</v>
      </c>
      <c r="I25" s="11">
        <f t="shared" si="0"/>
        <v>0.16858916666666665</v>
      </c>
      <c r="J25" s="14"/>
      <c r="K25" s="14"/>
      <c r="L25" s="14"/>
    </row>
    <row r="26" spans="2:12" s="15" customFormat="1" ht="26.4" customHeight="1" x14ac:dyDescent="0.3">
      <c r="B26" s="9" t="str">
        <f>'Słownik materiały - ceny'!A22</f>
        <v>ENDO-19</v>
      </c>
      <c r="C26" s="10" t="str">
        <f>'Słownik materiały - ceny'!B22</f>
        <v>Pojemnik z 4% formaliną o poj.  60 / 30 ml</v>
      </c>
      <c r="D26" s="10" t="str">
        <f>'Słownik materiały - ceny'!C22</f>
        <v>materiał jednorazowy</v>
      </c>
      <c r="E26" s="12">
        <v>1</v>
      </c>
      <c r="F26" s="10" t="str">
        <f>'Słownik materiały - ceny'!D22</f>
        <v>szt</v>
      </c>
      <c r="G26" s="40">
        <v>1</v>
      </c>
      <c r="H26" s="11">
        <f>'Słownik materiały - ceny'!E22</f>
        <v>2.7874716417910448</v>
      </c>
      <c r="I26" s="11">
        <f t="shared" si="0"/>
        <v>2.7874716417910448</v>
      </c>
      <c r="J26" s="14"/>
      <c r="K26" s="14"/>
      <c r="L26" s="14"/>
    </row>
    <row r="27" spans="2:12" s="15" customFormat="1" ht="26.4" customHeight="1" x14ac:dyDescent="0.3">
      <c r="B27" s="9" t="str">
        <f>'Słownik materiały - ceny'!A21</f>
        <v>ENDO-18</v>
      </c>
      <c r="C27" s="10" t="str">
        <f>'Słownik materiały - ceny'!B21</f>
        <v>Szczypce biopsyjne</v>
      </c>
      <c r="D27" s="10" t="str">
        <f>'Słownik materiały - ceny'!C21</f>
        <v>materiał jednorazowy</v>
      </c>
      <c r="E27" s="12">
        <v>1</v>
      </c>
      <c r="F27" s="10" t="str">
        <f>'Słownik materiały - ceny'!D21</f>
        <v>szt</v>
      </c>
      <c r="G27" s="40">
        <v>1</v>
      </c>
      <c r="H27" s="11">
        <f>'Słownik materiały - ceny'!E21</f>
        <v>18.899999999999999</v>
      </c>
      <c r="I27" s="11">
        <f t="shared" si="0"/>
        <v>18.899999999999999</v>
      </c>
      <c r="J27" s="14"/>
      <c r="K27" s="14"/>
      <c r="L27" s="14"/>
    </row>
    <row r="28" spans="2:12" s="15" customFormat="1" ht="26.4" customHeight="1" x14ac:dyDescent="0.3">
      <c r="B28" s="9" t="str">
        <f>'Słownik materiały - ceny'!A35</f>
        <v>ENDO-32</v>
      </c>
      <c r="C28" s="10" t="str">
        <f>'Słownik materiały - ceny'!B35</f>
        <v>Strzykawka 20 ml</v>
      </c>
      <c r="D28" s="10" t="str">
        <f>'Słownik materiały - ceny'!C35</f>
        <v>materiał jednorazowy</v>
      </c>
      <c r="E28" s="12">
        <v>1</v>
      </c>
      <c r="F28" s="10" t="str">
        <f>'Słownik materiały - ceny'!D35</f>
        <v>szt</v>
      </c>
      <c r="G28" s="40">
        <v>1</v>
      </c>
      <c r="H28" s="11">
        <f>'Słownik materiały - ceny'!E35</f>
        <v>0.2</v>
      </c>
      <c r="I28" s="11">
        <f t="shared" si="0"/>
        <v>0.2</v>
      </c>
      <c r="J28" s="14"/>
      <c r="K28" s="14"/>
      <c r="L28" s="14"/>
    </row>
    <row r="29" spans="2:12" s="15" customFormat="1" ht="26.4" customHeight="1" x14ac:dyDescent="0.3">
      <c r="B29" s="9" t="str">
        <f>'Słownik materiały - ceny'!A36</f>
        <v>ENDO-33</v>
      </c>
      <c r="C29" s="10" t="str">
        <f>'Słownik materiały - ceny'!B36</f>
        <v>Spirytus 75 % , 1 litr</v>
      </c>
      <c r="D29" s="10" t="str">
        <f>'Słownik materiały - ceny'!C36</f>
        <v>środek dezynfekcyjny</v>
      </c>
      <c r="E29" s="12">
        <v>1</v>
      </c>
      <c r="F29" s="10" t="str">
        <f>'Słownik materiały - ceny'!D36</f>
        <v>litr</v>
      </c>
      <c r="G29" s="39">
        <v>0.1</v>
      </c>
      <c r="H29" s="11">
        <f>'Słownik materiały - ceny'!E36</f>
        <v>195.45</v>
      </c>
      <c r="I29" s="11">
        <f t="shared" si="0"/>
        <v>19.545000000000002</v>
      </c>
      <c r="J29" s="14"/>
      <c r="K29" s="14"/>
      <c r="L29" s="14"/>
    </row>
    <row r="30" spans="2:12" s="15" customFormat="1" ht="26.4" customHeight="1" x14ac:dyDescent="0.3">
      <c r="B30" s="9" t="str">
        <f>'Słownik materiały - ceny'!A37</f>
        <v>ENDO-34</v>
      </c>
      <c r="C30" s="10" t="str">
        <f>'Słownik materiały - ceny'!B37</f>
        <v>HELICO DYRY-TEST</v>
      </c>
      <c r="D30" s="10" t="str">
        <f>'Słownik materiały - ceny'!C37</f>
        <v>test</v>
      </c>
      <c r="E30" s="12">
        <v>1</v>
      </c>
      <c r="F30" s="10" t="str">
        <f>'Słownik materiały - ceny'!D37</f>
        <v>szt</v>
      </c>
      <c r="G30" s="40">
        <v>1</v>
      </c>
      <c r="H30" s="11">
        <f>'Słownik materiały - ceny'!E37</f>
        <v>4.25</v>
      </c>
      <c r="I30" s="11">
        <f t="shared" si="0"/>
        <v>4.25</v>
      </c>
      <c r="J30" s="14"/>
      <c r="K30" s="14"/>
      <c r="L30" s="14"/>
    </row>
    <row r="31" spans="2:12" s="15" customFormat="1" ht="26.4" customHeight="1" x14ac:dyDescent="0.3">
      <c r="B31" s="9" t="str">
        <f>'Słownik materiały - ceny'!A25</f>
        <v>ENDO-22</v>
      </c>
      <c r="C31" s="10" t="str">
        <f>'Słownik materiały - ceny'!B25</f>
        <v xml:space="preserve">Lidocain-EGIS aerozol, roztwór 10% 38g </v>
      </c>
      <c r="D31" s="10" t="str">
        <f>'Słownik materiały - ceny'!C25</f>
        <v>lek</v>
      </c>
      <c r="E31" s="12">
        <v>10</v>
      </c>
      <c r="F31" s="10" t="str">
        <f>'Słownik materiały - ceny'!D25</f>
        <v>szt</v>
      </c>
      <c r="G31" s="40">
        <v>1</v>
      </c>
      <c r="H31" s="11">
        <f>'Słownik materiały - ceny'!E25</f>
        <v>34.99</v>
      </c>
      <c r="I31" s="11">
        <f t="shared" si="0"/>
        <v>3.4990000000000006</v>
      </c>
      <c r="J31" s="14"/>
      <c r="K31" s="14"/>
      <c r="L31" s="14"/>
    </row>
    <row r="32" spans="2:12" s="15" customFormat="1" ht="26.4" customHeight="1" x14ac:dyDescent="0.3">
      <c r="B32" s="179" t="s">
        <v>55</v>
      </c>
      <c r="C32" s="180"/>
      <c r="D32" s="180"/>
      <c r="E32" s="180"/>
      <c r="F32" s="180"/>
      <c r="G32" s="180"/>
      <c r="H32" s="181"/>
      <c r="I32" s="16">
        <f>SUM(I8:I31)</f>
        <v>116.04912747512438</v>
      </c>
      <c r="J32" s="14"/>
      <c r="K32" s="14"/>
      <c r="L32" s="14"/>
    </row>
    <row r="33" spans="2:12" s="15" customFormat="1" ht="26.4" customHeight="1" x14ac:dyDescent="0.3">
      <c r="B33" s="5"/>
      <c r="C33" s="5"/>
      <c r="D33" s="5"/>
      <c r="E33" s="5"/>
      <c r="F33" s="5"/>
      <c r="G33" s="5"/>
      <c r="H33" s="5"/>
      <c r="I33" s="5"/>
      <c r="J33" s="14"/>
      <c r="K33" s="14"/>
      <c r="L33" s="14"/>
    </row>
    <row r="34" spans="2:12" s="15" customFormat="1" ht="26.4" customHeight="1" x14ac:dyDescent="0.3">
      <c r="B34" s="178" t="s">
        <v>56</v>
      </c>
      <c r="C34" s="178"/>
      <c r="D34" s="6"/>
      <c r="E34" s="6"/>
      <c r="F34" s="6"/>
      <c r="G34" s="6"/>
      <c r="H34" s="6"/>
      <c r="I34" s="6"/>
      <c r="J34" s="14"/>
      <c r="K34" s="14"/>
      <c r="L34" s="14"/>
    </row>
    <row r="35" spans="2:12" s="15" customFormat="1" ht="26.4" customHeight="1" x14ac:dyDescent="0.3">
      <c r="B35" s="5" t="s">
        <v>57</v>
      </c>
      <c r="C35" s="17" t="s">
        <v>58</v>
      </c>
      <c r="D35" s="17" t="s">
        <v>59</v>
      </c>
      <c r="E35" s="6"/>
      <c r="F35" s="6"/>
      <c r="G35" s="6"/>
      <c r="H35" s="6"/>
      <c r="I35" s="6"/>
      <c r="J35" s="14"/>
      <c r="K35" s="14"/>
      <c r="L35" s="14"/>
    </row>
    <row r="36" spans="2:12" s="15" customFormat="1" ht="10.199999999999999" customHeight="1" x14ac:dyDescent="0.3">
      <c r="B36" s="18"/>
      <c r="C36" s="19"/>
      <c r="D36" s="20"/>
      <c r="E36" s="6"/>
      <c r="F36" s="6"/>
      <c r="G36" s="6"/>
      <c r="H36" s="6"/>
      <c r="I36" s="6"/>
      <c r="J36" s="14"/>
      <c r="K36" s="14"/>
      <c r="L36" s="14"/>
    </row>
    <row r="37" spans="2:12" s="15" customFormat="1" ht="19.2" customHeight="1" x14ac:dyDescent="0.3">
      <c r="B37" s="21" t="str">
        <f>'Stawki wynagrodzeń'!C3</f>
        <v xml:space="preserve">lekarz </v>
      </c>
      <c r="C37" s="22">
        <f>'Stawki wynagrodzeń'!F8</f>
        <v>147.32113032756132</v>
      </c>
      <c r="D37" s="23">
        <f>C37/60</f>
        <v>2.4553521721260219</v>
      </c>
      <c r="E37" s="6"/>
      <c r="F37" s="6"/>
      <c r="G37" s="6"/>
      <c r="H37" s="6"/>
      <c r="I37" s="6"/>
      <c r="J37" s="14"/>
      <c r="K37" s="14"/>
      <c r="L37" s="14"/>
    </row>
    <row r="38" spans="2:12" s="15" customFormat="1" ht="19.2" customHeight="1" x14ac:dyDescent="0.3">
      <c r="B38" s="24" t="str">
        <f>'Stawki wynagrodzeń'!C9</f>
        <v>pielęgniarka</v>
      </c>
      <c r="C38" s="22">
        <f>'Stawki wynagrodzeń'!F13</f>
        <v>63.987673225000009</v>
      </c>
      <c r="D38" s="23">
        <f>C38/60</f>
        <v>1.0664612204166668</v>
      </c>
      <c r="E38" s="6"/>
      <c r="F38" s="6"/>
      <c r="G38" s="6"/>
      <c r="H38" s="6"/>
      <c r="I38" s="6"/>
      <c r="J38" s="14"/>
      <c r="K38" s="14"/>
      <c r="L38" s="14"/>
    </row>
    <row r="39" spans="2:12" s="15" customFormat="1" ht="26.4" customHeight="1" x14ac:dyDescent="0.3">
      <c r="B39" s="6"/>
      <c r="C39" s="6"/>
      <c r="D39" s="6"/>
      <c r="E39" s="6"/>
      <c r="F39" s="6"/>
      <c r="G39" s="6"/>
      <c r="H39" s="6"/>
      <c r="I39" s="6"/>
      <c r="J39" s="14"/>
      <c r="K39" s="14"/>
      <c r="L39" s="14"/>
    </row>
    <row r="40" spans="2:12" customFormat="1" ht="18.600000000000001" customHeight="1" x14ac:dyDescent="0.3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customFormat="1" ht="41.4" customHeight="1" x14ac:dyDescent="0.3">
      <c r="B41" s="7" t="s">
        <v>60</v>
      </c>
      <c r="C41" s="7" t="s">
        <v>61</v>
      </c>
      <c r="D41" s="7" t="s">
        <v>42</v>
      </c>
      <c r="E41" s="7" t="s">
        <v>62</v>
      </c>
      <c r="F41" s="126" t="s">
        <v>63</v>
      </c>
      <c r="G41" s="7" t="s">
        <v>64</v>
      </c>
      <c r="H41" s="7" t="s">
        <v>65</v>
      </c>
      <c r="I41" s="6"/>
      <c r="J41" s="6"/>
      <c r="K41" s="6"/>
      <c r="L41" s="6"/>
    </row>
    <row r="42" spans="2:12" customFormat="1" x14ac:dyDescent="0.3">
      <c r="B42" s="25"/>
      <c r="C42" s="8" t="s">
        <v>48</v>
      </c>
      <c r="D42" s="8" t="s">
        <v>50</v>
      </c>
      <c r="E42" s="8" t="s">
        <v>51</v>
      </c>
      <c r="F42" s="126" t="s">
        <v>52</v>
      </c>
      <c r="G42" s="8" t="s">
        <v>53</v>
      </c>
      <c r="H42" s="26" t="s">
        <v>66</v>
      </c>
      <c r="I42" s="6"/>
      <c r="J42" s="6"/>
      <c r="K42" s="6"/>
      <c r="L42" s="6"/>
    </row>
    <row r="43" spans="2:12" customFormat="1" ht="43.2" x14ac:dyDescent="0.3">
      <c r="B43" s="27" t="s">
        <v>122</v>
      </c>
      <c r="C43" s="28" t="s">
        <v>73</v>
      </c>
      <c r="D43" s="29">
        <v>1</v>
      </c>
      <c r="E43" s="30" t="s">
        <v>67</v>
      </c>
      <c r="F43" s="31">
        <v>20</v>
      </c>
      <c r="G43" s="32">
        <f>D37</f>
        <v>2.4553521721260219</v>
      </c>
      <c r="H43" s="32">
        <f>(F43/D43)*G43</f>
        <v>49.107043442520435</v>
      </c>
      <c r="I43" s="6"/>
      <c r="J43" s="6"/>
      <c r="K43" s="6"/>
      <c r="L43" s="6"/>
    </row>
    <row r="44" spans="2:12" customFormat="1" ht="43.2" x14ac:dyDescent="0.3">
      <c r="B44" s="52" t="s">
        <v>214</v>
      </c>
      <c r="C44" s="28" t="s">
        <v>74</v>
      </c>
      <c r="D44" s="30">
        <v>1</v>
      </c>
      <c r="E44" s="30" t="s">
        <v>67</v>
      </c>
      <c r="F44" s="33">
        <v>30</v>
      </c>
      <c r="G44" s="32">
        <f>D38</f>
        <v>1.0664612204166668</v>
      </c>
      <c r="H44" s="34">
        <f>(F44/D44)*G44</f>
        <v>31.993836612500004</v>
      </c>
      <c r="I44" s="6"/>
      <c r="J44" s="6"/>
      <c r="K44" s="6"/>
      <c r="L44" s="6"/>
    </row>
    <row r="45" spans="2:12" customFormat="1" x14ac:dyDescent="0.3">
      <c r="B45" s="170" t="s">
        <v>68</v>
      </c>
      <c r="C45" s="171"/>
      <c r="D45" s="171"/>
      <c r="E45" s="171"/>
      <c r="F45" s="171"/>
      <c r="G45" s="172"/>
      <c r="H45" s="35">
        <f>SUM(H43:H44)</f>
        <v>81.10088005502044</v>
      </c>
      <c r="I45" s="6"/>
      <c r="J45" s="6"/>
      <c r="K45" s="6"/>
      <c r="L45" s="6"/>
    </row>
    <row r="46" spans="2:12" customFormat="1" x14ac:dyDescent="0.3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2:12" customFormat="1" x14ac:dyDescent="0.3">
      <c r="B47" s="6"/>
      <c r="C47" s="6"/>
      <c r="D47" s="6"/>
      <c r="E47" s="6"/>
      <c r="F47" s="6"/>
      <c r="G47" s="6"/>
      <c r="H47" s="6"/>
      <c r="I47" s="36"/>
      <c r="J47" s="6"/>
      <c r="K47" s="6"/>
      <c r="L47" s="6"/>
    </row>
    <row r="48" spans="2:12" customFormat="1" ht="21" customHeight="1" x14ac:dyDescent="0.3">
      <c r="B48" s="173" t="s">
        <v>69</v>
      </c>
      <c r="C48" s="173"/>
      <c r="D48" s="19">
        <f>I32</f>
        <v>116.04912747512438</v>
      </c>
      <c r="E48" s="6"/>
      <c r="F48" s="6"/>
      <c r="G48" s="6"/>
      <c r="H48" s="6"/>
      <c r="I48" s="36"/>
      <c r="J48" s="6"/>
      <c r="K48" s="6"/>
      <c r="L48" s="6"/>
    </row>
    <row r="49" spans="2:12" customFormat="1" ht="21" customHeight="1" x14ac:dyDescent="0.3">
      <c r="B49" s="174" t="s">
        <v>70</v>
      </c>
      <c r="C49" s="174"/>
      <c r="D49" s="22">
        <f>H45</f>
        <v>81.10088005502044</v>
      </c>
      <c r="E49" s="6"/>
      <c r="F49" s="6"/>
      <c r="G49" s="6"/>
      <c r="H49" s="6"/>
      <c r="I49" s="36"/>
      <c r="J49" s="6"/>
      <c r="K49" s="6"/>
      <c r="L49" s="6"/>
    </row>
    <row r="50" spans="2:12" customFormat="1" ht="28.8" customHeight="1" x14ac:dyDescent="0.3">
      <c r="B50" s="175" t="s">
        <v>71</v>
      </c>
      <c r="C50" s="175"/>
      <c r="D50" s="60">
        <f>SUM(D48:D49)</f>
        <v>197.15000753014482</v>
      </c>
      <c r="E50" s="5"/>
      <c r="F50" s="5"/>
      <c r="G50" s="5"/>
      <c r="H50" s="5"/>
      <c r="I50" s="36"/>
      <c r="J50" s="6"/>
      <c r="K50" s="6"/>
      <c r="L50" s="6"/>
    </row>
    <row r="51" spans="2:12" customFormat="1" x14ac:dyDescent="0.3">
      <c r="B51" s="36"/>
      <c r="C51" s="36"/>
      <c r="D51" s="36"/>
      <c r="E51" s="36"/>
      <c r="F51" s="36"/>
      <c r="G51" s="36"/>
      <c r="H51" s="36"/>
      <c r="I51" s="36"/>
      <c r="J51" s="6"/>
      <c r="K51" s="6"/>
      <c r="L51" s="6"/>
    </row>
    <row r="52" spans="2:12" customFormat="1" x14ac:dyDescent="0.3">
      <c r="B52" s="36"/>
      <c r="C52" s="36"/>
      <c r="D52" s="36"/>
      <c r="E52" s="36"/>
      <c r="F52" s="36"/>
      <c r="G52" s="36"/>
      <c r="H52" s="36"/>
      <c r="I52" s="36"/>
      <c r="J52" s="6"/>
      <c r="K52" s="6"/>
      <c r="L52" s="6"/>
    </row>
    <row r="53" spans="2:12" customFormat="1" ht="25.2" customHeight="1" x14ac:dyDescent="0.3">
      <c r="B53" s="36"/>
      <c r="C53" s="36"/>
      <c r="D53" s="36"/>
      <c r="E53" s="36"/>
      <c r="F53" s="36"/>
      <c r="G53" s="36"/>
      <c r="H53" s="36"/>
      <c r="I53" s="36"/>
      <c r="J53" s="6"/>
      <c r="K53" s="6"/>
      <c r="L53" s="6"/>
    </row>
    <row r="54" spans="2:12" customFormat="1" ht="25.2" customHeight="1" x14ac:dyDescent="0.3">
      <c r="B54" s="36"/>
      <c r="C54" s="36"/>
      <c r="D54" s="36"/>
      <c r="E54" s="36"/>
      <c r="F54" s="36"/>
      <c r="G54" s="36"/>
      <c r="H54" s="36"/>
      <c r="I54" s="36"/>
      <c r="J54" s="6"/>
      <c r="K54" s="6"/>
      <c r="L54" s="6"/>
    </row>
    <row r="56" spans="2:12" ht="19.8" customHeight="1" x14ac:dyDescent="0.3"/>
  </sheetData>
  <mergeCells count="8">
    <mergeCell ref="B45:G45"/>
    <mergeCell ref="B48:C48"/>
    <mergeCell ref="B49:C49"/>
    <mergeCell ref="B50:C50"/>
    <mergeCell ref="C1:D1"/>
    <mergeCell ref="B4:D4"/>
    <mergeCell ref="B32:H32"/>
    <mergeCell ref="B34:C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AB16-C186-4135-8249-2081C8E22A83}">
  <dimension ref="A1:K53"/>
  <sheetViews>
    <sheetView topLeftCell="A37" zoomScaleNormal="100" workbookViewId="0">
      <selection activeCell="C50" sqref="C50"/>
    </sheetView>
  </sheetViews>
  <sheetFormatPr defaultColWidth="9.109375" defaultRowHeight="14.4" x14ac:dyDescent="0.3"/>
  <cols>
    <col min="1" max="1" width="17.44140625" style="36" customWidth="1"/>
    <col min="2" max="2" width="39.77734375" style="36" customWidth="1"/>
    <col min="3" max="3" width="18" style="36" customWidth="1"/>
    <col min="4" max="4" width="11.6640625" style="36" customWidth="1"/>
    <col min="5" max="5" width="12.109375" style="36" customWidth="1"/>
    <col min="6" max="6" width="10.44140625" style="36" customWidth="1"/>
    <col min="7" max="7" width="13.88671875" style="36" customWidth="1"/>
    <col min="8" max="8" width="15.44140625" style="36" customWidth="1"/>
    <col min="9" max="9" width="11.44140625" style="37" bestFit="1" customWidth="1"/>
    <col min="10" max="254" width="9.109375" style="37"/>
    <col min="255" max="255" width="18.109375" style="37" customWidth="1"/>
    <col min="256" max="256" width="15.88671875" style="37" customWidth="1"/>
    <col min="257" max="257" width="48.88671875" style="37" customWidth="1"/>
    <col min="258" max="258" width="11.6640625" style="37" customWidth="1"/>
    <col min="259" max="259" width="9.5546875" style="37" customWidth="1"/>
    <col min="260" max="260" width="10.44140625" style="37" customWidth="1"/>
    <col min="261" max="261" width="11.5546875" style="37" customWidth="1"/>
    <col min="262" max="262" width="15.44140625" style="37" customWidth="1"/>
    <col min="263" max="510" width="9.109375" style="37"/>
    <col min="511" max="511" width="18.109375" style="37" customWidth="1"/>
    <col min="512" max="512" width="15.88671875" style="37" customWidth="1"/>
    <col min="513" max="513" width="48.88671875" style="37" customWidth="1"/>
    <col min="514" max="514" width="11.6640625" style="37" customWidth="1"/>
    <col min="515" max="515" width="9.5546875" style="37" customWidth="1"/>
    <col min="516" max="516" width="10.44140625" style="37" customWidth="1"/>
    <col min="517" max="517" width="11.5546875" style="37" customWidth="1"/>
    <col min="518" max="518" width="15.44140625" style="37" customWidth="1"/>
    <col min="519" max="766" width="9.109375" style="37"/>
    <col min="767" max="767" width="18.109375" style="37" customWidth="1"/>
    <col min="768" max="768" width="15.88671875" style="37" customWidth="1"/>
    <col min="769" max="769" width="48.88671875" style="37" customWidth="1"/>
    <col min="770" max="770" width="11.6640625" style="37" customWidth="1"/>
    <col min="771" max="771" width="9.5546875" style="37" customWidth="1"/>
    <col min="772" max="772" width="10.44140625" style="37" customWidth="1"/>
    <col min="773" max="773" width="11.5546875" style="37" customWidth="1"/>
    <col min="774" max="774" width="15.44140625" style="37" customWidth="1"/>
    <col min="775" max="1022" width="9.109375" style="37"/>
    <col min="1023" max="1023" width="18.109375" style="37" customWidth="1"/>
    <col min="1024" max="1024" width="15.88671875" style="37" customWidth="1"/>
    <col min="1025" max="1025" width="48.88671875" style="37" customWidth="1"/>
    <col min="1026" max="1026" width="11.6640625" style="37" customWidth="1"/>
    <col min="1027" max="1027" width="9.5546875" style="37" customWidth="1"/>
    <col min="1028" max="1028" width="10.44140625" style="37" customWidth="1"/>
    <col min="1029" max="1029" width="11.5546875" style="37" customWidth="1"/>
    <col min="1030" max="1030" width="15.44140625" style="37" customWidth="1"/>
    <col min="1031" max="1278" width="9.109375" style="37"/>
    <col min="1279" max="1279" width="18.109375" style="37" customWidth="1"/>
    <col min="1280" max="1280" width="15.88671875" style="37" customWidth="1"/>
    <col min="1281" max="1281" width="48.88671875" style="37" customWidth="1"/>
    <col min="1282" max="1282" width="11.6640625" style="37" customWidth="1"/>
    <col min="1283" max="1283" width="9.5546875" style="37" customWidth="1"/>
    <col min="1284" max="1284" width="10.44140625" style="37" customWidth="1"/>
    <col min="1285" max="1285" width="11.5546875" style="37" customWidth="1"/>
    <col min="1286" max="1286" width="15.44140625" style="37" customWidth="1"/>
    <col min="1287" max="1534" width="9.109375" style="37"/>
    <col min="1535" max="1535" width="18.109375" style="37" customWidth="1"/>
    <col min="1536" max="1536" width="15.88671875" style="37" customWidth="1"/>
    <col min="1537" max="1537" width="48.88671875" style="37" customWidth="1"/>
    <col min="1538" max="1538" width="11.6640625" style="37" customWidth="1"/>
    <col min="1539" max="1539" width="9.5546875" style="37" customWidth="1"/>
    <col min="1540" max="1540" width="10.44140625" style="37" customWidth="1"/>
    <col min="1541" max="1541" width="11.5546875" style="37" customWidth="1"/>
    <col min="1542" max="1542" width="15.44140625" style="37" customWidth="1"/>
    <col min="1543" max="1790" width="9.109375" style="37"/>
    <col min="1791" max="1791" width="18.109375" style="37" customWidth="1"/>
    <col min="1792" max="1792" width="15.88671875" style="37" customWidth="1"/>
    <col min="1793" max="1793" width="48.88671875" style="37" customWidth="1"/>
    <col min="1794" max="1794" width="11.6640625" style="37" customWidth="1"/>
    <col min="1795" max="1795" width="9.5546875" style="37" customWidth="1"/>
    <col min="1796" max="1796" width="10.44140625" style="37" customWidth="1"/>
    <col min="1797" max="1797" width="11.5546875" style="37" customWidth="1"/>
    <col min="1798" max="1798" width="15.44140625" style="37" customWidth="1"/>
    <col min="1799" max="2046" width="9.109375" style="37"/>
    <col min="2047" max="2047" width="18.109375" style="37" customWidth="1"/>
    <col min="2048" max="2048" width="15.88671875" style="37" customWidth="1"/>
    <col min="2049" max="2049" width="48.88671875" style="37" customWidth="1"/>
    <col min="2050" max="2050" width="11.6640625" style="37" customWidth="1"/>
    <col min="2051" max="2051" width="9.5546875" style="37" customWidth="1"/>
    <col min="2052" max="2052" width="10.44140625" style="37" customWidth="1"/>
    <col min="2053" max="2053" width="11.5546875" style="37" customWidth="1"/>
    <col min="2054" max="2054" width="15.44140625" style="37" customWidth="1"/>
    <col min="2055" max="2302" width="9.109375" style="37"/>
    <col min="2303" max="2303" width="18.109375" style="37" customWidth="1"/>
    <col min="2304" max="2304" width="15.88671875" style="37" customWidth="1"/>
    <col min="2305" max="2305" width="48.88671875" style="37" customWidth="1"/>
    <col min="2306" max="2306" width="11.6640625" style="37" customWidth="1"/>
    <col min="2307" max="2307" width="9.5546875" style="37" customWidth="1"/>
    <col min="2308" max="2308" width="10.44140625" style="37" customWidth="1"/>
    <col min="2309" max="2309" width="11.5546875" style="37" customWidth="1"/>
    <col min="2310" max="2310" width="15.44140625" style="37" customWidth="1"/>
    <col min="2311" max="2558" width="9.109375" style="37"/>
    <col min="2559" max="2559" width="18.109375" style="37" customWidth="1"/>
    <col min="2560" max="2560" width="15.88671875" style="37" customWidth="1"/>
    <col min="2561" max="2561" width="48.88671875" style="37" customWidth="1"/>
    <col min="2562" max="2562" width="11.6640625" style="37" customWidth="1"/>
    <col min="2563" max="2563" width="9.5546875" style="37" customWidth="1"/>
    <col min="2564" max="2564" width="10.44140625" style="37" customWidth="1"/>
    <col min="2565" max="2565" width="11.5546875" style="37" customWidth="1"/>
    <col min="2566" max="2566" width="15.44140625" style="37" customWidth="1"/>
    <col min="2567" max="2814" width="9.109375" style="37"/>
    <col min="2815" max="2815" width="18.109375" style="37" customWidth="1"/>
    <col min="2816" max="2816" width="15.88671875" style="37" customWidth="1"/>
    <col min="2817" max="2817" width="48.88671875" style="37" customWidth="1"/>
    <col min="2818" max="2818" width="11.6640625" style="37" customWidth="1"/>
    <col min="2819" max="2819" width="9.5546875" style="37" customWidth="1"/>
    <col min="2820" max="2820" width="10.44140625" style="37" customWidth="1"/>
    <col min="2821" max="2821" width="11.5546875" style="37" customWidth="1"/>
    <col min="2822" max="2822" width="15.44140625" style="37" customWidth="1"/>
    <col min="2823" max="3070" width="9.109375" style="37"/>
    <col min="3071" max="3071" width="18.109375" style="37" customWidth="1"/>
    <col min="3072" max="3072" width="15.88671875" style="37" customWidth="1"/>
    <col min="3073" max="3073" width="48.88671875" style="37" customWidth="1"/>
    <col min="3074" max="3074" width="11.6640625" style="37" customWidth="1"/>
    <col min="3075" max="3075" width="9.5546875" style="37" customWidth="1"/>
    <col min="3076" max="3076" width="10.44140625" style="37" customWidth="1"/>
    <col min="3077" max="3077" width="11.5546875" style="37" customWidth="1"/>
    <col min="3078" max="3078" width="15.44140625" style="37" customWidth="1"/>
    <col min="3079" max="3326" width="9.109375" style="37"/>
    <col min="3327" max="3327" width="18.109375" style="37" customWidth="1"/>
    <col min="3328" max="3328" width="15.88671875" style="37" customWidth="1"/>
    <col min="3329" max="3329" width="48.88671875" style="37" customWidth="1"/>
    <col min="3330" max="3330" width="11.6640625" style="37" customWidth="1"/>
    <col min="3331" max="3331" width="9.5546875" style="37" customWidth="1"/>
    <col min="3332" max="3332" width="10.44140625" style="37" customWidth="1"/>
    <col min="3333" max="3333" width="11.5546875" style="37" customWidth="1"/>
    <col min="3334" max="3334" width="15.44140625" style="37" customWidth="1"/>
    <col min="3335" max="3582" width="9.109375" style="37"/>
    <col min="3583" max="3583" width="18.109375" style="37" customWidth="1"/>
    <col min="3584" max="3584" width="15.88671875" style="37" customWidth="1"/>
    <col min="3585" max="3585" width="48.88671875" style="37" customWidth="1"/>
    <col min="3586" max="3586" width="11.6640625" style="37" customWidth="1"/>
    <col min="3587" max="3587" width="9.5546875" style="37" customWidth="1"/>
    <col min="3588" max="3588" width="10.44140625" style="37" customWidth="1"/>
    <col min="3589" max="3589" width="11.5546875" style="37" customWidth="1"/>
    <col min="3590" max="3590" width="15.44140625" style="37" customWidth="1"/>
    <col min="3591" max="3838" width="9.109375" style="37"/>
    <col min="3839" max="3839" width="18.109375" style="37" customWidth="1"/>
    <col min="3840" max="3840" width="15.88671875" style="37" customWidth="1"/>
    <col min="3841" max="3841" width="48.88671875" style="37" customWidth="1"/>
    <col min="3842" max="3842" width="11.6640625" style="37" customWidth="1"/>
    <col min="3843" max="3843" width="9.5546875" style="37" customWidth="1"/>
    <col min="3844" max="3844" width="10.44140625" style="37" customWidth="1"/>
    <col min="3845" max="3845" width="11.5546875" style="37" customWidth="1"/>
    <col min="3846" max="3846" width="15.44140625" style="37" customWidth="1"/>
    <col min="3847" max="4094" width="9.109375" style="37"/>
    <col min="4095" max="4095" width="18.109375" style="37" customWidth="1"/>
    <col min="4096" max="4096" width="15.88671875" style="37" customWidth="1"/>
    <col min="4097" max="4097" width="48.88671875" style="37" customWidth="1"/>
    <col min="4098" max="4098" width="11.6640625" style="37" customWidth="1"/>
    <col min="4099" max="4099" width="9.5546875" style="37" customWidth="1"/>
    <col min="4100" max="4100" width="10.44140625" style="37" customWidth="1"/>
    <col min="4101" max="4101" width="11.5546875" style="37" customWidth="1"/>
    <col min="4102" max="4102" width="15.44140625" style="37" customWidth="1"/>
    <col min="4103" max="4350" width="9.109375" style="37"/>
    <col min="4351" max="4351" width="18.109375" style="37" customWidth="1"/>
    <col min="4352" max="4352" width="15.88671875" style="37" customWidth="1"/>
    <col min="4353" max="4353" width="48.88671875" style="37" customWidth="1"/>
    <col min="4354" max="4354" width="11.6640625" style="37" customWidth="1"/>
    <col min="4355" max="4355" width="9.5546875" style="37" customWidth="1"/>
    <col min="4356" max="4356" width="10.44140625" style="37" customWidth="1"/>
    <col min="4357" max="4357" width="11.5546875" style="37" customWidth="1"/>
    <col min="4358" max="4358" width="15.44140625" style="37" customWidth="1"/>
    <col min="4359" max="4606" width="9.109375" style="37"/>
    <col min="4607" max="4607" width="18.109375" style="37" customWidth="1"/>
    <col min="4608" max="4608" width="15.88671875" style="37" customWidth="1"/>
    <col min="4609" max="4609" width="48.88671875" style="37" customWidth="1"/>
    <col min="4610" max="4610" width="11.6640625" style="37" customWidth="1"/>
    <col min="4611" max="4611" width="9.5546875" style="37" customWidth="1"/>
    <col min="4612" max="4612" width="10.44140625" style="37" customWidth="1"/>
    <col min="4613" max="4613" width="11.5546875" style="37" customWidth="1"/>
    <col min="4614" max="4614" width="15.44140625" style="37" customWidth="1"/>
    <col min="4615" max="4862" width="9.109375" style="37"/>
    <col min="4863" max="4863" width="18.109375" style="37" customWidth="1"/>
    <col min="4864" max="4864" width="15.88671875" style="37" customWidth="1"/>
    <col min="4865" max="4865" width="48.88671875" style="37" customWidth="1"/>
    <col min="4866" max="4866" width="11.6640625" style="37" customWidth="1"/>
    <col min="4867" max="4867" width="9.5546875" style="37" customWidth="1"/>
    <col min="4868" max="4868" width="10.44140625" style="37" customWidth="1"/>
    <col min="4869" max="4869" width="11.5546875" style="37" customWidth="1"/>
    <col min="4870" max="4870" width="15.44140625" style="37" customWidth="1"/>
    <col min="4871" max="5118" width="9.109375" style="37"/>
    <col min="5119" max="5119" width="18.109375" style="37" customWidth="1"/>
    <col min="5120" max="5120" width="15.88671875" style="37" customWidth="1"/>
    <col min="5121" max="5121" width="48.88671875" style="37" customWidth="1"/>
    <col min="5122" max="5122" width="11.6640625" style="37" customWidth="1"/>
    <col min="5123" max="5123" width="9.5546875" style="37" customWidth="1"/>
    <col min="5124" max="5124" width="10.44140625" style="37" customWidth="1"/>
    <col min="5125" max="5125" width="11.5546875" style="37" customWidth="1"/>
    <col min="5126" max="5126" width="15.44140625" style="37" customWidth="1"/>
    <col min="5127" max="5374" width="9.109375" style="37"/>
    <col min="5375" max="5375" width="18.109375" style="37" customWidth="1"/>
    <col min="5376" max="5376" width="15.88671875" style="37" customWidth="1"/>
    <col min="5377" max="5377" width="48.88671875" style="37" customWidth="1"/>
    <col min="5378" max="5378" width="11.6640625" style="37" customWidth="1"/>
    <col min="5379" max="5379" width="9.5546875" style="37" customWidth="1"/>
    <col min="5380" max="5380" width="10.44140625" style="37" customWidth="1"/>
    <col min="5381" max="5381" width="11.5546875" style="37" customWidth="1"/>
    <col min="5382" max="5382" width="15.44140625" style="37" customWidth="1"/>
    <col min="5383" max="5630" width="9.109375" style="37"/>
    <col min="5631" max="5631" width="18.109375" style="37" customWidth="1"/>
    <col min="5632" max="5632" width="15.88671875" style="37" customWidth="1"/>
    <col min="5633" max="5633" width="48.88671875" style="37" customWidth="1"/>
    <col min="5634" max="5634" width="11.6640625" style="37" customWidth="1"/>
    <col min="5635" max="5635" width="9.5546875" style="37" customWidth="1"/>
    <col min="5636" max="5636" width="10.44140625" style="37" customWidth="1"/>
    <col min="5637" max="5637" width="11.5546875" style="37" customWidth="1"/>
    <col min="5638" max="5638" width="15.44140625" style="37" customWidth="1"/>
    <col min="5639" max="5886" width="9.109375" style="37"/>
    <col min="5887" max="5887" width="18.109375" style="37" customWidth="1"/>
    <col min="5888" max="5888" width="15.88671875" style="37" customWidth="1"/>
    <col min="5889" max="5889" width="48.88671875" style="37" customWidth="1"/>
    <col min="5890" max="5890" width="11.6640625" style="37" customWidth="1"/>
    <col min="5891" max="5891" width="9.5546875" style="37" customWidth="1"/>
    <col min="5892" max="5892" width="10.44140625" style="37" customWidth="1"/>
    <col min="5893" max="5893" width="11.5546875" style="37" customWidth="1"/>
    <col min="5894" max="5894" width="15.44140625" style="37" customWidth="1"/>
    <col min="5895" max="6142" width="9.109375" style="37"/>
    <col min="6143" max="6143" width="18.109375" style="37" customWidth="1"/>
    <col min="6144" max="6144" width="15.88671875" style="37" customWidth="1"/>
    <col min="6145" max="6145" width="48.88671875" style="37" customWidth="1"/>
    <col min="6146" max="6146" width="11.6640625" style="37" customWidth="1"/>
    <col min="6147" max="6147" width="9.5546875" style="37" customWidth="1"/>
    <col min="6148" max="6148" width="10.44140625" style="37" customWidth="1"/>
    <col min="6149" max="6149" width="11.5546875" style="37" customWidth="1"/>
    <col min="6150" max="6150" width="15.44140625" style="37" customWidth="1"/>
    <col min="6151" max="6398" width="9.109375" style="37"/>
    <col min="6399" max="6399" width="18.109375" style="37" customWidth="1"/>
    <col min="6400" max="6400" width="15.88671875" style="37" customWidth="1"/>
    <col min="6401" max="6401" width="48.88671875" style="37" customWidth="1"/>
    <col min="6402" max="6402" width="11.6640625" style="37" customWidth="1"/>
    <col min="6403" max="6403" width="9.5546875" style="37" customWidth="1"/>
    <col min="6404" max="6404" width="10.44140625" style="37" customWidth="1"/>
    <col min="6405" max="6405" width="11.5546875" style="37" customWidth="1"/>
    <col min="6406" max="6406" width="15.44140625" style="37" customWidth="1"/>
    <col min="6407" max="6654" width="9.109375" style="37"/>
    <col min="6655" max="6655" width="18.109375" style="37" customWidth="1"/>
    <col min="6656" max="6656" width="15.88671875" style="37" customWidth="1"/>
    <col min="6657" max="6657" width="48.88671875" style="37" customWidth="1"/>
    <col min="6658" max="6658" width="11.6640625" style="37" customWidth="1"/>
    <col min="6659" max="6659" width="9.5546875" style="37" customWidth="1"/>
    <col min="6660" max="6660" width="10.44140625" style="37" customWidth="1"/>
    <col min="6661" max="6661" width="11.5546875" style="37" customWidth="1"/>
    <col min="6662" max="6662" width="15.44140625" style="37" customWidth="1"/>
    <col min="6663" max="6910" width="9.109375" style="37"/>
    <col min="6911" max="6911" width="18.109375" style="37" customWidth="1"/>
    <col min="6912" max="6912" width="15.88671875" style="37" customWidth="1"/>
    <col min="6913" max="6913" width="48.88671875" style="37" customWidth="1"/>
    <col min="6914" max="6914" width="11.6640625" style="37" customWidth="1"/>
    <col min="6915" max="6915" width="9.5546875" style="37" customWidth="1"/>
    <col min="6916" max="6916" width="10.44140625" style="37" customWidth="1"/>
    <col min="6917" max="6917" width="11.5546875" style="37" customWidth="1"/>
    <col min="6918" max="6918" width="15.44140625" style="37" customWidth="1"/>
    <col min="6919" max="7166" width="9.109375" style="37"/>
    <col min="7167" max="7167" width="18.109375" style="37" customWidth="1"/>
    <col min="7168" max="7168" width="15.88671875" style="37" customWidth="1"/>
    <col min="7169" max="7169" width="48.88671875" style="37" customWidth="1"/>
    <col min="7170" max="7170" width="11.6640625" style="37" customWidth="1"/>
    <col min="7171" max="7171" width="9.5546875" style="37" customWidth="1"/>
    <col min="7172" max="7172" width="10.44140625" style="37" customWidth="1"/>
    <col min="7173" max="7173" width="11.5546875" style="37" customWidth="1"/>
    <col min="7174" max="7174" width="15.44140625" style="37" customWidth="1"/>
    <col min="7175" max="7422" width="9.109375" style="37"/>
    <col min="7423" max="7423" width="18.109375" style="37" customWidth="1"/>
    <col min="7424" max="7424" width="15.88671875" style="37" customWidth="1"/>
    <col min="7425" max="7425" width="48.88671875" style="37" customWidth="1"/>
    <col min="7426" max="7426" width="11.6640625" style="37" customWidth="1"/>
    <col min="7427" max="7427" width="9.5546875" style="37" customWidth="1"/>
    <col min="7428" max="7428" width="10.44140625" style="37" customWidth="1"/>
    <col min="7429" max="7429" width="11.5546875" style="37" customWidth="1"/>
    <col min="7430" max="7430" width="15.44140625" style="37" customWidth="1"/>
    <col min="7431" max="7678" width="9.109375" style="37"/>
    <col min="7679" max="7679" width="18.109375" style="37" customWidth="1"/>
    <col min="7680" max="7680" width="15.88671875" style="37" customWidth="1"/>
    <col min="7681" max="7681" width="48.88671875" style="37" customWidth="1"/>
    <col min="7682" max="7682" width="11.6640625" style="37" customWidth="1"/>
    <col min="7683" max="7683" width="9.5546875" style="37" customWidth="1"/>
    <col min="7684" max="7684" width="10.44140625" style="37" customWidth="1"/>
    <col min="7685" max="7685" width="11.5546875" style="37" customWidth="1"/>
    <col min="7686" max="7686" width="15.44140625" style="37" customWidth="1"/>
    <col min="7687" max="7934" width="9.109375" style="37"/>
    <col min="7935" max="7935" width="18.109375" style="37" customWidth="1"/>
    <col min="7936" max="7936" width="15.88671875" style="37" customWidth="1"/>
    <col min="7937" max="7937" width="48.88671875" style="37" customWidth="1"/>
    <col min="7938" max="7938" width="11.6640625" style="37" customWidth="1"/>
    <col min="7939" max="7939" width="9.5546875" style="37" customWidth="1"/>
    <col min="7940" max="7940" width="10.44140625" style="37" customWidth="1"/>
    <col min="7941" max="7941" width="11.5546875" style="37" customWidth="1"/>
    <col min="7942" max="7942" width="15.44140625" style="37" customWidth="1"/>
    <col min="7943" max="8190" width="9.109375" style="37"/>
    <col min="8191" max="8191" width="18.109375" style="37" customWidth="1"/>
    <col min="8192" max="8192" width="15.88671875" style="37" customWidth="1"/>
    <col min="8193" max="8193" width="48.88671875" style="37" customWidth="1"/>
    <col min="8194" max="8194" width="11.6640625" style="37" customWidth="1"/>
    <col min="8195" max="8195" width="9.5546875" style="37" customWidth="1"/>
    <col min="8196" max="8196" width="10.44140625" style="37" customWidth="1"/>
    <col min="8197" max="8197" width="11.5546875" style="37" customWidth="1"/>
    <col min="8198" max="8198" width="15.44140625" style="37" customWidth="1"/>
    <col min="8199" max="8446" width="9.109375" style="37"/>
    <col min="8447" max="8447" width="18.109375" style="37" customWidth="1"/>
    <col min="8448" max="8448" width="15.88671875" style="37" customWidth="1"/>
    <col min="8449" max="8449" width="48.88671875" style="37" customWidth="1"/>
    <col min="8450" max="8450" width="11.6640625" style="37" customWidth="1"/>
    <col min="8451" max="8451" width="9.5546875" style="37" customWidth="1"/>
    <col min="8452" max="8452" width="10.44140625" style="37" customWidth="1"/>
    <col min="8453" max="8453" width="11.5546875" style="37" customWidth="1"/>
    <col min="8454" max="8454" width="15.44140625" style="37" customWidth="1"/>
    <col min="8455" max="8702" width="9.109375" style="37"/>
    <col min="8703" max="8703" width="18.109375" style="37" customWidth="1"/>
    <col min="8704" max="8704" width="15.88671875" style="37" customWidth="1"/>
    <col min="8705" max="8705" width="48.88671875" style="37" customWidth="1"/>
    <col min="8706" max="8706" width="11.6640625" style="37" customWidth="1"/>
    <col min="8707" max="8707" width="9.5546875" style="37" customWidth="1"/>
    <col min="8708" max="8708" width="10.44140625" style="37" customWidth="1"/>
    <col min="8709" max="8709" width="11.5546875" style="37" customWidth="1"/>
    <col min="8710" max="8710" width="15.44140625" style="37" customWidth="1"/>
    <col min="8711" max="8958" width="9.109375" style="37"/>
    <col min="8959" max="8959" width="18.109375" style="37" customWidth="1"/>
    <col min="8960" max="8960" width="15.88671875" style="37" customWidth="1"/>
    <col min="8961" max="8961" width="48.88671875" style="37" customWidth="1"/>
    <col min="8962" max="8962" width="11.6640625" style="37" customWidth="1"/>
    <col min="8963" max="8963" width="9.5546875" style="37" customWidth="1"/>
    <col min="8964" max="8964" width="10.44140625" style="37" customWidth="1"/>
    <col min="8965" max="8965" width="11.5546875" style="37" customWidth="1"/>
    <col min="8966" max="8966" width="15.44140625" style="37" customWidth="1"/>
    <col min="8967" max="9214" width="9.109375" style="37"/>
    <col min="9215" max="9215" width="18.109375" style="37" customWidth="1"/>
    <col min="9216" max="9216" width="15.88671875" style="37" customWidth="1"/>
    <col min="9217" max="9217" width="48.88671875" style="37" customWidth="1"/>
    <col min="9218" max="9218" width="11.6640625" style="37" customWidth="1"/>
    <col min="9219" max="9219" width="9.5546875" style="37" customWidth="1"/>
    <col min="9220" max="9220" width="10.44140625" style="37" customWidth="1"/>
    <col min="9221" max="9221" width="11.5546875" style="37" customWidth="1"/>
    <col min="9222" max="9222" width="15.44140625" style="37" customWidth="1"/>
    <col min="9223" max="9470" width="9.109375" style="37"/>
    <col min="9471" max="9471" width="18.109375" style="37" customWidth="1"/>
    <col min="9472" max="9472" width="15.88671875" style="37" customWidth="1"/>
    <col min="9473" max="9473" width="48.88671875" style="37" customWidth="1"/>
    <col min="9474" max="9474" width="11.6640625" style="37" customWidth="1"/>
    <col min="9475" max="9475" width="9.5546875" style="37" customWidth="1"/>
    <col min="9476" max="9476" width="10.44140625" style="37" customWidth="1"/>
    <col min="9477" max="9477" width="11.5546875" style="37" customWidth="1"/>
    <col min="9478" max="9478" width="15.44140625" style="37" customWidth="1"/>
    <col min="9479" max="9726" width="9.109375" style="37"/>
    <col min="9727" max="9727" width="18.109375" style="37" customWidth="1"/>
    <col min="9728" max="9728" width="15.88671875" style="37" customWidth="1"/>
    <col min="9729" max="9729" width="48.88671875" style="37" customWidth="1"/>
    <col min="9730" max="9730" width="11.6640625" style="37" customWidth="1"/>
    <col min="9731" max="9731" width="9.5546875" style="37" customWidth="1"/>
    <col min="9732" max="9732" width="10.44140625" style="37" customWidth="1"/>
    <col min="9733" max="9733" width="11.5546875" style="37" customWidth="1"/>
    <col min="9734" max="9734" width="15.44140625" style="37" customWidth="1"/>
    <col min="9735" max="9982" width="9.109375" style="37"/>
    <col min="9983" max="9983" width="18.109375" style="37" customWidth="1"/>
    <col min="9984" max="9984" width="15.88671875" style="37" customWidth="1"/>
    <col min="9985" max="9985" width="48.88671875" style="37" customWidth="1"/>
    <col min="9986" max="9986" width="11.6640625" style="37" customWidth="1"/>
    <col min="9987" max="9987" width="9.5546875" style="37" customWidth="1"/>
    <col min="9988" max="9988" width="10.44140625" style="37" customWidth="1"/>
    <col min="9989" max="9989" width="11.5546875" style="37" customWidth="1"/>
    <col min="9990" max="9990" width="15.44140625" style="37" customWidth="1"/>
    <col min="9991" max="10238" width="9.109375" style="37"/>
    <col min="10239" max="10239" width="18.109375" style="37" customWidth="1"/>
    <col min="10240" max="10240" width="15.88671875" style="37" customWidth="1"/>
    <col min="10241" max="10241" width="48.88671875" style="37" customWidth="1"/>
    <col min="10242" max="10242" width="11.6640625" style="37" customWidth="1"/>
    <col min="10243" max="10243" width="9.5546875" style="37" customWidth="1"/>
    <col min="10244" max="10244" width="10.44140625" style="37" customWidth="1"/>
    <col min="10245" max="10245" width="11.5546875" style="37" customWidth="1"/>
    <col min="10246" max="10246" width="15.44140625" style="37" customWidth="1"/>
    <col min="10247" max="10494" width="9.109375" style="37"/>
    <col min="10495" max="10495" width="18.109375" style="37" customWidth="1"/>
    <col min="10496" max="10496" width="15.88671875" style="37" customWidth="1"/>
    <col min="10497" max="10497" width="48.88671875" style="37" customWidth="1"/>
    <col min="10498" max="10498" width="11.6640625" style="37" customWidth="1"/>
    <col min="10499" max="10499" width="9.5546875" style="37" customWidth="1"/>
    <col min="10500" max="10500" width="10.44140625" style="37" customWidth="1"/>
    <col min="10501" max="10501" width="11.5546875" style="37" customWidth="1"/>
    <col min="10502" max="10502" width="15.44140625" style="37" customWidth="1"/>
    <col min="10503" max="10750" width="9.109375" style="37"/>
    <col min="10751" max="10751" width="18.109375" style="37" customWidth="1"/>
    <col min="10752" max="10752" width="15.88671875" style="37" customWidth="1"/>
    <col min="10753" max="10753" width="48.88671875" style="37" customWidth="1"/>
    <col min="10754" max="10754" width="11.6640625" style="37" customWidth="1"/>
    <col min="10755" max="10755" width="9.5546875" style="37" customWidth="1"/>
    <col min="10756" max="10756" width="10.44140625" style="37" customWidth="1"/>
    <col min="10757" max="10757" width="11.5546875" style="37" customWidth="1"/>
    <col min="10758" max="10758" width="15.44140625" style="37" customWidth="1"/>
    <col min="10759" max="11006" width="9.109375" style="37"/>
    <col min="11007" max="11007" width="18.109375" style="37" customWidth="1"/>
    <col min="11008" max="11008" width="15.88671875" style="37" customWidth="1"/>
    <col min="11009" max="11009" width="48.88671875" style="37" customWidth="1"/>
    <col min="11010" max="11010" width="11.6640625" style="37" customWidth="1"/>
    <col min="11011" max="11011" width="9.5546875" style="37" customWidth="1"/>
    <col min="11012" max="11012" width="10.44140625" style="37" customWidth="1"/>
    <col min="11013" max="11013" width="11.5546875" style="37" customWidth="1"/>
    <col min="11014" max="11014" width="15.44140625" style="37" customWidth="1"/>
    <col min="11015" max="11262" width="9.109375" style="37"/>
    <col min="11263" max="11263" width="18.109375" style="37" customWidth="1"/>
    <col min="11264" max="11264" width="15.88671875" style="37" customWidth="1"/>
    <col min="11265" max="11265" width="48.88671875" style="37" customWidth="1"/>
    <col min="11266" max="11266" width="11.6640625" style="37" customWidth="1"/>
    <col min="11267" max="11267" width="9.5546875" style="37" customWidth="1"/>
    <col min="11268" max="11268" width="10.44140625" style="37" customWidth="1"/>
    <col min="11269" max="11269" width="11.5546875" style="37" customWidth="1"/>
    <col min="11270" max="11270" width="15.44140625" style="37" customWidth="1"/>
    <col min="11271" max="11518" width="9.109375" style="37"/>
    <col min="11519" max="11519" width="18.109375" style="37" customWidth="1"/>
    <col min="11520" max="11520" width="15.88671875" style="37" customWidth="1"/>
    <col min="11521" max="11521" width="48.88671875" style="37" customWidth="1"/>
    <col min="11522" max="11522" width="11.6640625" style="37" customWidth="1"/>
    <col min="11523" max="11523" width="9.5546875" style="37" customWidth="1"/>
    <col min="11524" max="11524" width="10.44140625" style="37" customWidth="1"/>
    <col min="11525" max="11525" width="11.5546875" style="37" customWidth="1"/>
    <col min="11526" max="11526" width="15.44140625" style="37" customWidth="1"/>
    <col min="11527" max="11774" width="9.109375" style="37"/>
    <col min="11775" max="11775" width="18.109375" style="37" customWidth="1"/>
    <col min="11776" max="11776" width="15.88671875" style="37" customWidth="1"/>
    <col min="11777" max="11777" width="48.88671875" style="37" customWidth="1"/>
    <col min="11778" max="11778" width="11.6640625" style="37" customWidth="1"/>
    <col min="11779" max="11779" width="9.5546875" style="37" customWidth="1"/>
    <col min="11780" max="11780" width="10.44140625" style="37" customWidth="1"/>
    <col min="11781" max="11781" width="11.5546875" style="37" customWidth="1"/>
    <col min="11782" max="11782" width="15.44140625" style="37" customWidth="1"/>
    <col min="11783" max="12030" width="9.109375" style="37"/>
    <col min="12031" max="12031" width="18.109375" style="37" customWidth="1"/>
    <col min="12032" max="12032" width="15.88671875" style="37" customWidth="1"/>
    <col min="12033" max="12033" width="48.88671875" style="37" customWidth="1"/>
    <col min="12034" max="12034" width="11.6640625" style="37" customWidth="1"/>
    <col min="12035" max="12035" width="9.5546875" style="37" customWidth="1"/>
    <col min="12036" max="12036" width="10.44140625" style="37" customWidth="1"/>
    <col min="12037" max="12037" width="11.5546875" style="37" customWidth="1"/>
    <col min="12038" max="12038" width="15.44140625" style="37" customWidth="1"/>
    <col min="12039" max="12286" width="9.109375" style="37"/>
    <col min="12287" max="12287" width="18.109375" style="37" customWidth="1"/>
    <col min="12288" max="12288" width="15.88671875" style="37" customWidth="1"/>
    <col min="12289" max="12289" width="48.88671875" style="37" customWidth="1"/>
    <col min="12290" max="12290" width="11.6640625" style="37" customWidth="1"/>
    <col min="12291" max="12291" width="9.5546875" style="37" customWidth="1"/>
    <col min="12292" max="12292" width="10.44140625" style="37" customWidth="1"/>
    <col min="12293" max="12293" width="11.5546875" style="37" customWidth="1"/>
    <col min="12294" max="12294" width="15.44140625" style="37" customWidth="1"/>
    <col min="12295" max="12542" width="9.109375" style="37"/>
    <col min="12543" max="12543" width="18.109375" style="37" customWidth="1"/>
    <col min="12544" max="12544" width="15.88671875" style="37" customWidth="1"/>
    <col min="12545" max="12545" width="48.88671875" style="37" customWidth="1"/>
    <col min="12546" max="12546" width="11.6640625" style="37" customWidth="1"/>
    <col min="12547" max="12547" width="9.5546875" style="37" customWidth="1"/>
    <col min="12548" max="12548" width="10.44140625" style="37" customWidth="1"/>
    <col min="12549" max="12549" width="11.5546875" style="37" customWidth="1"/>
    <col min="12550" max="12550" width="15.44140625" style="37" customWidth="1"/>
    <col min="12551" max="12798" width="9.109375" style="37"/>
    <col min="12799" max="12799" width="18.109375" style="37" customWidth="1"/>
    <col min="12800" max="12800" width="15.88671875" style="37" customWidth="1"/>
    <col min="12801" max="12801" width="48.88671875" style="37" customWidth="1"/>
    <col min="12802" max="12802" width="11.6640625" style="37" customWidth="1"/>
    <col min="12803" max="12803" width="9.5546875" style="37" customWidth="1"/>
    <col min="12804" max="12804" width="10.44140625" style="37" customWidth="1"/>
    <col min="12805" max="12805" width="11.5546875" style="37" customWidth="1"/>
    <col min="12806" max="12806" width="15.44140625" style="37" customWidth="1"/>
    <col min="12807" max="13054" width="9.109375" style="37"/>
    <col min="13055" max="13055" width="18.109375" style="37" customWidth="1"/>
    <col min="13056" max="13056" width="15.88671875" style="37" customWidth="1"/>
    <col min="13057" max="13057" width="48.88671875" style="37" customWidth="1"/>
    <col min="13058" max="13058" width="11.6640625" style="37" customWidth="1"/>
    <col min="13059" max="13059" width="9.5546875" style="37" customWidth="1"/>
    <col min="13060" max="13060" width="10.44140625" style="37" customWidth="1"/>
    <col min="13061" max="13061" width="11.5546875" style="37" customWidth="1"/>
    <col min="13062" max="13062" width="15.44140625" style="37" customWidth="1"/>
    <col min="13063" max="13310" width="9.109375" style="37"/>
    <col min="13311" max="13311" width="18.109375" style="37" customWidth="1"/>
    <col min="13312" max="13312" width="15.88671875" style="37" customWidth="1"/>
    <col min="13313" max="13313" width="48.88671875" style="37" customWidth="1"/>
    <col min="13314" max="13314" width="11.6640625" style="37" customWidth="1"/>
    <col min="13315" max="13315" width="9.5546875" style="37" customWidth="1"/>
    <col min="13316" max="13316" width="10.44140625" style="37" customWidth="1"/>
    <col min="13317" max="13317" width="11.5546875" style="37" customWidth="1"/>
    <col min="13318" max="13318" width="15.44140625" style="37" customWidth="1"/>
    <col min="13319" max="13566" width="9.109375" style="37"/>
    <col min="13567" max="13567" width="18.109375" style="37" customWidth="1"/>
    <col min="13568" max="13568" width="15.88671875" style="37" customWidth="1"/>
    <col min="13569" max="13569" width="48.88671875" style="37" customWidth="1"/>
    <col min="13570" max="13570" width="11.6640625" style="37" customWidth="1"/>
    <col min="13571" max="13571" width="9.5546875" style="37" customWidth="1"/>
    <col min="13572" max="13572" width="10.44140625" style="37" customWidth="1"/>
    <col min="13573" max="13573" width="11.5546875" style="37" customWidth="1"/>
    <col min="13574" max="13574" width="15.44140625" style="37" customWidth="1"/>
    <col min="13575" max="13822" width="9.109375" style="37"/>
    <col min="13823" max="13823" width="18.109375" style="37" customWidth="1"/>
    <col min="13824" max="13824" width="15.88671875" style="37" customWidth="1"/>
    <col min="13825" max="13825" width="48.88671875" style="37" customWidth="1"/>
    <col min="13826" max="13826" width="11.6640625" style="37" customWidth="1"/>
    <col min="13827" max="13827" width="9.5546875" style="37" customWidth="1"/>
    <col min="13828" max="13828" width="10.44140625" style="37" customWidth="1"/>
    <col min="13829" max="13829" width="11.5546875" style="37" customWidth="1"/>
    <col min="13830" max="13830" width="15.44140625" style="37" customWidth="1"/>
    <col min="13831" max="14078" width="9.109375" style="37"/>
    <col min="14079" max="14079" width="18.109375" style="37" customWidth="1"/>
    <col min="14080" max="14080" width="15.88671875" style="37" customWidth="1"/>
    <col min="14081" max="14081" width="48.88671875" style="37" customWidth="1"/>
    <col min="14082" max="14082" width="11.6640625" style="37" customWidth="1"/>
    <col min="14083" max="14083" width="9.5546875" style="37" customWidth="1"/>
    <col min="14084" max="14084" width="10.44140625" style="37" customWidth="1"/>
    <col min="14085" max="14085" width="11.5546875" style="37" customWidth="1"/>
    <col min="14086" max="14086" width="15.44140625" style="37" customWidth="1"/>
    <col min="14087" max="14334" width="9.109375" style="37"/>
    <col min="14335" max="14335" width="18.109375" style="37" customWidth="1"/>
    <col min="14336" max="14336" width="15.88671875" style="37" customWidth="1"/>
    <col min="14337" max="14337" width="48.88671875" style="37" customWidth="1"/>
    <col min="14338" max="14338" width="11.6640625" style="37" customWidth="1"/>
    <col min="14339" max="14339" width="9.5546875" style="37" customWidth="1"/>
    <col min="14340" max="14340" width="10.44140625" style="37" customWidth="1"/>
    <col min="14341" max="14341" width="11.5546875" style="37" customWidth="1"/>
    <col min="14342" max="14342" width="15.44140625" style="37" customWidth="1"/>
    <col min="14343" max="14590" width="9.109375" style="37"/>
    <col min="14591" max="14591" width="18.109375" style="37" customWidth="1"/>
    <col min="14592" max="14592" width="15.88671875" style="37" customWidth="1"/>
    <col min="14593" max="14593" width="48.88671875" style="37" customWidth="1"/>
    <col min="14594" max="14594" width="11.6640625" style="37" customWidth="1"/>
    <col min="14595" max="14595" width="9.5546875" style="37" customWidth="1"/>
    <col min="14596" max="14596" width="10.44140625" style="37" customWidth="1"/>
    <col min="14597" max="14597" width="11.5546875" style="37" customWidth="1"/>
    <col min="14598" max="14598" width="15.44140625" style="37" customWidth="1"/>
    <col min="14599" max="14846" width="9.109375" style="37"/>
    <col min="14847" max="14847" width="18.109375" style="37" customWidth="1"/>
    <col min="14848" max="14848" width="15.88671875" style="37" customWidth="1"/>
    <col min="14849" max="14849" width="48.88671875" style="37" customWidth="1"/>
    <col min="14850" max="14850" width="11.6640625" style="37" customWidth="1"/>
    <col min="14851" max="14851" width="9.5546875" style="37" customWidth="1"/>
    <col min="14852" max="14852" width="10.44140625" style="37" customWidth="1"/>
    <col min="14853" max="14853" width="11.5546875" style="37" customWidth="1"/>
    <col min="14854" max="14854" width="15.44140625" style="37" customWidth="1"/>
    <col min="14855" max="15102" width="9.109375" style="37"/>
    <col min="15103" max="15103" width="18.109375" style="37" customWidth="1"/>
    <col min="15104" max="15104" width="15.88671875" style="37" customWidth="1"/>
    <col min="15105" max="15105" width="48.88671875" style="37" customWidth="1"/>
    <col min="15106" max="15106" width="11.6640625" style="37" customWidth="1"/>
    <col min="15107" max="15107" width="9.5546875" style="37" customWidth="1"/>
    <col min="15108" max="15108" width="10.44140625" style="37" customWidth="1"/>
    <col min="15109" max="15109" width="11.5546875" style="37" customWidth="1"/>
    <col min="15110" max="15110" width="15.44140625" style="37" customWidth="1"/>
    <col min="15111" max="15358" width="9.109375" style="37"/>
    <col min="15359" max="15359" width="18.109375" style="37" customWidth="1"/>
    <col min="15360" max="15360" width="15.88671875" style="37" customWidth="1"/>
    <col min="15361" max="15361" width="48.88671875" style="37" customWidth="1"/>
    <col min="15362" max="15362" width="11.6640625" style="37" customWidth="1"/>
    <col min="15363" max="15363" width="9.5546875" style="37" customWidth="1"/>
    <col min="15364" max="15364" width="10.44140625" style="37" customWidth="1"/>
    <col min="15365" max="15365" width="11.5546875" style="37" customWidth="1"/>
    <col min="15366" max="15366" width="15.44140625" style="37" customWidth="1"/>
    <col min="15367" max="15614" width="9.109375" style="37"/>
    <col min="15615" max="15615" width="18.109375" style="37" customWidth="1"/>
    <col min="15616" max="15616" width="15.88671875" style="37" customWidth="1"/>
    <col min="15617" max="15617" width="48.88671875" style="37" customWidth="1"/>
    <col min="15618" max="15618" width="11.6640625" style="37" customWidth="1"/>
    <col min="15619" max="15619" width="9.5546875" style="37" customWidth="1"/>
    <col min="15620" max="15620" width="10.44140625" style="37" customWidth="1"/>
    <col min="15621" max="15621" width="11.5546875" style="37" customWidth="1"/>
    <col min="15622" max="15622" width="15.44140625" style="37" customWidth="1"/>
    <col min="15623" max="15870" width="9.109375" style="37"/>
    <col min="15871" max="15871" width="18.109375" style="37" customWidth="1"/>
    <col min="15872" max="15872" width="15.88671875" style="37" customWidth="1"/>
    <col min="15873" max="15873" width="48.88671875" style="37" customWidth="1"/>
    <col min="15874" max="15874" width="11.6640625" style="37" customWidth="1"/>
    <col min="15875" max="15875" width="9.5546875" style="37" customWidth="1"/>
    <col min="15876" max="15876" width="10.44140625" style="37" customWidth="1"/>
    <col min="15877" max="15877" width="11.5546875" style="37" customWidth="1"/>
    <col min="15878" max="15878" width="15.44140625" style="37" customWidth="1"/>
    <col min="15879" max="16126" width="9.109375" style="37"/>
    <col min="16127" max="16127" width="18.109375" style="37" customWidth="1"/>
    <col min="16128" max="16128" width="15.88671875" style="37" customWidth="1"/>
    <col min="16129" max="16129" width="48.88671875" style="37" customWidth="1"/>
    <col min="16130" max="16130" width="11.6640625" style="37" customWidth="1"/>
    <col min="16131" max="16131" width="9.5546875" style="37" customWidth="1"/>
    <col min="16132" max="16132" width="10.44140625" style="37" customWidth="1"/>
    <col min="16133" max="16133" width="11.5546875" style="37" customWidth="1"/>
    <col min="16134" max="16134" width="15.44140625" style="37" customWidth="1"/>
    <col min="16135" max="16384" width="9.109375" style="37"/>
  </cols>
  <sheetData>
    <row r="1" spans="1:11" customFormat="1" ht="15.6" x14ac:dyDescent="0.3">
      <c r="A1" s="5" t="s">
        <v>2</v>
      </c>
      <c r="B1" s="176" t="str">
        <f>'Wykaz procedur medycznych'!C6</f>
        <v>Endoskopowe wycięcie polipa przełyku</v>
      </c>
      <c r="C1" s="177"/>
      <c r="D1" s="6"/>
      <c r="E1" s="6"/>
      <c r="F1" s="6"/>
      <c r="G1" s="6"/>
      <c r="H1" s="6"/>
      <c r="I1" s="6"/>
      <c r="J1" s="6"/>
      <c r="K1" s="6"/>
    </row>
    <row r="2" spans="1:11" customFormat="1" ht="28.8" x14ac:dyDescent="0.3">
      <c r="A2" s="5" t="s">
        <v>37</v>
      </c>
      <c r="B2" s="58" t="str">
        <f>'Wykaz procedur medycznych'!B6</f>
        <v>42.333</v>
      </c>
      <c r="C2" s="59"/>
      <c r="D2" s="6"/>
      <c r="E2" s="6"/>
      <c r="F2" s="6"/>
      <c r="G2" s="6"/>
      <c r="H2" s="6"/>
      <c r="I2" s="6"/>
      <c r="J2" s="6"/>
      <c r="K2" s="6"/>
    </row>
    <row r="3" spans="1:11" customFormat="1" ht="19.2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customFormat="1" ht="23.4" customHeight="1" x14ac:dyDescent="0.3">
      <c r="A4" s="178" t="s">
        <v>38</v>
      </c>
      <c r="B4" s="178"/>
      <c r="C4" s="178"/>
      <c r="D4" s="6"/>
      <c r="E4" s="6"/>
      <c r="F4" s="6"/>
      <c r="G4" s="6"/>
      <c r="H4" s="6"/>
      <c r="I4" s="6"/>
      <c r="J4" s="6"/>
      <c r="K4" s="6"/>
    </row>
    <row r="5" spans="1:11" customForma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customFormat="1" ht="43.2" x14ac:dyDescent="0.3">
      <c r="A6" s="7" t="s">
        <v>39</v>
      </c>
      <c r="B6" s="7" t="s">
        <v>40</v>
      </c>
      <c r="C6" s="7" t="s">
        <v>41</v>
      </c>
      <c r="D6" s="7" t="s">
        <v>42</v>
      </c>
      <c r="E6" s="7" t="s">
        <v>43</v>
      </c>
      <c r="F6" s="7" t="s">
        <v>44</v>
      </c>
      <c r="G6" s="7" t="s">
        <v>45</v>
      </c>
      <c r="H6" s="7" t="s">
        <v>46</v>
      </c>
      <c r="I6" s="6"/>
      <c r="J6" s="6"/>
      <c r="K6" s="6"/>
    </row>
    <row r="7" spans="1:11" customFormat="1" x14ac:dyDescent="0.3">
      <c r="A7" s="8" t="s">
        <v>47</v>
      </c>
      <c r="B7" s="8" t="s">
        <v>48</v>
      </c>
      <c r="C7" s="8" t="s">
        <v>49</v>
      </c>
      <c r="D7" s="8" t="s">
        <v>50</v>
      </c>
      <c r="E7" s="8" t="s">
        <v>51</v>
      </c>
      <c r="F7" s="8" t="s">
        <v>52</v>
      </c>
      <c r="G7" s="8" t="s">
        <v>53</v>
      </c>
      <c r="H7" s="8" t="s">
        <v>54</v>
      </c>
      <c r="I7" s="6"/>
      <c r="J7" s="6"/>
      <c r="K7" s="6"/>
    </row>
    <row r="8" spans="1:11" customFormat="1" ht="33.6" customHeight="1" x14ac:dyDescent="0.3">
      <c r="A8" s="9" t="str">
        <f>'Słownik materiały - ceny'!A3</f>
        <v>ENDO-01</v>
      </c>
      <c r="B8" s="10" t="str">
        <f>'Słownik materiały - ceny'!B3</f>
        <v>Czepek jednorazowy</v>
      </c>
      <c r="C8" s="10" t="str">
        <f>'Słownik materiały - ceny'!C3</f>
        <v>materiał jednorazowy</v>
      </c>
      <c r="D8" s="1">
        <v>1</v>
      </c>
      <c r="E8" s="10" t="str">
        <f>'Słownik materiały - ceny'!D3</f>
        <v>szt</v>
      </c>
      <c r="F8" s="40">
        <v>2</v>
      </c>
      <c r="G8" s="11">
        <f>'Słownik materiały - ceny'!E3</f>
        <v>0.41</v>
      </c>
      <c r="H8" s="11">
        <f>(F8/D8)*G8</f>
        <v>0.82</v>
      </c>
      <c r="I8" s="6"/>
      <c r="J8" s="48"/>
      <c r="K8" s="6"/>
    </row>
    <row r="9" spans="1:11" customFormat="1" ht="33.6" customHeight="1" x14ac:dyDescent="0.3">
      <c r="A9" s="9" t="str">
        <f>'Słownik materiały - ceny'!A4</f>
        <v>ENDO-02</v>
      </c>
      <c r="B9" s="10" t="str">
        <f>'Słownik materiały - ceny'!B4</f>
        <v>Maska chirurgiczna</v>
      </c>
      <c r="C9" s="10" t="str">
        <f>'Słownik materiały - ceny'!C4</f>
        <v>materiał jednorazowy</v>
      </c>
      <c r="D9" s="1">
        <v>1</v>
      </c>
      <c r="E9" s="10" t="str">
        <f>'Słownik materiały - ceny'!D4</f>
        <v>szt</v>
      </c>
      <c r="F9" s="40">
        <v>2</v>
      </c>
      <c r="G9" s="11">
        <f>'Słownik materiały - ceny'!E4</f>
        <v>0.22</v>
      </c>
      <c r="H9" s="11">
        <f>(F9/D9)*G9</f>
        <v>0.44</v>
      </c>
      <c r="I9" s="6"/>
      <c r="J9" s="48"/>
      <c r="K9" s="6"/>
    </row>
    <row r="10" spans="1:11" customFormat="1" ht="31.8" customHeight="1" x14ac:dyDescent="0.3">
      <c r="A10" s="9" t="str">
        <f>'Słownik materiały - ceny'!A5</f>
        <v>ENDO-031</v>
      </c>
      <c r="B10" s="10" t="str">
        <f>'Słownik materiały - ceny'!B5</f>
        <v>Fartuch chirurgiczny jednorazowy</v>
      </c>
      <c r="C10" s="10" t="str">
        <f>'Słownik materiały - ceny'!C5</f>
        <v>materiał jednorazowy</v>
      </c>
      <c r="D10" s="12">
        <v>1</v>
      </c>
      <c r="E10" s="10" t="str">
        <f>'Słownik materiały - ceny'!D5</f>
        <v>szt</v>
      </c>
      <c r="F10" s="40">
        <v>2</v>
      </c>
      <c r="G10" s="11">
        <f>'Słownik materiały - ceny'!E5</f>
        <v>10.55</v>
      </c>
      <c r="H10" s="11">
        <f>(F10/D10)*G10</f>
        <v>21.1</v>
      </c>
      <c r="I10" s="6"/>
      <c r="J10" s="48"/>
      <c r="K10" s="6"/>
    </row>
    <row r="11" spans="1:11" customFormat="1" ht="26.4" customHeight="1" x14ac:dyDescent="0.3">
      <c r="A11" s="9" t="str">
        <f>'Słownik materiały - ceny'!A7</f>
        <v>ENDO-04</v>
      </c>
      <c r="B11" s="10" t="str">
        <f>'Słownik materiały - ceny'!B7</f>
        <v>Ochraniacze na obuwie</v>
      </c>
      <c r="C11" s="10" t="str">
        <f>'Słownik materiały - ceny'!C7</f>
        <v>materiał jednorazowy</v>
      </c>
      <c r="D11" s="12">
        <v>1</v>
      </c>
      <c r="E11" s="10" t="str">
        <f>'Słownik materiały - ceny'!D7</f>
        <v>szt</v>
      </c>
      <c r="F11" s="40">
        <v>4</v>
      </c>
      <c r="G11" s="11">
        <f>'Słownik materiały - ceny'!E7</f>
        <v>0.14000000000000001</v>
      </c>
      <c r="H11" s="11">
        <f t="shared" ref="H11:H31" si="0">(F11/D11)*G11</f>
        <v>0.56000000000000005</v>
      </c>
      <c r="I11" s="6"/>
      <c r="J11" s="6"/>
      <c r="K11" s="6"/>
    </row>
    <row r="12" spans="1:11" customFormat="1" ht="26.4" customHeight="1" x14ac:dyDescent="0.3">
      <c r="A12" s="9" t="str">
        <f>'Słownik materiały - ceny'!A8</f>
        <v>ENDO-05</v>
      </c>
      <c r="B12" s="10" t="str">
        <f>'Słownik materiały - ceny'!B8</f>
        <v>Prześcieradło jednorazowe</v>
      </c>
      <c r="C12" s="10" t="str">
        <f>'Słownik materiały - ceny'!C8</f>
        <v>materiał jednorazowy</v>
      </c>
      <c r="D12" s="12">
        <v>1</v>
      </c>
      <c r="E12" s="10" t="str">
        <f>'Słownik materiały - ceny'!D8</f>
        <v>szt</v>
      </c>
      <c r="F12" s="40">
        <v>1</v>
      </c>
      <c r="G12" s="11">
        <f>'Słownik materiały - ceny'!E8</f>
        <v>2.15</v>
      </c>
      <c r="H12" s="11">
        <f t="shared" si="0"/>
        <v>2.15</v>
      </c>
      <c r="I12" s="6"/>
      <c r="J12" s="6"/>
      <c r="K12" s="6"/>
    </row>
    <row r="13" spans="1:11" customFormat="1" ht="26.4" customHeight="1" x14ac:dyDescent="0.3">
      <c r="A13" s="9" t="str">
        <f>'Słownik materiały - ceny'!A9</f>
        <v>ENDO-06</v>
      </c>
      <c r="B13" s="10" t="str">
        <f>'Słownik materiały - ceny'!B9</f>
        <v>Rękawiczki jednorazowe</v>
      </c>
      <c r="C13" s="10" t="str">
        <f>'Słownik materiały - ceny'!C9</f>
        <v>materiał jednorazowy</v>
      </c>
      <c r="D13" s="12">
        <v>1</v>
      </c>
      <c r="E13" s="10" t="str">
        <f>'Słownik materiały - ceny'!D9</f>
        <v>szt</v>
      </c>
      <c r="F13" s="40">
        <v>6</v>
      </c>
      <c r="G13" s="11">
        <f>'Słownik materiały - ceny'!E9</f>
        <v>1.04</v>
      </c>
      <c r="H13" s="11">
        <f t="shared" si="0"/>
        <v>6.24</v>
      </c>
      <c r="I13" s="6"/>
      <c r="J13" s="48"/>
      <c r="K13" s="6"/>
    </row>
    <row r="14" spans="1:11" customFormat="1" ht="26.4" customHeight="1" x14ac:dyDescent="0.3">
      <c r="A14" s="9" t="str">
        <f>'Słownik materiały - ceny'!A10</f>
        <v>ENDO-07</v>
      </c>
      <c r="B14" s="10" t="str">
        <f>'Słownik materiały - ceny'!B10</f>
        <v>Ustnik endoskopowy</v>
      </c>
      <c r="C14" s="10" t="str">
        <f>'Słownik materiały - ceny'!C10</f>
        <v>materiał jednorazowy</v>
      </c>
      <c r="D14" s="12">
        <v>1</v>
      </c>
      <c r="E14" s="10" t="str">
        <f>'Słownik materiały - ceny'!D10</f>
        <v>szt</v>
      </c>
      <c r="F14" s="40">
        <v>1</v>
      </c>
      <c r="G14" s="11">
        <f>'Słownik materiały - ceny'!E10</f>
        <v>3.75</v>
      </c>
      <c r="H14" s="11">
        <f t="shared" si="0"/>
        <v>3.75</v>
      </c>
      <c r="I14" s="6"/>
      <c r="J14" s="48"/>
      <c r="K14" s="6"/>
    </row>
    <row r="15" spans="1:11" customFormat="1" ht="26.4" customHeight="1" x14ac:dyDescent="0.3">
      <c r="A15" s="9" t="str">
        <f>'Słownik materiały - ceny'!A11</f>
        <v>ENDO-08</v>
      </c>
      <c r="B15" s="10" t="str">
        <f>'Słownik materiały - ceny'!B11</f>
        <v>Wkład jednorazowy do ssaka</v>
      </c>
      <c r="C15" s="10" t="str">
        <f>'Słownik materiały - ceny'!C11</f>
        <v>materiał jednorazowy</v>
      </c>
      <c r="D15" s="12">
        <v>1</v>
      </c>
      <c r="E15" s="10" t="str">
        <f>'Słownik materiały - ceny'!D11</f>
        <v>szt</v>
      </c>
      <c r="F15" s="40">
        <v>1</v>
      </c>
      <c r="G15" s="11">
        <f>'Słownik materiały - ceny'!E11</f>
        <v>14.2</v>
      </c>
      <c r="H15" s="11">
        <f t="shared" si="0"/>
        <v>14.2</v>
      </c>
      <c r="I15" s="6"/>
      <c r="J15" s="48"/>
      <c r="K15" s="6"/>
    </row>
    <row r="16" spans="1:11" s="15" customFormat="1" ht="26.4" customHeight="1" x14ac:dyDescent="0.3">
      <c r="A16" s="9" t="str">
        <f>'Słownik materiały - ceny'!A13</f>
        <v>ENDO-10</v>
      </c>
      <c r="B16" s="10" t="str">
        <f>'Słownik materiały - ceny'!B13</f>
        <v>ANIOXYDE 1000 ml, preparat do czyszczenia endoskopów</v>
      </c>
      <c r="C16" s="10" t="str">
        <f>'Słownik materiały - ceny'!C13</f>
        <v>środek dezynfekcyjny</v>
      </c>
      <c r="D16" s="12">
        <v>25</v>
      </c>
      <c r="E16" s="10" t="str">
        <f>'Słownik materiały - ceny'!D13</f>
        <v>szt</v>
      </c>
      <c r="F16" s="40">
        <v>1</v>
      </c>
      <c r="G16" s="11">
        <f>'Słownik materiały - ceny'!E13</f>
        <v>147.56</v>
      </c>
      <c r="H16" s="11">
        <f t="shared" si="0"/>
        <v>5.9024000000000001</v>
      </c>
      <c r="I16" s="14"/>
      <c r="J16" s="49"/>
      <c r="K16" s="14"/>
    </row>
    <row r="17" spans="1:11" s="15" customFormat="1" ht="26.4" customHeight="1" x14ac:dyDescent="0.3">
      <c r="A17" s="9" t="str">
        <f>'Słownik materiały - ceny'!A14</f>
        <v>ENDO-11</v>
      </c>
      <c r="B17" s="10" t="str">
        <f>'Słownik materiały - ceny'!B14</f>
        <v>Lignina - wata celulozowa, opakowanie 5 kg</v>
      </c>
      <c r="C17" s="10" t="str">
        <f>'Słownik materiały - ceny'!C14</f>
        <v>materiał jednorazowy</v>
      </c>
      <c r="D17" s="12">
        <v>100</v>
      </c>
      <c r="E17" s="10" t="str">
        <f>'Słownik materiały - ceny'!D14</f>
        <v>opakowanie</v>
      </c>
      <c r="F17" s="40">
        <v>1</v>
      </c>
      <c r="G17" s="11">
        <f>'Słownik materiały - ceny'!E14</f>
        <v>42.55</v>
      </c>
      <c r="H17" s="11">
        <f t="shared" si="0"/>
        <v>0.42549999999999999</v>
      </c>
      <c r="I17" s="14"/>
      <c r="J17" s="49"/>
      <c r="K17" s="14"/>
    </row>
    <row r="18" spans="1:11" s="15" customFormat="1" ht="26.4" customHeight="1" x14ac:dyDescent="0.3">
      <c r="A18" s="9" t="str">
        <f>'Słownik materiały - ceny'!A24</f>
        <v>ENDO-21</v>
      </c>
      <c r="B18" s="10" t="str">
        <f>'Słownik materiały - ceny'!B24</f>
        <v>Nerka jednorazowa</v>
      </c>
      <c r="C18" s="10" t="str">
        <f>'Słownik materiały - ceny'!C24</f>
        <v>materiał jednorazowy</v>
      </c>
      <c r="D18" s="12">
        <v>1</v>
      </c>
      <c r="E18" s="10" t="str">
        <f>'Słownik materiały - ceny'!D24</f>
        <v>szt</v>
      </c>
      <c r="F18" s="40">
        <v>1</v>
      </c>
      <c r="G18" s="11">
        <f>'Słownik materiały - ceny'!E24</f>
        <v>0.43</v>
      </c>
      <c r="H18" s="11">
        <f t="shared" si="0"/>
        <v>0.43</v>
      </c>
      <c r="I18" s="14"/>
      <c r="J18" s="14"/>
      <c r="K18" s="14"/>
    </row>
    <row r="19" spans="1:11" s="15" customFormat="1" ht="26.4" customHeight="1" x14ac:dyDescent="0.3">
      <c r="A19" s="9" t="str">
        <f>'Słownik materiały - ceny'!A20</f>
        <v>ENDO-17</v>
      </c>
      <c r="B19" s="10" t="str">
        <f>'Słownik materiały - ceny'!B20</f>
        <v>Szczoteczka do czyszczenia endoskopów</v>
      </c>
      <c r="C19" s="10" t="str">
        <f>'Słownik materiały - ceny'!C20</f>
        <v>materiał jednorazowy</v>
      </c>
      <c r="D19" s="12">
        <v>1</v>
      </c>
      <c r="E19" s="10" t="str">
        <f>'Słownik materiały - ceny'!D20</f>
        <v>szt</v>
      </c>
      <c r="F19" s="40">
        <v>1</v>
      </c>
      <c r="G19" s="11">
        <f>'Słownik materiały - ceny'!E20</f>
        <v>2.98</v>
      </c>
      <c r="H19" s="11">
        <f t="shared" si="0"/>
        <v>2.98</v>
      </c>
      <c r="I19" s="14"/>
      <c r="J19" s="49"/>
      <c r="K19" s="14"/>
    </row>
    <row r="20" spans="1:11" s="15" customFormat="1" ht="26.4" customHeight="1" x14ac:dyDescent="0.3">
      <c r="A20" s="9" t="str">
        <f>'Słownik materiały - ceny'!A15</f>
        <v>ENDO-12</v>
      </c>
      <c r="B20" s="10" t="str">
        <f>'Słownik materiały - ceny'!B15</f>
        <v>Aniosgel 85 NPC do dezynfekcji rąk, butelka 1000 ml</v>
      </c>
      <c r="C20" s="10" t="str">
        <f>'Słownik materiały - ceny'!C15</f>
        <v>środek dezynfekcyjny</v>
      </c>
      <c r="D20" s="12">
        <v>30</v>
      </c>
      <c r="E20" s="10" t="str">
        <f>'Słownik materiały - ceny'!D15</f>
        <v>szt</v>
      </c>
      <c r="F20" s="40">
        <v>1</v>
      </c>
      <c r="G20" s="11">
        <f>'Słownik materiały - ceny'!E15</f>
        <v>29.81</v>
      </c>
      <c r="H20" s="11">
        <f t="shared" si="0"/>
        <v>0.99366666666666659</v>
      </c>
      <c r="I20" s="14"/>
      <c r="J20" s="49"/>
      <c r="K20" s="14"/>
    </row>
    <row r="21" spans="1:11" s="15" customFormat="1" ht="26.4" customHeight="1" x14ac:dyDescent="0.3">
      <c r="A21" s="9" t="str">
        <f>'Słownik materiały - ceny'!A16</f>
        <v>ENDO-13</v>
      </c>
      <c r="B21" s="10" t="str">
        <f>'Słownik materiały - ceny'!B16</f>
        <v>Chusteczki uniwersalne Clinell do dezynfekcji powierzchni, opakowanie 200 szt</v>
      </c>
      <c r="C21" s="10" t="str">
        <f>'Słownik materiały - ceny'!C16</f>
        <v>środek dezynfekcyjny</v>
      </c>
      <c r="D21" s="12">
        <v>60</v>
      </c>
      <c r="E21" s="10" t="str">
        <f>'Słownik materiały - ceny'!D16</f>
        <v>opakowanie</v>
      </c>
      <c r="F21" s="40">
        <v>1</v>
      </c>
      <c r="G21" s="11">
        <f>'Słownik materiały - ceny'!E16</f>
        <v>40</v>
      </c>
      <c r="H21" s="11">
        <f t="shared" si="0"/>
        <v>0.66666666666666663</v>
      </c>
      <c r="I21" s="14"/>
      <c r="J21" s="49"/>
      <c r="K21" s="14"/>
    </row>
    <row r="22" spans="1:11" s="15" customFormat="1" ht="26.4" customHeight="1" x14ac:dyDescent="0.3">
      <c r="A22" s="9" t="str">
        <f>'Słownik materiały - ceny'!A17</f>
        <v>ENDO-14</v>
      </c>
      <c r="B22" s="10" t="str">
        <f>'Słownik materiały - ceny'!B17</f>
        <v>Kompresy niejałowe 10x10, opakowanie 100 sztuk</v>
      </c>
      <c r="C22" s="10" t="str">
        <f>'Słownik materiały - ceny'!C17</f>
        <v>materiał jednorazowy</v>
      </c>
      <c r="D22" s="12">
        <v>4</v>
      </c>
      <c r="E22" s="10" t="str">
        <f>'Słownik materiały - ceny'!D17</f>
        <v>opakowanie</v>
      </c>
      <c r="F22" s="40">
        <v>1</v>
      </c>
      <c r="G22" s="11">
        <f>'Słownik materiały - ceny'!E17</f>
        <v>10.15</v>
      </c>
      <c r="H22" s="11">
        <f t="shared" si="0"/>
        <v>2.5375000000000001</v>
      </c>
      <c r="I22" s="14"/>
      <c r="J22" s="49"/>
      <c r="K22" s="14"/>
    </row>
    <row r="23" spans="1:11" s="15" customFormat="1" ht="26.4" customHeight="1" x14ac:dyDescent="0.3">
      <c r="A23" s="9" t="str">
        <f>'Słownik materiały - ceny'!A18</f>
        <v>ENDO-15</v>
      </c>
      <c r="B23" s="10" t="str">
        <f>'Słownik materiały - ceny'!B18</f>
        <v>Incidin OXY Wipes chusteczki do dezynfekcji, opakowanie 100 sztuk</v>
      </c>
      <c r="C23" s="10" t="str">
        <f>'Słownik materiały - ceny'!C18</f>
        <v>środek dezynfekcyjny</v>
      </c>
      <c r="D23" s="12">
        <v>10</v>
      </c>
      <c r="E23" s="10" t="str">
        <f>'Słownik materiały - ceny'!D18</f>
        <v>opakowanie</v>
      </c>
      <c r="F23" s="40">
        <v>1</v>
      </c>
      <c r="G23" s="11">
        <f>'Słownik materiały - ceny'!E18</f>
        <v>29.2</v>
      </c>
      <c r="H23" s="11">
        <f t="shared" si="0"/>
        <v>2.92</v>
      </c>
      <c r="I23" s="14"/>
      <c r="J23" s="49"/>
      <c r="K23" s="14"/>
    </row>
    <row r="24" spans="1:11" s="15" customFormat="1" ht="26.4" customHeight="1" x14ac:dyDescent="0.3">
      <c r="A24" s="9" t="str">
        <f>'Słownik materiały - ceny'!A19</f>
        <v>ENDO-16</v>
      </c>
      <c r="B24" s="10" t="str">
        <f>'Słownik materiały - ceny'!B19</f>
        <v>Sterisol Liquid Soap Ultra Mild, opakowanie 700 ml</v>
      </c>
      <c r="C24" s="10" t="str">
        <f>'Słownik materiały - ceny'!C19</f>
        <v>środek dezynfekcyjny</v>
      </c>
      <c r="D24" s="12">
        <v>60</v>
      </c>
      <c r="E24" s="10" t="str">
        <f>'Słownik materiały - ceny'!D19</f>
        <v>szt</v>
      </c>
      <c r="F24" s="40">
        <v>1</v>
      </c>
      <c r="G24" s="11">
        <f>'Słownik materiały - ceny'!E19</f>
        <v>35</v>
      </c>
      <c r="H24" s="11">
        <f t="shared" si="0"/>
        <v>0.58333333333333337</v>
      </c>
      <c r="I24" s="14"/>
      <c r="J24" s="49"/>
      <c r="K24" s="14"/>
    </row>
    <row r="25" spans="1:11" s="15" customFormat="1" ht="26.4" customHeight="1" x14ac:dyDescent="0.3">
      <c r="A25" s="9" t="str">
        <f>'Słownik materiały - ceny'!A23</f>
        <v>ENDO-20</v>
      </c>
      <c r="B25" s="10" t="str">
        <f>'Słownik materiały - ceny'!B23</f>
        <v>POJEMNIK na odpady medyczne 10L.</v>
      </c>
      <c r="C25" s="10" t="str">
        <f>'Słownik materiały - ceny'!C23</f>
        <v>materiał jednorazowy</v>
      </c>
      <c r="D25" s="12">
        <v>30</v>
      </c>
      <c r="E25" s="10" t="str">
        <f>'Słownik materiały - ceny'!D23</f>
        <v>szt</v>
      </c>
      <c r="F25" s="40">
        <v>1</v>
      </c>
      <c r="G25" s="11">
        <f>'Słownik materiały - ceny'!E23</f>
        <v>5.0576749999999997</v>
      </c>
      <c r="H25" s="11">
        <f t="shared" si="0"/>
        <v>0.16858916666666665</v>
      </c>
      <c r="I25" s="14"/>
      <c r="J25" s="14"/>
      <c r="K25" s="14"/>
    </row>
    <row r="26" spans="1:11" s="15" customFormat="1" ht="26.4" customHeight="1" x14ac:dyDescent="0.3">
      <c r="A26" s="9" t="str">
        <f>'Słownik materiały - ceny'!A22</f>
        <v>ENDO-19</v>
      </c>
      <c r="B26" s="10" t="str">
        <f>'Słownik materiały - ceny'!B22</f>
        <v>Pojemnik z 4% formaliną o poj.  60 / 30 ml</v>
      </c>
      <c r="C26" s="10" t="str">
        <f>'Słownik materiały - ceny'!C22</f>
        <v>materiał jednorazowy</v>
      </c>
      <c r="D26" s="12">
        <v>1</v>
      </c>
      <c r="E26" s="10" t="str">
        <f>'Słownik materiały - ceny'!D22</f>
        <v>szt</v>
      </c>
      <c r="F26" s="40">
        <v>1</v>
      </c>
      <c r="G26" s="11">
        <f>'Słownik materiały - ceny'!E22</f>
        <v>2.7874716417910448</v>
      </c>
      <c r="H26" s="11">
        <f t="shared" si="0"/>
        <v>2.7874716417910448</v>
      </c>
      <c r="I26" s="14"/>
      <c r="J26" s="49"/>
      <c r="K26" s="14"/>
    </row>
    <row r="27" spans="1:11" s="15" customFormat="1" ht="26.4" customHeight="1" x14ac:dyDescent="0.3">
      <c r="A27" s="9" t="str">
        <f>'Słownik materiały - ceny'!A21</f>
        <v>ENDO-18</v>
      </c>
      <c r="B27" s="10" t="str">
        <f>'Słownik materiały - ceny'!B21</f>
        <v>Szczypce biopsyjne</v>
      </c>
      <c r="C27" s="10" t="str">
        <f>'Słownik materiały - ceny'!C21</f>
        <v>materiał jednorazowy</v>
      </c>
      <c r="D27" s="12">
        <v>1</v>
      </c>
      <c r="E27" s="10" t="str">
        <f>'Słownik materiały - ceny'!D21</f>
        <v>szt</v>
      </c>
      <c r="F27" s="40">
        <v>1</v>
      </c>
      <c r="G27" s="11">
        <f>'Słownik materiały - ceny'!E21</f>
        <v>18.899999999999999</v>
      </c>
      <c r="H27" s="11">
        <f t="shared" si="0"/>
        <v>18.899999999999999</v>
      </c>
      <c r="I27" s="14"/>
      <c r="J27" s="49"/>
      <c r="K27" s="14"/>
    </row>
    <row r="28" spans="1:11" s="15" customFormat="1" ht="26.4" customHeight="1" x14ac:dyDescent="0.3">
      <c r="A28" s="9" t="str">
        <f>'Słownik materiały - ceny'!A35</f>
        <v>ENDO-32</v>
      </c>
      <c r="B28" s="10" t="str">
        <f>'Słownik materiały - ceny'!B35</f>
        <v>Strzykawka 20 ml</v>
      </c>
      <c r="C28" s="10" t="str">
        <f>'Słownik materiały - ceny'!C35</f>
        <v>materiał jednorazowy</v>
      </c>
      <c r="D28" s="12">
        <v>1</v>
      </c>
      <c r="E28" s="10" t="str">
        <f>'Słownik materiały - ceny'!D35</f>
        <v>szt</v>
      </c>
      <c r="F28" s="40">
        <v>1</v>
      </c>
      <c r="G28" s="11">
        <f>'Słownik materiały - ceny'!E35</f>
        <v>0.2</v>
      </c>
      <c r="H28" s="11">
        <f t="shared" si="0"/>
        <v>0.2</v>
      </c>
      <c r="I28" s="14"/>
      <c r="J28" s="14"/>
      <c r="K28" s="14"/>
    </row>
    <row r="29" spans="1:11" s="15" customFormat="1" ht="26.4" customHeight="1" x14ac:dyDescent="0.3">
      <c r="A29" s="9" t="str">
        <f>'Słownik materiały - ceny'!A36</f>
        <v>ENDO-33</v>
      </c>
      <c r="B29" s="10" t="str">
        <f>'Słownik materiały - ceny'!B36</f>
        <v>Spirytus 75 % , 1 litr</v>
      </c>
      <c r="C29" s="10" t="str">
        <f>'Słownik materiały - ceny'!C36</f>
        <v>środek dezynfekcyjny</v>
      </c>
      <c r="D29" s="12">
        <v>1</v>
      </c>
      <c r="E29" s="10" t="str">
        <f>'Słownik materiały - ceny'!D36</f>
        <v>litr</v>
      </c>
      <c r="F29" s="39">
        <v>0.1</v>
      </c>
      <c r="G29" s="11">
        <f>'Słownik materiały - ceny'!E36</f>
        <v>195.45</v>
      </c>
      <c r="H29" s="11">
        <f t="shared" si="0"/>
        <v>19.545000000000002</v>
      </c>
      <c r="I29" s="14"/>
      <c r="J29" s="14"/>
      <c r="K29" s="14"/>
    </row>
    <row r="30" spans="1:11" s="15" customFormat="1" ht="26.4" customHeight="1" x14ac:dyDescent="0.3">
      <c r="A30" s="9" t="str">
        <f>'Słownik materiały - ceny'!A38</f>
        <v>ENDO-35</v>
      </c>
      <c r="B30" s="10" t="str">
        <f>'Słownik materiały - ceny'!B38</f>
        <v xml:space="preserve">Pętla diatermiczna </v>
      </c>
      <c r="C30" s="10" t="str">
        <f>'Słownik materiały - ceny'!C38</f>
        <v>materiał jednorazowy</v>
      </c>
      <c r="D30" s="12">
        <v>1</v>
      </c>
      <c r="E30" s="10" t="str">
        <f>'Słownik materiały - ceny'!D38</f>
        <v>szt</v>
      </c>
      <c r="F30" s="40">
        <v>1</v>
      </c>
      <c r="G30" s="11">
        <f>'Słownik materiały - ceny'!E38</f>
        <v>29.55</v>
      </c>
      <c r="H30" s="11">
        <f t="shared" si="0"/>
        <v>29.55</v>
      </c>
      <c r="I30" s="14"/>
      <c r="J30" s="14"/>
      <c r="K30" s="14"/>
    </row>
    <row r="31" spans="1:11" s="15" customFormat="1" ht="26.4" customHeight="1" x14ac:dyDescent="0.3">
      <c r="A31" s="9" t="str">
        <f>'Słownik materiały - ceny'!A25</f>
        <v>ENDO-22</v>
      </c>
      <c r="B31" s="10" t="str">
        <f>'Słownik materiały - ceny'!B25</f>
        <v xml:space="preserve">Lidocain-EGIS aerozol, roztwór 10% 38g </v>
      </c>
      <c r="C31" s="10" t="str">
        <f>'Słownik materiały - ceny'!C25</f>
        <v>lek</v>
      </c>
      <c r="D31" s="12">
        <v>10</v>
      </c>
      <c r="E31" s="10" t="str">
        <f>'Słownik materiały - ceny'!D25</f>
        <v>szt</v>
      </c>
      <c r="F31" s="40">
        <v>1</v>
      </c>
      <c r="G31" s="11">
        <f>'Słownik materiały - ceny'!E25</f>
        <v>34.99</v>
      </c>
      <c r="H31" s="11">
        <f t="shared" si="0"/>
        <v>3.4990000000000006</v>
      </c>
      <c r="I31" s="14"/>
      <c r="J31" s="14"/>
      <c r="K31" s="14"/>
    </row>
    <row r="32" spans="1:11" s="15" customFormat="1" ht="26.4" customHeight="1" x14ac:dyDescent="0.3">
      <c r="A32" s="179" t="s">
        <v>55</v>
      </c>
      <c r="B32" s="180"/>
      <c r="C32" s="180"/>
      <c r="D32" s="180"/>
      <c r="E32" s="180"/>
      <c r="F32" s="180"/>
      <c r="G32" s="181"/>
      <c r="H32" s="16">
        <f>SUM(H8:H31)</f>
        <v>141.34912747512439</v>
      </c>
      <c r="I32" s="14"/>
      <c r="J32" s="14"/>
      <c r="K32" s="14"/>
    </row>
    <row r="33" spans="1:11" s="15" customFormat="1" ht="26.4" customHeight="1" x14ac:dyDescent="0.3">
      <c r="A33" s="5"/>
      <c r="B33" s="5"/>
      <c r="C33" s="5"/>
      <c r="D33" s="5"/>
      <c r="E33" s="5"/>
      <c r="F33" s="5"/>
      <c r="G33" s="5"/>
      <c r="H33" s="5"/>
      <c r="I33" s="14"/>
      <c r="J33" s="14"/>
      <c r="K33" s="14"/>
    </row>
    <row r="34" spans="1:11" s="15" customFormat="1" ht="26.4" customHeight="1" x14ac:dyDescent="0.3">
      <c r="A34" s="178" t="s">
        <v>56</v>
      </c>
      <c r="B34" s="178"/>
      <c r="C34" s="6"/>
      <c r="D34" s="6"/>
      <c r="E34" s="6"/>
      <c r="F34" s="6"/>
      <c r="G34" s="6"/>
      <c r="H34" s="6"/>
      <c r="I34" s="14"/>
      <c r="J34" s="14"/>
      <c r="K34" s="14"/>
    </row>
    <row r="35" spans="1:11" s="15" customFormat="1" ht="26.4" customHeight="1" x14ac:dyDescent="0.3">
      <c r="A35" s="5" t="s">
        <v>57</v>
      </c>
      <c r="B35" s="17" t="s">
        <v>58</v>
      </c>
      <c r="C35" s="17" t="s">
        <v>59</v>
      </c>
      <c r="D35" s="6"/>
      <c r="E35" s="6"/>
      <c r="F35" s="6"/>
      <c r="G35" s="6"/>
      <c r="H35" s="6"/>
      <c r="I35" s="14"/>
      <c r="J35" s="14"/>
      <c r="K35" s="14"/>
    </row>
    <row r="36" spans="1:11" s="15" customFormat="1" ht="26.4" customHeight="1" x14ac:dyDescent="0.3">
      <c r="A36" s="21" t="str">
        <f>'Stawki wynagrodzeń'!C3</f>
        <v xml:space="preserve">lekarz </v>
      </c>
      <c r="B36" s="22">
        <f>'Stawki wynagrodzeń'!F8</f>
        <v>147.32113032756132</v>
      </c>
      <c r="C36" s="23">
        <f>B36/60</f>
        <v>2.4553521721260219</v>
      </c>
      <c r="D36" s="6"/>
      <c r="E36" s="6"/>
      <c r="F36" s="6"/>
      <c r="G36" s="6"/>
      <c r="H36" s="6"/>
      <c r="I36" s="14"/>
      <c r="J36" s="14"/>
      <c r="K36" s="14"/>
    </row>
    <row r="37" spans="1:11" s="15" customFormat="1" ht="26.4" customHeight="1" x14ac:dyDescent="0.3">
      <c r="A37" s="24" t="str">
        <f>'Stawki wynagrodzeń'!C9</f>
        <v>pielęgniarka</v>
      </c>
      <c r="B37" s="22">
        <f>'Stawki wynagrodzeń'!F13</f>
        <v>63.987673225000009</v>
      </c>
      <c r="C37" s="23">
        <f>B37/60</f>
        <v>1.0664612204166668</v>
      </c>
      <c r="D37" s="6"/>
      <c r="E37" s="6"/>
      <c r="F37" s="6"/>
      <c r="G37" s="6"/>
      <c r="H37" s="6"/>
      <c r="I37" s="14"/>
      <c r="J37" s="14"/>
      <c r="K37" s="14"/>
    </row>
    <row r="38" spans="1:11" s="15" customFormat="1" ht="26.4" customHeight="1" x14ac:dyDescent="0.3">
      <c r="A38" s="24"/>
      <c r="B38" s="22"/>
      <c r="C38" s="23"/>
      <c r="D38" s="6"/>
      <c r="E38" s="6"/>
      <c r="F38" s="6"/>
      <c r="G38" s="6"/>
      <c r="H38" s="6"/>
      <c r="I38" s="14"/>
      <c r="J38" s="14"/>
      <c r="K38" s="14"/>
    </row>
    <row r="39" spans="1:11" s="15" customFormat="1" ht="26.4" customHeight="1" x14ac:dyDescent="0.3">
      <c r="A39" s="6"/>
      <c r="B39" s="6"/>
      <c r="C39" s="6"/>
      <c r="D39" s="6"/>
      <c r="E39" s="6"/>
      <c r="F39" s="6"/>
      <c r="G39" s="6"/>
      <c r="H39" s="6"/>
      <c r="I39" s="14"/>
      <c r="J39" s="14"/>
      <c r="K39" s="14"/>
    </row>
    <row r="40" spans="1:11" customFormat="1" ht="18.6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customFormat="1" ht="38.4" customHeight="1" x14ac:dyDescent="0.3">
      <c r="A41" s="7" t="s">
        <v>60</v>
      </c>
      <c r="B41" s="7" t="s">
        <v>61</v>
      </c>
      <c r="C41" s="7" t="s">
        <v>42</v>
      </c>
      <c r="D41" s="7" t="s">
        <v>62</v>
      </c>
      <c r="E41" s="7" t="s">
        <v>63</v>
      </c>
      <c r="F41" s="7" t="s">
        <v>64</v>
      </c>
      <c r="G41" s="7" t="s">
        <v>65</v>
      </c>
      <c r="H41" s="6"/>
      <c r="I41" s="6"/>
      <c r="J41" s="6"/>
      <c r="K41" s="6"/>
    </row>
    <row r="42" spans="1:11" customFormat="1" x14ac:dyDescent="0.3">
      <c r="A42" s="25"/>
      <c r="B42" s="8" t="s">
        <v>48</v>
      </c>
      <c r="C42" s="8" t="s">
        <v>50</v>
      </c>
      <c r="D42" s="8" t="s">
        <v>51</v>
      </c>
      <c r="E42" s="8" t="s">
        <v>52</v>
      </c>
      <c r="F42" s="8" t="s">
        <v>53</v>
      </c>
      <c r="G42" s="26" t="s">
        <v>66</v>
      </c>
      <c r="H42" s="6"/>
      <c r="I42" s="6"/>
      <c r="J42" s="6"/>
      <c r="K42" s="6"/>
    </row>
    <row r="43" spans="1:11" customFormat="1" ht="43.2" x14ac:dyDescent="0.3">
      <c r="A43" s="27" t="s">
        <v>122</v>
      </c>
      <c r="B43" s="28" t="s">
        <v>73</v>
      </c>
      <c r="C43" s="29">
        <v>1</v>
      </c>
      <c r="D43" s="30" t="s">
        <v>67</v>
      </c>
      <c r="E43" s="31">
        <v>45</v>
      </c>
      <c r="F43" s="32">
        <f>C36</f>
        <v>2.4553521721260219</v>
      </c>
      <c r="G43" s="32">
        <f>(E43/C43)*F43</f>
        <v>110.49084774567099</v>
      </c>
      <c r="H43" s="6"/>
      <c r="I43" s="6"/>
      <c r="J43" s="6"/>
      <c r="K43" s="6"/>
    </row>
    <row r="44" spans="1:11" customFormat="1" ht="43.2" x14ac:dyDescent="0.3">
      <c r="A44" s="52" t="s">
        <v>214</v>
      </c>
      <c r="B44" s="28" t="s">
        <v>74</v>
      </c>
      <c r="C44" s="30">
        <v>1</v>
      </c>
      <c r="D44" s="30" t="s">
        <v>67</v>
      </c>
      <c r="E44" s="33">
        <v>60</v>
      </c>
      <c r="F44" s="32">
        <f>C37</f>
        <v>1.0664612204166668</v>
      </c>
      <c r="G44" s="34">
        <f>(E44/C44)*F44</f>
        <v>63.987673225000009</v>
      </c>
      <c r="H44" s="6"/>
      <c r="I44" s="6"/>
      <c r="J44" s="6"/>
      <c r="K44" s="6"/>
    </row>
    <row r="45" spans="1:11" customFormat="1" x14ac:dyDescent="0.3">
      <c r="A45" s="170" t="s">
        <v>68</v>
      </c>
      <c r="B45" s="171"/>
      <c r="C45" s="171"/>
      <c r="D45" s="171"/>
      <c r="E45" s="171"/>
      <c r="F45" s="171"/>
      <c r="G45" s="35">
        <f>SUM(G43:G44)</f>
        <v>174.47852097067101</v>
      </c>
      <c r="H45" s="6"/>
      <c r="I45" s="6"/>
      <c r="J45" s="6"/>
      <c r="K45" s="6"/>
    </row>
    <row r="46" spans="1:11" customForma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customFormat="1" x14ac:dyDescent="0.3">
      <c r="A47" s="6"/>
      <c r="B47" s="6"/>
      <c r="C47" s="6"/>
      <c r="D47" s="6"/>
      <c r="E47" s="6"/>
      <c r="F47" s="6"/>
      <c r="G47" s="6"/>
      <c r="H47" s="36"/>
      <c r="I47" s="6"/>
      <c r="J47" s="6"/>
      <c r="K47" s="6"/>
    </row>
    <row r="48" spans="1:11" customFormat="1" x14ac:dyDescent="0.3">
      <c r="A48" s="173" t="s">
        <v>69</v>
      </c>
      <c r="B48" s="173"/>
      <c r="C48" s="19">
        <f>H32</f>
        <v>141.34912747512439</v>
      </c>
      <c r="D48" s="6"/>
      <c r="E48" s="6"/>
      <c r="F48" s="6"/>
      <c r="G48" s="6"/>
      <c r="H48" s="36"/>
      <c r="I48" s="6"/>
      <c r="J48" s="6"/>
      <c r="K48" s="6"/>
    </row>
    <row r="49" spans="1:11" customFormat="1" x14ac:dyDescent="0.3">
      <c r="A49" s="174" t="s">
        <v>70</v>
      </c>
      <c r="B49" s="174"/>
      <c r="C49" s="22">
        <f>G45</f>
        <v>174.47852097067101</v>
      </c>
      <c r="D49" s="6"/>
      <c r="E49" s="6"/>
      <c r="F49" s="6"/>
      <c r="G49" s="6"/>
      <c r="H49" s="36"/>
      <c r="I49" s="6"/>
      <c r="J49" s="6"/>
      <c r="K49" s="6"/>
    </row>
    <row r="50" spans="1:11" customFormat="1" ht="24" customHeight="1" x14ac:dyDescent="0.3">
      <c r="A50" s="175" t="s">
        <v>71</v>
      </c>
      <c r="B50" s="175"/>
      <c r="C50" s="60">
        <f>SUM(C48:C49)</f>
        <v>315.82764844579538</v>
      </c>
      <c r="D50" s="5"/>
      <c r="E50" s="5"/>
      <c r="F50" s="5"/>
      <c r="G50" s="5"/>
      <c r="H50" s="36"/>
      <c r="I50" s="6"/>
      <c r="J50" s="6"/>
      <c r="K50" s="6"/>
    </row>
    <row r="51" spans="1:11" customFormat="1" x14ac:dyDescent="0.3">
      <c r="A51" s="36"/>
      <c r="B51" s="36"/>
      <c r="C51" s="36"/>
      <c r="D51" s="36"/>
      <c r="E51" s="36"/>
      <c r="F51" s="36"/>
      <c r="G51" s="36"/>
      <c r="H51" s="36"/>
      <c r="I51" s="6"/>
      <c r="J51" s="6"/>
      <c r="K51" s="6"/>
    </row>
    <row r="52" spans="1:11" customFormat="1" x14ac:dyDescent="0.3">
      <c r="A52" s="36"/>
      <c r="B52" s="36"/>
      <c r="C52" s="36"/>
      <c r="D52" s="36"/>
      <c r="E52" s="36"/>
      <c r="F52" s="36"/>
      <c r="G52" s="36"/>
      <c r="H52" s="36"/>
      <c r="I52" s="6"/>
      <c r="J52" s="6"/>
      <c r="K52" s="6"/>
    </row>
    <row r="53" spans="1:11" customFormat="1" ht="25.2" customHeight="1" x14ac:dyDescent="0.3">
      <c r="A53" s="36"/>
      <c r="B53" s="36"/>
      <c r="C53" s="36"/>
      <c r="D53" s="36"/>
      <c r="E53" s="36"/>
      <c r="F53" s="36"/>
      <c r="G53" s="36"/>
      <c r="H53" s="36"/>
      <c r="I53" s="6"/>
      <c r="J53" s="6"/>
      <c r="K53" s="6"/>
    </row>
  </sheetData>
  <mergeCells count="8">
    <mergeCell ref="A45:F45"/>
    <mergeCell ref="A48:B48"/>
    <mergeCell ref="A49:B49"/>
    <mergeCell ref="A50:B50"/>
    <mergeCell ref="B1:C1"/>
    <mergeCell ref="A4:C4"/>
    <mergeCell ref="A32:G32"/>
    <mergeCell ref="A34:B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Koszty 2024</vt:lpstr>
      <vt:lpstr>Wykaz procedur medycznych</vt:lpstr>
      <vt:lpstr>Słownik materiały - ceny</vt:lpstr>
      <vt:lpstr>Stawki wynagrodzeń</vt:lpstr>
      <vt:lpstr>Jedn.koszty normatywne</vt:lpstr>
      <vt:lpstr>Wycena wg 2 metod </vt:lpstr>
      <vt:lpstr>Czasy</vt:lpstr>
      <vt:lpstr>42.242</vt:lpstr>
      <vt:lpstr>42.333</vt:lpstr>
      <vt:lpstr>42.332</vt:lpstr>
      <vt:lpstr>42.91</vt:lpstr>
      <vt:lpstr>43.11</vt:lpstr>
      <vt:lpstr>43.411.01</vt:lpstr>
      <vt:lpstr>43.411.02</vt:lpstr>
      <vt:lpstr>43.419.01</vt:lpstr>
      <vt:lpstr>43.419.02</vt:lpstr>
      <vt:lpstr>43.419.03</vt:lpstr>
      <vt:lpstr>44.14</vt:lpstr>
      <vt:lpstr>44.161</vt:lpstr>
      <vt:lpstr>44.43</vt:lpstr>
      <vt:lpstr>45.131</vt:lpstr>
      <vt:lpstr>45.16</vt:lpstr>
      <vt:lpstr>45.231</vt:lpstr>
      <vt:lpstr>45.239</vt:lpstr>
      <vt:lpstr>45.253</vt:lpstr>
      <vt:lpstr>45.42.01</vt:lpstr>
      <vt:lpstr>45.42.02</vt:lpstr>
      <vt:lpstr>48.36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Klimkiewicz</dc:creator>
  <cp:lastModifiedBy>Mirosława Trojnacka</cp:lastModifiedBy>
  <dcterms:created xsi:type="dcterms:W3CDTF">2015-06-05T18:19:34Z</dcterms:created>
  <dcterms:modified xsi:type="dcterms:W3CDTF">2025-11-19T07:59:23Z</dcterms:modified>
</cp:coreProperties>
</file>