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hidePivotFieldList="1"/>
  <bookViews>
    <workbookView xWindow="65428" yWindow="65428" windowWidth="23256" windowHeight="12576" tabRatio="931" activeTab="2"/>
  </bookViews>
  <sheets>
    <sheet name="Wykaz procedur medycznych" sheetId="1" r:id="rId1"/>
    <sheet name="Przykładowe materiały - ceny" sheetId="48" r:id="rId2"/>
    <sheet name="Przykładowe stawki wynagrodzeń" sheetId="47" r:id="rId3"/>
    <sheet name="Zest.jedn.kosztów normatywnych" sheetId="51" r:id="rId4"/>
    <sheet name="Zestawienie kosztów wytworzenia" sheetId="52" r:id="rId5"/>
    <sheet name="33.22" sheetId="46" r:id="rId6"/>
    <sheet name="33.24" sheetId="45" r:id="rId7"/>
    <sheet name="33.273" sheetId="44" r:id="rId8"/>
    <sheet name="42.242" sheetId="43" r:id="rId9"/>
    <sheet name="42.243" sheetId="42" r:id="rId10"/>
    <sheet name="42.332" sheetId="40" r:id="rId11"/>
    <sheet name="42.333" sheetId="39" r:id="rId12"/>
    <sheet name="42.334" sheetId="38" r:id="rId13"/>
    <sheet name="42.339" sheetId="37" r:id="rId14"/>
    <sheet name="42.91" sheetId="36" r:id="rId15"/>
    <sheet name="43.0" sheetId="35" r:id="rId16"/>
    <sheet name="43.11" sheetId="34" r:id="rId17"/>
    <sheet name="43.411.01" sheetId="32" r:id="rId18"/>
    <sheet name="43.411.02" sheetId="31" r:id="rId19"/>
    <sheet name="43.412" sheetId="29" r:id="rId20"/>
    <sheet name="43.419.01" sheetId="28" r:id="rId21"/>
    <sheet name="43.419.02" sheetId="27" r:id="rId22"/>
    <sheet name="43.419.03" sheetId="25" r:id="rId23"/>
    <sheet name="44.14" sheetId="23" r:id="rId24"/>
    <sheet name="44.16" sheetId="24" r:id="rId25"/>
    <sheet name="44.43" sheetId="21" r:id="rId26"/>
    <sheet name="45.131" sheetId="20" r:id="rId27"/>
    <sheet name="45.16" sheetId="18" r:id="rId28"/>
    <sheet name="45.231" sheetId="16" r:id="rId29"/>
    <sheet name="45.239" sheetId="15" r:id="rId30"/>
    <sheet name="45.251" sheetId="13" r:id="rId31"/>
    <sheet name="45.252" sheetId="12" r:id="rId32"/>
    <sheet name="45.253" sheetId="11" r:id="rId33"/>
    <sheet name="45.30" sheetId="10" r:id="rId34"/>
    <sheet name="45.31" sheetId="9" r:id="rId35"/>
    <sheet name="45.42.01" sheetId="8" r:id="rId36"/>
    <sheet name="45.42.02" sheetId="7" r:id="rId37"/>
    <sheet name="48.36" sheetId="3" r:id="rId3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<sst xmlns="http://schemas.openxmlformats.org/spreadsheetml/2006/main" count="1995" uniqueCount="283">
  <si>
    <t>Lp</t>
  </si>
  <si>
    <t>Kod procedury 
według klasyfikacji 
ICD-9</t>
  </si>
  <si>
    <t>Nazwa procedury</t>
  </si>
  <si>
    <t>42.242</t>
  </si>
  <si>
    <t>Ezofagoskopia z biopsją</t>
  </si>
  <si>
    <t>42.243</t>
  </si>
  <si>
    <t>Biopsja ssąca przełyku</t>
  </si>
  <si>
    <t>42.332</t>
  </si>
  <si>
    <t>Endoskopowe opanowanie krwawienia z przełyku</t>
  </si>
  <si>
    <t>42.333</t>
  </si>
  <si>
    <t>Endoskopowe wycięcie polipa przełyku</t>
  </si>
  <si>
    <t>42.334</t>
  </si>
  <si>
    <t>Endoskopowe nastrzykanie żylaków przełyku</t>
  </si>
  <si>
    <t>42.339</t>
  </si>
  <si>
    <t>Endoskopowe wycięcie/ zniszczenie zmiany/ tkanki przełyku - inne</t>
  </si>
  <si>
    <t>42.91</t>
  </si>
  <si>
    <t>Podwiązanie otwarte żylaków przełyku  - Gastroskopia – opaskowanie żylaków przełyku</t>
  </si>
  <si>
    <t>43.0</t>
  </si>
  <si>
    <t>Gastrotomia</t>
  </si>
  <si>
    <t>43.11</t>
  </si>
  <si>
    <t>Przezskórne endoskopowe wytworzenie przetoki żołądkowej [PEG]</t>
  </si>
  <si>
    <t>43.411.01</t>
  </si>
  <si>
    <t>43.411.02</t>
  </si>
  <si>
    <t>43.419.01</t>
  </si>
  <si>
    <t>Endoskopowe wycięcie lub zniszczenie zmiany lub tkanki żołądka - inne- Gastroskopia - ciało obce</t>
  </si>
  <si>
    <t>43.419.02</t>
  </si>
  <si>
    <t>Endoskopowe wycięcie lub zniszczenie zmiany lub tkanki żołądka - inne - Gastroskopia poszerzanie przełyku (achalazja)</t>
  </si>
  <si>
    <t>43.419.03</t>
  </si>
  <si>
    <t>Endoskopowe wycięcie lub zniszczenie zmiany lub tkanki żołądka - inne - Gastroskopia z zabiegiem protezowania</t>
  </si>
  <si>
    <t>43.412</t>
  </si>
  <si>
    <t>Endoskopowe wycięcie żylaków żołądka</t>
  </si>
  <si>
    <t>44.14</t>
  </si>
  <si>
    <t>Endoskopowa biopsja żołądka</t>
  </si>
  <si>
    <t>44.43</t>
  </si>
  <si>
    <t>45.131</t>
  </si>
  <si>
    <t>Ezofagogastroduodenoskopia [EGD]</t>
  </si>
  <si>
    <t>45.16</t>
  </si>
  <si>
    <t>45.231</t>
  </si>
  <si>
    <t>Fiberokolonoskopia</t>
  </si>
  <si>
    <t>45.239</t>
  </si>
  <si>
    <t>Kolonoskopia - inne</t>
  </si>
  <si>
    <t>45.251</t>
  </si>
  <si>
    <t>Zamknięta biopsja jelita grubego z bliżej nieokreślonego miejsca</t>
  </si>
  <si>
    <t>45.252</t>
  </si>
  <si>
    <t>Pobranie materiału przez wyszczoteczkowanie lub wypłukanie jelita grubego</t>
  </si>
  <si>
    <t>45.253</t>
  </si>
  <si>
    <t>Kolonoskopia z biopsją</t>
  </si>
  <si>
    <t>45.30</t>
  </si>
  <si>
    <t>Endoskopowe wycięcie/ zniszczenie zmiany dwunastnicy</t>
  </si>
  <si>
    <t>45.31</t>
  </si>
  <si>
    <t>Inne miejscowe wycięcie zmiany dwunastnicy</t>
  </si>
  <si>
    <t>45.42.01</t>
  </si>
  <si>
    <t>45.42.02</t>
  </si>
  <si>
    <t>48.36</t>
  </si>
  <si>
    <t>Endoskopowe usunięcie polipa odbytnicy</t>
  </si>
  <si>
    <t>Pracownia Endoskopii – przykładowy wykaz procedur medycznych</t>
  </si>
  <si>
    <t>33.22</t>
  </si>
  <si>
    <t>Bronchoskopia fiberoskopowa</t>
  </si>
  <si>
    <t>33.24</t>
  </si>
  <si>
    <t>Endoskopowa biopsja oskrzela</t>
  </si>
  <si>
    <t>33.273</t>
  </si>
  <si>
    <t>Przezoskrzelowa biopsja śródpiersia lub płuca pod kontrolą ultrasonograficzną</t>
  </si>
  <si>
    <t>Kod procedury wg świadczeniodawcy</t>
  </si>
  <si>
    <t>Tabela 1. Koszty materiałowe</t>
  </si>
  <si>
    <t>Indeks materiału</t>
  </si>
  <si>
    <t>Materiał/lek/środek spożywczy specjalnego przeznaczenia żywieniowego/wyrób medyczny</t>
  </si>
  <si>
    <t>Typ</t>
  </si>
  <si>
    <t>Liczba procedur</t>
  </si>
  <si>
    <t>Jednostka miary</t>
  </si>
  <si>
    <t>Ilość M zużyta na N procedur</t>
  </si>
  <si>
    <t>Cena jednostki miary</t>
  </si>
  <si>
    <t>Wkład do kosztu jednostkowego w zł</t>
  </si>
  <si>
    <t>I</t>
  </si>
  <si>
    <t>D</t>
  </si>
  <si>
    <t>T</t>
  </si>
  <si>
    <t>N</t>
  </si>
  <si>
    <t>M</t>
  </si>
  <si>
    <t>L</t>
  </si>
  <si>
    <t>C</t>
  </si>
  <si>
    <t>U=(L/N)*C</t>
  </si>
  <si>
    <t>Razem koszt materiałów bezpośrednich</t>
  </si>
  <si>
    <t>Tabela 2. Koszty osobowe</t>
  </si>
  <si>
    <t>Stawka godzinowa personelu</t>
  </si>
  <si>
    <t>zł/godz.</t>
  </si>
  <si>
    <t>zł/minutę</t>
  </si>
  <si>
    <t>Czynności</t>
  </si>
  <si>
    <t>Grupa personelu</t>
  </si>
  <si>
    <t>Jednostka czasu</t>
  </si>
  <si>
    <t>Zużyta ilość M  na N procedur</t>
  </si>
  <si>
    <t>Koszt jednostki czasu M</t>
  </si>
  <si>
    <t>Wkład do kosztu jednostkowego</t>
  </si>
  <si>
    <t>P=(L/N)*C</t>
  </si>
  <si>
    <t>minuta</t>
  </si>
  <si>
    <t>RAZEM</t>
  </si>
  <si>
    <r>
      <t xml:space="preserve">RAZEM koszt materiałów bezpośrednich </t>
    </r>
    <r>
      <rPr>
        <b/>
        <sz val="11"/>
        <color theme="1"/>
        <rFont val="Calibri"/>
        <family val="2"/>
        <scheme val="minor"/>
      </rPr>
      <t>(tabela 1)</t>
    </r>
  </si>
  <si>
    <r>
      <t xml:space="preserve">RAZEM koszt pracy personelu </t>
    </r>
    <r>
      <rPr>
        <b/>
        <sz val="11"/>
        <color theme="1"/>
        <rFont val="Calibri"/>
        <family val="2"/>
        <scheme val="minor"/>
      </rPr>
      <t>(tabela 2)</t>
    </r>
  </si>
  <si>
    <t>Łącznie jednostkowy koszt normatywny procedury</t>
  </si>
  <si>
    <t>lek</t>
  </si>
  <si>
    <t>lekarz</t>
  </si>
  <si>
    <t>pielęgniarka</t>
  </si>
  <si>
    <t>Cena jednostki miary w zł</t>
  </si>
  <si>
    <t>Rękawiczki jednorazowe</t>
  </si>
  <si>
    <t>materiał jednorazowy</t>
  </si>
  <si>
    <t>szt</t>
  </si>
  <si>
    <t>środek dezynfekcyjny</t>
  </si>
  <si>
    <t xml:space="preserve">Pracownia Endoskopii - przykładowe ceny materiałów </t>
  </si>
  <si>
    <t>Czepek jednorazowy</t>
  </si>
  <si>
    <t>Maska chirurgiczna</t>
  </si>
  <si>
    <t>Ochraniacze na obuwie</t>
  </si>
  <si>
    <t>Ustnik endoskopowy</t>
  </si>
  <si>
    <t>ENDO-01</t>
  </si>
  <si>
    <t>ENDO-02</t>
  </si>
  <si>
    <t>ENDO-03</t>
  </si>
  <si>
    <t>ENDO-04</t>
  </si>
  <si>
    <t>ENDO-05</t>
  </si>
  <si>
    <t>ENDO-06</t>
  </si>
  <si>
    <t>ENDO-07</t>
  </si>
  <si>
    <t>ENDO-08</t>
  </si>
  <si>
    <t>ENDO-09</t>
  </si>
  <si>
    <t>Prześcieradło jednorazowe</t>
  </si>
  <si>
    <t>ENDO-10</t>
  </si>
  <si>
    <t>ENDO-11</t>
  </si>
  <si>
    <t>ENDO-12</t>
  </si>
  <si>
    <t>Wkład jednorazowy do ssaka</t>
  </si>
  <si>
    <t>0,9% chlorek sodu do irygacji, 3000ml</t>
  </si>
  <si>
    <t>ENDO-13</t>
  </si>
  <si>
    <t>ENDO-14</t>
  </si>
  <si>
    <t>ENDO-15</t>
  </si>
  <si>
    <t>ENDO-16</t>
  </si>
  <si>
    <t>ENDO-17</t>
  </si>
  <si>
    <t>ENDO-18</t>
  </si>
  <si>
    <t>ENDO-19</t>
  </si>
  <si>
    <t>ENDO-20</t>
  </si>
  <si>
    <t>ENDO-21</t>
  </si>
  <si>
    <t>ENDO-22</t>
  </si>
  <si>
    <t>ENDO-23</t>
  </si>
  <si>
    <t>Lignina - wata celulozowa, opakowanie 5 kg</t>
  </si>
  <si>
    <t>Sterisol Liquid Soap Ultra Mild, opakowanie 700 ml</t>
  </si>
  <si>
    <t>Pojemnik z 4% formaliną o poj.  60 / 30 ml</t>
  </si>
  <si>
    <t>POJEMNIK na odpady medyczne 10L.</t>
  </si>
  <si>
    <t xml:space="preserve">Lidocain-EGIS aerozol, roztwór 10% 38g </t>
  </si>
  <si>
    <t>Kompresy niejałowe 10x10, opakowanie 100 sztuk</t>
  </si>
  <si>
    <t>Fartuch chirurgiczny jednorazowy</t>
  </si>
  <si>
    <t>Incidin OXY Wipes chusteczki do dezynfekcji, opakowanie 100 sztuk</t>
  </si>
  <si>
    <t>Skinsept Pur do odkażania skóry, opakowanie 350ml</t>
  </si>
  <si>
    <t>ANIOXYDE 1000 ml, preparat do czyszczenia endoskopów</t>
  </si>
  <si>
    <t>Aniosgel 85 NPC do dezynfekcji rąk, butelka 1000 ml</t>
  </si>
  <si>
    <t>Chusteczki uniwersalne Clinell do dezynfekcji powierzchni, opakowanie 200 szt</t>
  </si>
  <si>
    <t>Szczoteczka do czyszczenia endoskopów</t>
  </si>
  <si>
    <t>W procedurze bierze udział 1 lekarz</t>
  </si>
  <si>
    <t>opakowanie</t>
  </si>
  <si>
    <t>Nerka jednorazowa</t>
  </si>
  <si>
    <t>ENDO-24</t>
  </si>
  <si>
    <t>ENDO-25</t>
  </si>
  <si>
    <t>ENDO-26</t>
  </si>
  <si>
    <t>ENDO-27</t>
  </si>
  <si>
    <t>ENDO-28</t>
  </si>
  <si>
    <t>ENDO-29</t>
  </si>
  <si>
    <t>ENDO-30</t>
  </si>
  <si>
    <t>Klipsy jednorazowe Olympus (opakowanie 40 sztuk)</t>
  </si>
  <si>
    <t>Szczypce biopsyjne</t>
  </si>
  <si>
    <t>Zestaw do pobierania wydzieliny</t>
  </si>
  <si>
    <t>Ostrze chirurgiczne</t>
  </si>
  <si>
    <t>Igła do ostrzykiwania Olympus NM</t>
  </si>
  <si>
    <t>Igła aspiracyjna USG EBUS</t>
  </si>
  <si>
    <t xml:space="preserve">Igła j.u. 1,2 x 40 </t>
  </si>
  <si>
    <t>Pojemnik 30ML z nakrętką jałowy</t>
  </si>
  <si>
    <t>ENDO-31</t>
  </si>
  <si>
    <t xml:space="preserve">Lignocain 2%, op. 20 poj. 20 mg/1 ml </t>
  </si>
  <si>
    <t>ENDO-32</t>
  </si>
  <si>
    <t>Lp.</t>
  </si>
  <si>
    <t>Tabela 1</t>
  </si>
  <si>
    <t>Tabela 2</t>
  </si>
  <si>
    <t>Łącznie jednostkowy koszt normatywny</t>
  </si>
  <si>
    <t>Tabela zużycia materiałów, leków, środków spożywczych specjalnego przeznaczenia żywieniowego i wyrobów medycznych (koszty materiałowe)</t>
  </si>
  <si>
    <t>Tabela nakładu czasu pracy osób wykonujących procedurę
(koszty osobowe)</t>
  </si>
  <si>
    <t>Data sporządzenia aktualizacji:</t>
  </si>
  <si>
    <t>Akceptacja osoby odpowiedzialnej po stronie wyceny kosztowej</t>
  </si>
  <si>
    <t>Akceptacja osoby odpowiedzialnej po stronie wyceny merytorycznej</t>
  </si>
  <si>
    <t>Pracownia Endoskopii - przykładowe zestawienie średnich jednostkowych kosztów normatywnych</t>
  </si>
  <si>
    <t>HELICO DYRY-TEST</t>
  </si>
  <si>
    <t>ENDO-33</t>
  </si>
  <si>
    <t>Spirytus 75 % , 1 litr</t>
  </si>
  <si>
    <t>litr</t>
  </si>
  <si>
    <t>ENDO-34</t>
  </si>
  <si>
    <t>test</t>
  </si>
  <si>
    <t>Strzykawka 20 ml</t>
  </si>
  <si>
    <t>ENDO-35</t>
  </si>
  <si>
    <t xml:space="preserve">Pętla diatermiczna </t>
  </si>
  <si>
    <t>Lignocainum Jelfa A żel 20mg/g 30g tuba</t>
  </si>
  <si>
    <t>Inj. Natrii chlorati isotonica Polpharma inj. 9 mg/1 ml amp.</t>
  </si>
  <si>
    <t>ENDO-36</t>
  </si>
  <si>
    <t>ENDO-37</t>
  </si>
  <si>
    <t>ENDO-38</t>
  </si>
  <si>
    <t>ENDO-39</t>
  </si>
  <si>
    <t>ENDO-40</t>
  </si>
  <si>
    <t>ENDO-41</t>
  </si>
  <si>
    <t>ENDO-42</t>
  </si>
  <si>
    <t>SERWETA 50 x 60 - samoprzylepna z otworem</t>
  </si>
  <si>
    <t>OPATRUNEK 10 X 10 cm. - BACTIGRAS</t>
  </si>
  <si>
    <t>KODAN TINKTUR FORTE, BEZBARWNY PŁYN NA SKÓRĘ 250ML</t>
  </si>
  <si>
    <t xml:space="preserve">ZESTAW UNIWERSALNY L&amp;R </t>
  </si>
  <si>
    <t xml:space="preserve">STRZYKAWKA 5 ml BRAUN </t>
  </si>
  <si>
    <t>IGŁA j.u. 0,5 x 25</t>
  </si>
  <si>
    <t xml:space="preserve">STERICAN-IGŁA 0,8 x 120 mm </t>
  </si>
  <si>
    <t>Lignocainum Hydrochloricum WZF 2% inj. 40mg/2ml amp</t>
  </si>
  <si>
    <t>PRZYLEPIEC FILMPLAST 2,5 X 9,14 m</t>
  </si>
  <si>
    <t>ENDO-43</t>
  </si>
  <si>
    <t>ENDO-44</t>
  </si>
  <si>
    <t>ENDO-45</t>
  </si>
  <si>
    <t>ENDO-46</t>
  </si>
  <si>
    <t>lekarz chirurg</t>
  </si>
  <si>
    <t>ENDO-47</t>
  </si>
  <si>
    <t>ENDO-48</t>
  </si>
  <si>
    <t>ENDO-49</t>
  </si>
  <si>
    <t>ENDO-50</t>
  </si>
  <si>
    <t>ENDO-51</t>
  </si>
  <si>
    <t>Pułapka na polipy 4-komorowa PTP-02</t>
  </si>
  <si>
    <t xml:space="preserve">STRZYKAWKA 10 ml BRAUN </t>
  </si>
  <si>
    <t>IGŁA do ostrzykiwań 7 Fr/2300 mm - 2,8 mm</t>
  </si>
  <si>
    <t>Jednorazowe kleszcze do ciał obcych typ ALIGATOR</t>
  </si>
  <si>
    <t>Proteza samorozprężalna</t>
  </si>
  <si>
    <t xml:space="preserve"> szt.</t>
  </si>
  <si>
    <t>prowadnik</t>
  </si>
  <si>
    <t xml:space="preserve">      szt.</t>
  </si>
  <si>
    <t>balon</t>
  </si>
  <si>
    <t>44.16</t>
  </si>
  <si>
    <t>Gastroskopia diagnostyczna</t>
  </si>
  <si>
    <t>Endoskopowe opanowane krwawień żołądka i dwunastnicy</t>
  </si>
  <si>
    <t>ENDO-52</t>
  </si>
  <si>
    <t xml:space="preserve">STRZYKAWKA 20 ml BRAUN </t>
  </si>
  <si>
    <t>ENDO-53</t>
  </si>
  <si>
    <t>ENDO-54</t>
  </si>
  <si>
    <t>ENDO-55</t>
  </si>
  <si>
    <t>ENDO-56</t>
  </si>
  <si>
    <t>Adrenalina WZF inj 1mg/1ml amp x 10</t>
  </si>
  <si>
    <t xml:space="preserve">IGŁA j.u. 0,9 x 40 </t>
  </si>
  <si>
    <t xml:space="preserve">Esofagogastroduodenoskopia z biopsją </t>
  </si>
  <si>
    <t xml:space="preserve">STRZYKAWKA 50 ml POLFA </t>
  </si>
  <si>
    <t xml:space="preserve">ELEKTRODA neutralna -SKINTACT  </t>
  </si>
  <si>
    <t>ENDO-57</t>
  </si>
  <si>
    <t>Aqua pro injectione 500 ml Viaflo</t>
  </si>
  <si>
    <t>KLIPSY hemostatyczne RESOLUTION 360 Clip 235 cm - M00521231</t>
  </si>
  <si>
    <t>ENDO-58</t>
  </si>
  <si>
    <t xml:space="preserve">SZORTY do kolonoskopii </t>
  </si>
  <si>
    <t>W procedurze bierze udział 1 pielęgniarka</t>
  </si>
  <si>
    <t>ELEKTRODA neutralna -SKINTACT</t>
  </si>
  <si>
    <t>Nazwisko i imię</t>
  </si>
  <si>
    <t>Stanowisko</t>
  </si>
  <si>
    <t>Pracownik 1</t>
  </si>
  <si>
    <t>Pracownik 2</t>
  </si>
  <si>
    <t>Pracownik 3</t>
  </si>
  <si>
    <t>Pracownik 4</t>
  </si>
  <si>
    <t>Pracownik 5</t>
  </si>
  <si>
    <t>Pracownik 6</t>
  </si>
  <si>
    <t>Pracownik 7</t>
  </si>
  <si>
    <t>Pracownik 8</t>
  </si>
  <si>
    <t>* Jeżeli poszczególne etapy procedury medycznej są realizowane zamiennie przez pracowników różnych grup zawodowych wówczas należy wyliczyć średnią stawkę wynagrodzenia dla tych grup i nią posługiwać się przy wyliczniu kosztu zasobów osobowych.</t>
  </si>
  <si>
    <t>Pracownia Endoskopii - przykładowe stawki wynagrodzeń personelu</t>
  </si>
  <si>
    <t>Wynagrodzenie brutto
ROK 2021</t>
  </si>
  <si>
    <t>Wynagrodzenie brutto z ZUS pracodawcy
ROK 2021</t>
  </si>
  <si>
    <t xml:space="preserve">lekarz </t>
  </si>
  <si>
    <t xml:space="preserve">ZESTAW Flocare PEG </t>
  </si>
  <si>
    <t>Zestaw ewidencjonowany w OPK za pacjentem</t>
  </si>
  <si>
    <t>Materiał ewidencjonowany w OPK za pacjentem</t>
  </si>
  <si>
    <t>Ilość wykonań</t>
  </si>
  <si>
    <t>Całkowity koszt normatywny</t>
  </si>
  <si>
    <t>Wartość jednostki kalkulacyjnej</t>
  </si>
  <si>
    <t xml:space="preserve">Koszt wytworzenia procedury medycznej </t>
  </si>
  <si>
    <t>Tabela zużycia materiałów, leków, środków spożywczych specjalnego przeznaczenia żywieniowego i wyrobów medycznych
(koszty materiałowe)</t>
  </si>
  <si>
    <t>6=4+5</t>
  </si>
  <si>
    <t>8=6x7</t>
  </si>
  <si>
    <t>10=6*9</t>
  </si>
  <si>
    <t>Suma jednostek kalkulacyjnych</t>
  </si>
  <si>
    <t xml:space="preserve">Pracownia Endoskopii - zestawienie jednostkowych kosztów wytworzenia przykładowych procedur </t>
  </si>
  <si>
    <t>Koszt wytworzenia Pracowni Endoskopii w miesiącu styczniu</t>
  </si>
  <si>
    <t>Średnia stawka w zł/godz. lekarza</t>
  </si>
  <si>
    <t>Średnia stawka w zł/godz. pielęgniarki</t>
  </si>
  <si>
    <t>Endoskopowe wycięcie polipa jelita grubego - metodą prostą</t>
  </si>
  <si>
    <t>Endoskopowe wycięcie polipa jelita grubego - metodą złożoną</t>
  </si>
  <si>
    <t>Endoskopowe wycięcie polipów żołądka – metodą złożoną</t>
  </si>
  <si>
    <t>Endoskopowe wycięcie polipów żołądka - metodą prostą</t>
  </si>
  <si>
    <t>płyn infuzyjny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</si>
</sst>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zł&quot;"/>
    <numFmt numFmtId="165" formatCode="_-* #,##0.00\ [$zł-415]_-;\-* #,##0.00\ [$zł-415]_-;_-* &quot;-&quot;??\ [$zł-415]_-;_-@_-"/>
    <numFmt numFmtId="166" formatCode="0.0"/>
    <numFmt numFmtId="167" formatCode="#,##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 CE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8" tint="0.3999800086021423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9" tint="-0.2499700039625167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 wrapText="1"/>
    </xf>
    <xf numFmtId="164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164" fontId="3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165" fontId="0" fillId="0" borderId="2" xfId="0" applyNumberFormat="1" applyBorder="1" applyAlignment="1">
      <alignment horizontal="right" vertical="center" wrapText="1"/>
    </xf>
    <xf numFmtId="165" fontId="0" fillId="0" borderId="2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5" fontId="0" fillId="0" borderId="3" xfId="0" applyNumberFormat="1" applyBorder="1" applyAlignment="1">
      <alignment horizontal="right" vertical="center" wrapText="1"/>
    </xf>
    <xf numFmtId="165" fontId="0" fillId="0" borderId="3" xfId="0" applyNumberForma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166" fontId="0" fillId="0" borderId="1" xfId="0" applyNumberForma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2" fontId="0" fillId="0" borderId="1" xfId="0" applyNumberFormat="1" applyFont="1" applyBorder="1" applyAlignment="1">
      <alignment horizontal="left" vertical="center" wrapText="1"/>
    </xf>
    <xf numFmtId="2" fontId="3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4" borderId="1" xfId="20" applyFont="1" applyFill="1" applyBorder="1" applyAlignment="1">
      <alignment horizontal="center" vertical="center" wrapText="1"/>
      <protection/>
    </xf>
    <xf numFmtId="2" fontId="2" fillId="5" borderId="1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165" fontId="2" fillId="5" borderId="3" xfId="0" applyNumberFormat="1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0" fillId="0" borderId="0" xfId="0" applyNumberFormat="1" applyFont="1" applyAlignment="1">
      <alignment horizontal="right" vertical="center" wrapText="1"/>
    </xf>
    <xf numFmtId="164" fontId="0" fillId="0" borderId="1" xfId="0" applyNumberFormat="1" applyFont="1" applyBorder="1" applyAlignment="1">
      <alignment vertical="center" wrapText="1"/>
    </xf>
    <xf numFmtId="165" fontId="0" fillId="0" borderId="0" xfId="0" applyNumberFormat="1" applyAlignment="1">
      <alignment horizontal="right" vertical="center" wrapText="1"/>
    </xf>
    <xf numFmtId="164" fontId="0" fillId="0" borderId="4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vertical="center" wrapText="1"/>
    </xf>
    <xf numFmtId="2" fontId="6" fillId="0" borderId="1" xfId="0" applyNumberFormat="1" applyFont="1" applyBorder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3" fontId="21" fillId="0" borderId="1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" fontId="0" fillId="0" borderId="1" xfId="0" applyNumberFormat="1" applyBorder="1" applyAlignment="1">
      <alignment vertical="center"/>
    </xf>
    <xf numFmtId="167" fontId="0" fillId="0" borderId="0" xfId="0" applyNumberFormat="1" applyAlignment="1">
      <alignment vertical="center"/>
    </xf>
    <xf numFmtId="167" fontId="0" fillId="0" borderId="1" xfId="0" applyNumberFormat="1" applyBorder="1" applyAlignment="1">
      <alignment vertical="center"/>
    </xf>
    <xf numFmtId="164" fontId="0" fillId="0" borderId="0" xfId="0" applyNumberFormat="1" applyAlignment="1">
      <alignment vertical="center" wrapText="1"/>
    </xf>
    <xf numFmtId="2" fontId="0" fillId="0" borderId="1" xfId="0" applyNumberForma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3" fontId="17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3" fontId="8" fillId="0" borderId="0" xfId="0" applyNumberFormat="1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5"/>
  <sheetViews>
    <sheetView workbookViewId="0" topLeftCell="A17">
      <selection activeCell="C29" sqref="C29"/>
    </sheetView>
  </sheetViews>
  <sheetFormatPr defaultColWidth="9.140625" defaultRowHeight="15"/>
  <cols>
    <col min="1" max="1" width="6.7109375" style="38" customWidth="1"/>
    <col min="2" max="2" width="20.140625" style="78" customWidth="1"/>
    <col min="3" max="3" width="82.7109375" style="38" customWidth="1"/>
    <col min="4" max="7" width="8.8515625" style="38" customWidth="1"/>
    <col min="8" max="8" width="33.8515625" style="38" bestFit="1" customWidth="1"/>
    <col min="9" max="9" width="12.00390625" style="38" bestFit="1" customWidth="1"/>
    <col min="10" max="16384" width="8.8515625" style="38" customWidth="1"/>
  </cols>
  <sheetData>
    <row r="1" spans="1:3" ht="18">
      <c r="A1" s="104" t="s">
        <v>55</v>
      </c>
      <c r="B1" s="104"/>
      <c r="C1" s="104"/>
    </row>
    <row r="2" spans="1:3" ht="43.2">
      <c r="A2" s="70" t="s">
        <v>0</v>
      </c>
      <c r="B2" s="70" t="s">
        <v>1</v>
      </c>
      <c r="C2" s="70" t="s">
        <v>2</v>
      </c>
    </row>
    <row r="3" spans="1:3" ht="18.6" customHeight="1">
      <c r="A3" s="4">
        <v>1</v>
      </c>
      <c r="B3" s="4" t="s">
        <v>56</v>
      </c>
      <c r="C3" s="5" t="s">
        <v>57</v>
      </c>
    </row>
    <row r="4" spans="1:3" ht="18.6" customHeight="1">
      <c r="A4" s="4">
        <v>2</v>
      </c>
      <c r="B4" s="4" t="s">
        <v>58</v>
      </c>
      <c r="C4" s="5" t="s">
        <v>59</v>
      </c>
    </row>
    <row r="5" spans="1:3" ht="18.6" customHeight="1">
      <c r="A5" s="4">
        <v>3</v>
      </c>
      <c r="B5" s="4" t="s">
        <v>60</v>
      </c>
      <c r="C5" s="5" t="s">
        <v>61</v>
      </c>
    </row>
    <row r="6" spans="1:3" ht="18.6" customHeight="1">
      <c r="A6" s="4">
        <v>4</v>
      </c>
      <c r="B6" s="1" t="s">
        <v>3</v>
      </c>
      <c r="C6" s="2" t="s">
        <v>4</v>
      </c>
    </row>
    <row r="7" spans="1:3" ht="18.6" customHeight="1">
      <c r="A7" s="4">
        <v>5</v>
      </c>
      <c r="B7" s="1" t="s">
        <v>5</v>
      </c>
      <c r="C7" s="2" t="s">
        <v>6</v>
      </c>
    </row>
    <row r="8" spans="1:3" ht="18.6" customHeight="1">
      <c r="A8" s="4">
        <v>6</v>
      </c>
      <c r="B8" s="1" t="s">
        <v>7</v>
      </c>
      <c r="C8" s="2" t="s">
        <v>8</v>
      </c>
    </row>
    <row r="9" spans="1:3" ht="18.6" customHeight="1">
      <c r="A9" s="4">
        <v>7</v>
      </c>
      <c r="B9" s="1" t="s">
        <v>9</v>
      </c>
      <c r="C9" s="2" t="s">
        <v>10</v>
      </c>
    </row>
    <row r="10" spans="1:3" ht="18.6" customHeight="1">
      <c r="A10" s="4">
        <v>8</v>
      </c>
      <c r="B10" s="1" t="s">
        <v>11</v>
      </c>
      <c r="C10" s="2" t="s">
        <v>12</v>
      </c>
    </row>
    <row r="11" spans="1:3" ht="18.6" customHeight="1">
      <c r="A11" s="4">
        <v>9</v>
      </c>
      <c r="B11" s="1" t="s">
        <v>13</v>
      </c>
      <c r="C11" s="2" t="s">
        <v>14</v>
      </c>
    </row>
    <row r="12" spans="1:3" ht="18.6" customHeight="1">
      <c r="A12" s="4">
        <v>10</v>
      </c>
      <c r="B12" s="1" t="s">
        <v>15</v>
      </c>
      <c r="C12" s="2" t="s">
        <v>16</v>
      </c>
    </row>
    <row r="13" spans="1:3" ht="18.6" customHeight="1">
      <c r="A13" s="4">
        <v>11</v>
      </c>
      <c r="B13" s="1" t="s">
        <v>17</v>
      </c>
      <c r="C13" s="2" t="s">
        <v>18</v>
      </c>
    </row>
    <row r="14" spans="1:3" ht="18.6" customHeight="1">
      <c r="A14" s="4">
        <v>12</v>
      </c>
      <c r="B14" s="1" t="s">
        <v>19</v>
      </c>
      <c r="C14" s="2" t="s">
        <v>20</v>
      </c>
    </row>
    <row r="15" spans="1:3" ht="18.6" customHeight="1">
      <c r="A15" s="4">
        <v>13</v>
      </c>
      <c r="B15" s="1" t="s">
        <v>21</v>
      </c>
      <c r="C15" s="2" t="s">
        <v>280</v>
      </c>
    </row>
    <row r="16" spans="1:3" ht="18.6" customHeight="1">
      <c r="A16" s="4">
        <v>14</v>
      </c>
      <c r="B16" s="1" t="s">
        <v>22</v>
      </c>
      <c r="C16" s="2" t="s">
        <v>281</v>
      </c>
    </row>
    <row r="17" spans="1:3" ht="17.4" customHeight="1">
      <c r="A17" s="4">
        <v>15</v>
      </c>
      <c r="B17" s="44" t="s">
        <v>29</v>
      </c>
      <c r="C17" s="77" t="s">
        <v>30</v>
      </c>
    </row>
    <row r="18" spans="1:3" ht="17.4" customHeight="1">
      <c r="A18" s="4">
        <v>16</v>
      </c>
      <c r="B18" s="1" t="s">
        <v>23</v>
      </c>
      <c r="C18" s="2" t="s">
        <v>24</v>
      </c>
    </row>
    <row r="19" spans="1:3" ht="27" customHeight="1">
      <c r="A19" s="4">
        <v>17</v>
      </c>
      <c r="B19" s="1" t="s">
        <v>25</v>
      </c>
      <c r="C19" s="2" t="s">
        <v>26</v>
      </c>
    </row>
    <row r="20" spans="1:3" ht="33" customHeight="1">
      <c r="A20" s="4">
        <v>18</v>
      </c>
      <c r="B20" s="1" t="s">
        <v>27</v>
      </c>
      <c r="C20" s="2" t="s">
        <v>28</v>
      </c>
    </row>
    <row r="21" spans="1:3" ht="18.6" customHeight="1">
      <c r="A21" s="4">
        <v>19</v>
      </c>
      <c r="B21" s="44" t="s">
        <v>31</v>
      </c>
      <c r="C21" s="77" t="s">
        <v>32</v>
      </c>
    </row>
    <row r="22" spans="1:3" ht="18.6" customHeight="1">
      <c r="A22" s="4">
        <v>20</v>
      </c>
      <c r="B22" s="44" t="s">
        <v>226</v>
      </c>
      <c r="C22" s="77" t="s">
        <v>227</v>
      </c>
    </row>
    <row r="23" spans="1:3" ht="18.6" customHeight="1">
      <c r="A23" s="4">
        <v>21</v>
      </c>
      <c r="B23" s="44" t="s">
        <v>33</v>
      </c>
      <c r="C23" s="77" t="s">
        <v>228</v>
      </c>
    </row>
    <row r="24" spans="1:3" ht="18.6" customHeight="1">
      <c r="A24" s="4">
        <v>22</v>
      </c>
      <c r="B24" s="44" t="s">
        <v>34</v>
      </c>
      <c r="C24" s="77" t="s">
        <v>35</v>
      </c>
    </row>
    <row r="25" spans="1:3" ht="18.6" customHeight="1">
      <c r="A25" s="4">
        <v>23</v>
      </c>
      <c r="B25" s="44" t="s">
        <v>36</v>
      </c>
      <c r="C25" s="77" t="s">
        <v>237</v>
      </c>
    </row>
    <row r="26" spans="1:3" ht="18.6" customHeight="1">
      <c r="A26" s="4">
        <v>24</v>
      </c>
      <c r="B26" s="44" t="s">
        <v>37</v>
      </c>
      <c r="C26" s="77" t="s">
        <v>38</v>
      </c>
    </row>
    <row r="27" spans="1:3" ht="18.6" customHeight="1">
      <c r="A27" s="4">
        <v>25</v>
      </c>
      <c r="B27" s="44" t="s">
        <v>39</v>
      </c>
      <c r="C27" s="77" t="s">
        <v>40</v>
      </c>
    </row>
    <row r="28" spans="1:3" ht="18.6" customHeight="1">
      <c r="A28" s="4">
        <v>26</v>
      </c>
      <c r="B28" s="44" t="s">
        <v>41</v>
      </c>
      <c r="C28" s="77" t="s">
        <v>42</v>
      </c>
    </row>
    <row r="29" spans="1:3" ht="18.6" customHeight="1">
      <c r="A29" s="4">
        <v>27</v>
      </c>
      <c r="B29" s="44" t="s">
        <v>43</v>
      </c>
      <c r="C29" s="77" t="s">
        <v>44</v>
      </c>
    </row>
    <row r="30" spans="1:3" ht="18.6" customHeight="1">
      <c r="A30" s="4">
        <v>28</v>
      </c>
      <c r="B30" s="44" t="s">
        <v>45</v>
      </c>
      <c r="C30" s="77" t="s">
        <v>46</v>
      </c>
    </row>
    <row r="31" spans="1:3" ht="18.6" customHeight="1">
      <c r="A31" s="4">
        <v>29</v>
      </c>
      <c r="B31" s="44" t="s">
        <v>47</v>
      </c>
      <c r="C31" s="77" t="s">
        <v>48</v>
      </c>
    </row>
    <row r="32" spans="1:3" ht="18.6" customHeight="1">
      <c r="A32" s="4">
        <v>30</v>
      </c>
      <c r="B32" s="44" t="s">
        <v>49</v>
      </c>
      <c r="C32" s="77" t="s">
        <v>50</v>
      </c>
    </row>
    <row r="33" spans="1:3" ht="18.6" customHeight="1">
      <c r="A33" s="4">
        <v>31</v>
      </c>
      <c r="B33" s="44" t="s">
        <v>51</v>
      </c>
      <c r="C33" s="77" t="s">
        <v>278</v>
      </c>
    </row>
    <row r="34" spans="1:3" ht="18.6" customHeight="1">
      <c r="A34" s="4">
        <v>32</v>
      </c>
      <c r="B34" s="44" t="s">
        <v>52</v>
      </c>
      <c r="C34" s="77" t="s">
        <v>279</v>
      </c>
    </row>
    <row r="35" spans="1:3" ht="18.6" customHeight="1">
      <c r="A35" s="4">
        <v>33</v>
      </c>
      <c r="B35" s="44" t="s">
        <v>53</v>
      </c>
      <c r="C35" s="77" t="s">
        <v>54</v>
      </c>
    </row>
  </sheetData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0E2E1-2218-4190-9451-7CDAF9C5AC1F}">
  <dimension ref="A1:K54"/>
  <sheetViews>
    <sheetView workbookViewId="0" topLeftCell="A1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9.140625" style="37" customWidth="1"/>
    <col min="4" max="4" width="11.7109375" style="37" customWidth="1"/>
    <col min="5" max="5" width="10.851562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11.421875" style="38" bestFit="1" customWidth="1"/>
    <col min="10" max="10" width="30.140625" style="38" customWidth="1"/>
    <col min="11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>
      <c r="A1" s="6" t="s">
        <v>2</v>
      </c>
      <c r="B1" s="120" t="str">
        <f>'Wykaz procedur medycznych'!C7</f>
        <v>Biopsja ssąca przełyku</v>
      </c>
      <c r="C1" s="121"/>
      <c r="D1" s="7"/>
      <c r="E1" s="7"/>
      <c r="F1" s="7"/>
      <c r="G1" s="7"/>
      <c r="H1" s="7"/>
      <c r="I1" s="7"/>
      <c r="J1" s="7"/>
      <c r="K1" s="7"/>
    </row>
    <row r="2" spans="1:11" ht="15.6">
      <c r="A2" s="6" t="s">
        <v>62</v>
      </c>
      <c r="B2" s="72" t="str">
        <f>'Wykaz procedur medycznych'!B7</f>
        <v>42.243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2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ht="26.4" customHeight="1">
      <c r="A14" s="10" t="str">
        <f>'Przykładowe materiały - ceny'!A9</f>
        <v>ENDO-07</v>
      </c>
      <c r="B14" s="11" t="str">
        <f>'Przykładowe materiały - ceny'!B9</f>
        <v>Ustnik endoskopowy</v>
      </c>
      <c r="C14" s="11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49"/>
      <c r="K14" s="7"/>
    </row>
    <row r="15" spans="1:11" ht="26.4" customHeight="1">
      <c r="A15" s="10" t="str">
        <f>'Przykładowe materiały - ceny'!A10</f>
        <v>ENDO-08</v>
      </c>
      <c r="B15" s="11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49"/>
      <c r="K15" s="7"/>
    </row>
    <row r="16" spans="1:11" s="16" customFormat="1" ht="26.4" customHeight="1">
      <c r="A16" s="10" t="str">
        <f>'Przykładowe materiały - ceny'!A11</f>
        <v>ENDO-09</v>
      </c>
      <c r="B16" s="11" t="str">
        <f>'Przykładowe materiały - ceny'!B11</f>
        <v>Skinsept Pur do odkażania skóry, opakowanie 350ml</v>
      </c>
      <c r="C16" s="11" t="str">
        <f>'Przykładowe materiały - ceny'!C11</f>
        <v>środek dezynfekcyjny</v>
      </c>
      <c r="D16" s="13">
        <v>100</v>
      </c>
      <c r="E16" s="11" t="str">
        <f>'Przykładowe materiały - ceny'!D11</f>
        <v>szt</v>
      </c>
      <c r="F16" s="40">
        <v>1</v>
      </c>
      <c r="G16" s="12">
        <f>'Przykładowe materiały - ceny'!E11</f>
        <v>23.05</v>
      </c>
      <c r="H16" s="12">
        <f t="shared" si="0"/>
        <v>0.2305</v>
      </c>
      <c r="I16" s="15"/>
      <c r="J16" s="50"/>
      <c r="K16" s="15"/>
    </row>
    <row r="17" spans="1:11" s="16" customFormat="1" ht="26.4" customHeight="1">
      <c r="A17" s="10" t="str">
        <f>'Przykładowe materiały - ceny'!A12</f>
        <v>ENDO-10</v>
      </c>
      <c r="B17" s="11" t="str">
        <f>'Przykładowe materiały - ceny'!B12</f>
        <v>ANIOXYDE 1000 ml, preparat do czyszczenia endoskopów</v>
      </c>
      <c r="C17" s="11" t="str">
        <f>'Przykładowe materiały - ceny'!C12</f>
        <v>środek dezynfekcyjny</v>
      </c>
      <c r="D17" s="13">
        <v>25</v>
      </c>
      <c r="E17" s="11" t="str">
        <f>'Przykładowe materiały - ceny'!D12</f>
        <v>szt</v>
      </c>
      <c r="F17" s="41">
        <v>1</v>
      </c>
      <c r="G17" s="12">
        <f>'Przykładowe materiały - ceny'!E12</f>
        <v>147.56</v>
      </c>
      <c r="H17" s="12">
        <f t="shared" si="0"/>
        <v>5.9024</v>
      </c>
      <c r="I17" s="15"/>
      <c r="J17" s="50"/>
      <c r="K17" s="15"/>
    </row>
    <row r="18" spans="1:11" s="16" customFormat="1" ht="26.4" customHeight="1">
      <c r="A18" s="10" t="str">
        <f>'Przykładowe materiały - ceny'!A13</f>
        <v>ENDO-11</v>
      </c>
      <c r="B18" s="11" t="str">
        <f>'Przykładowe materiały - ceny'!B13</f>
        <v>Lignina - wata celulozowa, opakowanie 5 kg</v>
      </c>
      <c r="C18" s="11" t="str">
        <f>'Przykładowe materiały - ceny'!C13</f>
        <v>materiał jednorazowy</v>
      </c>
      <c r="D18" s="13">
        <v>100</v>
      </c>
      <c r="E18" s="11" t="str">
        <f>'Przykładowe materiały - ceny'!D13</f>
        <v>opakowanie</v>
      </c>
      <c r="F18" s="41">
        <v>1</v>
      </c>
      <c r="G18" s="12">
        <f>'Przykładowe materiały - ceny'!E13</f>
        <v>42.55</v>
      </c>
      <c r="H18" s="12">
        <f t="shared" si="0"/>
        <v>0.4255</v>
      </c>
      <c r="I18" s="15"/>
      <c r="J18" s="50"/>
      <c r="K18" s="15"/>
    </row>
    <row r="19" spans="1:11" s="16" customFormat="1" ht="26.4" customHeight="1">
      <c r="A19" s="10" t="str">
        <f>'Przykładowe materiały - ceny'!A23</f>
        <v>ENDO-21</v>
      </c>
      <c r="B19" s="11" t="str">
        <f>'Przykładowe materiały - ceny'!B23</f>
        <v>Nerka jednorazowa</v>
      </c>
      <c r="C19" s="11" t="str">
        <f>'Przykładowe materiały - ceny'!C23</f>
        <v>materiał jednorazowy</v>
      </c>
      <c r="D19" s="13">
        <v>1</v>
      </c>
      <c r="E19" s="11" t="str">
        <f>'Przykładowe materiały - ceny'!D23</f>
        <v>szt</v>
      </c>
      <c r="F19" s="41">
        <v>1</v>
      </c>
      <c r="G19" s="12">
        <f>'Przykładowe materiały - ceny'!E23</f>
        <v>0.43</v>
      </c>
      <c r="H19" s="12">
        <f t="shared" si="0"/>
        <v>0.43</v>
      </c>
      <c r="I19" s="15"/>
      <c r="J19" s="15"/>
      <c r="K19" s="15"/>
    </row>
    <row r="20" spans="1:11" s="16" customFormat="1" ht="26.4" customHeight="1">
      <c r="A20" s="10" t="str">
        <f>'Przykładowe materiały - ceny'!A19</f>
        <v>ENDO-17</v>
      </c>
      <c r="B20" s="11" t="str">
        <f>'Przykładowe materiały - ceny'!B19</f>
        <v>Szczoteczka do czyszczenia endoskopów</v>
      </c>
      <c r="C20" s="11" t="str">
        <f>'Przykładowe materiały - ceny'!C19</f>
        <v>materiał jednorazowy</v>
      </c>
      <c r="D20" s="13">
        <v>1</v>
      </c>
      <c r="E20" s="11" t="str">
        <f>'Przykładowe materiały - ceny'!D19</f>
        <v>szt</v>
      </c>
      <c r="F20" s="41">
        <v>1</v>
      </c>
      <c r="G20" s="12">
        <f>'Przykładowe materiały - ceny'!E19</f>
        <v>2.98</v>
      </c>
      <c r="H20" s="12">
        <f t="shared" si="0"/>
        <v>2.98</v>
      </c>
      <c r="I20" s="15"/>
      <c r="J20" s="50"/>
      <c r="K20" s="15"/>
    </row>
    <row r="21" spans="1:11" s="16" customFormat="1" ht="26.4" customHeight="1">
      <c r="A21" s="10" t="str">
        <f>'Przykładowe materiały - ceny'!A14</f>
        <v>ENDO-12</v>
      </c>
      <c r="B21" s="11" t="str">
        <f>'Przykładowe materiały - ceny'!B14</f>
        <v>Aniosgel 85 NPC do dezynfekcji rąk, butelka 1000 ml</v>
      </c>
      <c r="C21" s="11" t="str">
        <f>'Przykładowe materiały - ceny'!C14</f>
        <v>środek dezynfekcyjny</v>
      </c>
      <c r="D21" s="13">
        <v>30</v>
      </c>
      <c r="E21" s="11" t="str">
        <f>'Przykładowe materiały - ceny'!D14</f>
        <v>szt</v>
      </c>
      <c r="F21" s="41">
        <v>1</v>
      </c>
      <c r="G21" s="12">
        <f>'Przykładowe materiały - ceny'!E14</f>
        <v>29.81</v>
      </c>
      <c r="H21" s="12">
        <f t="shared" si="0"/>
        <v>0.9936666666666666</v>
      </c>
      <c r="I21" s="15"/>
      <c r="J21" s="50"/>
      <c r="K21" s="15"/>
    </row>
    <row r="22" spans="1:11" s="16" customFormat="1" ht="26.4" customHeight="1">
      <c r="A22" s="10" t="str">
        <f>'Przykładowe materiały - ceny'!A15</f>
        <v>ENDO-13</v>
      </c>
      <c r="B22" s="11" t="str">
        <f>'Przykładowe materiały - ceny'!B15</f>
        <v>Chusteczki uniwersalne Clinell do dezynfekcji powierzchni, opakowanie 200 szt</v>
      </c>
      <c r="C22" s="11" t="str">
        <f>'Przykładowe materiały - ceny'!C15</f>
        <v>środek dezynfekcyjny</v>
      </c>
      <c r="D22" s="13">
        <v>60</v>
      </c>
      <c r="E22" s="11" t="str">
        <f>'Przykładowe materiały - ceny'!D15</f>
        <v>opakowanie</v>
      </c>
      <c r="F22" s="41">
        <v>1</v>
      </c>
      <c r="G22" s="12">
        <f>'Przykładowe materiały - ceny'!E15</f>
        <v>40</v>
      </c>
      <c r="H22" s="12">
        <f t="shared" si="0"/>
        <v>0.6666666666666666</v>
      </c>
      <c r="I22" s="15"/>
      <c r="J22" s="50"/>
      <c r="K22" s="15"/>
    </row>
    <row r="23" spans="1:11" s="16" customFormat="1" ht="26.4" customHeight="1">
      <c r="A23" s="10" t="str">
        <f>'Przykładowe materiały - ceny'!A16</f>
        <v>ENDO-14</v>
      </c>
      <c r="B23" s="11" t="str">
        <f>'Przykładowe materiały - ceny'!B16</f>
        <v>Kompresy niejałowe 10x10, opakowanie 100 sztuk</v>
      </c>
      <c r="C23" s="11" t="str">
        <f>'Przykładowe materiały - ceny'!C16</f>
        <v>materiał jednorazowy</v>
      </c>
      <c r="D23" s="13">
        <v>4</v>
      </c>
      <c r="E23" s="11" t="str">
        <f>'Przykładowe materiały - ceny'!D16</f>
        <v>opakowanie</v>
      </c>
      <c r="F23" s="41">
        <v>1</v>
      </c>
      <c r="G23" s="12">
        <f>'Przykładowe materiały - ceny'!E16</f>
        <v>10.15</v>
      </c>
      <c r="H23" s="12">
        <f t="shared" si="0"/>
        <v>2.5375</v>
      </c>
      <c r="I23" s="15"/>
      <c r="J23" s="50"/>
      <c r="K23" s="15"/>
    </row>
    <row r="24" spans="1:11" s="16" customFormat="1" ht="26.4" customHeight="1">
      <c r="A24" s="10" t="str">
        <f>'Przykładowe materiały - ceny'!A17</f>
        <v>ENDO-15</v>
      </c>
      <c r="B24" s="11" t="str">
        <f>'Przykładowe materiały - ceny'!B17</f>
        <v>Incidin OXY Wipes chusteczki do dezynfekcji, opakowanie 100 sztuk</v>
      </c>
      <c r="C24" s="11" t="str">
        <f>'Przykładowe materiały - ceny'!C17</f>
        <v>środek dezynfekcyjny</v>
      </c>
      <c r="D24" s="13">
        <v>10</v>
      </c>
      <c r="E24" s="11" t="str">
        <f>'Przykładowe materiały - ceny'!D17</f>
        <v>opakowanie</v>
      </c>
      <c r="F24" s="41">
        <v>1</v>
      </c>
      <c r="G24" s="12">
        <f>'Przykładowe materiały - ceny'!E17</f>
        <v>29.2</v>
      </c>
      <c r="H24" s="12">
        <f t="shared" si="0"/>
        <v>2.92</v>
      </c>
      <c r="I24" s="15"/>
      <c r="J24" s="50"/>
      <c r="K24" s="15"/>
    </row>
    <row r="25" spans="1:11" s="16" customFormat="1" ht="26.4" customHeight="1">
      <c r="A25" s="10" t="str">
        <f>'Przykładowe materiały - ceny'!A18</f>
        <v>ENDO-16</v>
      </c>
      <c r="B25" s="11" t="str">
        <f>'Przykładowe materiały - ceny'!B18</f>
        <v>Sterisol Liquid Soap Ultra Mild, opakowanie 700 ml</v>
      </c>
      <c r="C25" s="11" t="str">
        <f>'Przykładowe materiały - ceny'!C18</f>
        <v>środek dezynfekcyjny</v>
      </c>
      <c r="D25" s="13">
        <v>60</v>
      </c>
      <c r="E25" s="11" t="str">
        <f>'Przykładowe materiały - ceny'!D18</f>
        <v>szt</v>
      </c>
      <c r="F25" s="41">
        <v>1</v>
      </c>
      <c r="G25" s="12">
        <f>'Przykładowe materiały - ceny'!E18</f>
        <v>35</v>
      </c>
      <c r="H25" s="12">
        <f t="shared" si="0"/>
        <v>0.5833333333333334</v>
      </c>
      <c r="I25" s="15"/>
      <c r="J25" s="50"/>
      <c r="K25" s="15"/>
    </row>
    <row r="26" spans="1:11" s="16" customFormat="1" ht="26.4" customHeight="1">
      <c r="A26" s="10" t="str">
        <f>'Przykładowe materiały - ceny'!A22</f>
        <v>ENDO-20</v>
      </c>
      <c r="B26" s="11" t="str">
        <f>'Przykładowe materiały - ceny'!B22</f>
        <v>POJEMNIK na odpady medyczne 10L.</v>
      </c>
      <c r="C26" s="11" t="str">
        <f>'Przykładowe materiały - ceny'!C22</f>
        <v>materiał jednorazowy</v>
      </c>
      <c r="D26" s="13">
        <v>30</v>
      </c>
      <c r="E26" s="11" t="str">
        <f>'Przykładowe materiały - ceny'!D22</f>
        <v>szt</v>
      </c>
      <c r="F26" s="41">
        <v>1</v>
      </c>
      <c r="G26" s="12">
        <f>'Przykładowe materiały - ceny'!E22</f>
        <v>5.057675</v>
      </c>
      <c r="H26" s="12">
        <f t="shared" si="0"/>
        <v>0.16858916666666665</v>
      </c>
      <c r="I26" s="15"/>
      <c r="J26" s="15"/>
      <c r="K26" s="15"/>
    </row>
    <row r="27" spans="1:11" s="16" customFormat="1" ht="26.4" customHeight="1">
      <c r="A27" s="10" t="str">
        <f>'Przykładowe materiały - ceny'!A21</f>
        <v>ENDO-19</v>
      </c>
      <c r="B27" s="11" t="str">
        <f>'Przykładowe materiały - ceny'!B21</f>
        <v>Pojemnik z 4% formaliną o poj.  60 / 30 ml</v>
      </c>
      <c r="C27" s="11" t="str">
        <f>'Przykładowe materiały - ceny'!C21</f>
        <v>materiał jednorazowy</v>
      </c>
      <c r="D27" s="13">
        <v>1</v>
      </c>
      <c r="E27" s="11" t="str">
        <f>'Przykładowe materiały - ceny'!D21</f>
        <v>szt</v>
      </c>
      <c r="F27" s="41">
        <v>1</v>
      </c>
      <c r="G27" s="12">
        <f>'Przykładowe materiały - ceny'!E21</f>
        <v>2.787471641791045</v>
      </c>
      <c r="H27" s="12">
        <f t="shared" si="0"/>
        <v>2.787471641791045</v>
      </c>
      <c r="I27" s="15"/>
      <c r="J27" s="50"/>
      <c r="K27" s="15"/>
    </row>
    <row r="28" spans="1:11" s="16" customFormat="1" ht="26.4" customHeight="1">
      <c r="A28" s="10" t="str">
        <f>'Przykładowe materiały - ceny'!A20</f>
        <v>ENDO-18</v>
      </c>
      <c r="B28" s="11" t="str">
        <f>'Przykładowe materiały - ceny'!B20</f>
        <v>Szczypce biopsyjne</v>
      </c>
      <c r="C28" s="11" t="str">
        <f>'Przykładowe materiały - ceny'!C20</f>
        <v>materiał jednorazowy</v>
      </c>
      <c r="D28" s="13">
        <v>1</v>
      </c>
      <c r="E28" s="11" t="str">
        <f>'Przykładowe materiały - ceny'!D20</f>
        <v>szt</v>
      </c>
      <c r="F28" s="41">
        <v>1</v>
      </c>
      <c r="G28" s="12">
        <f>'Przykładowe materiały - ceny'!E20</f>
        <v>18.9</v>
      </c>
      <c r="H28" s="12">
        <f t="shared" si="0"/>
        <v>18.9</v>
      </c>
      <c r="I28" s="15"/>
      <c r="J28" s="50"/>
      <c r="K28" s="15"/>
    </row>
    <row r="29" spans="1:11" s="16" customFormat="1" ht="26.4" customHeight="1">
      <c r="A29" s="10" t="str">
        <f>'Przykładowe materiały - ceny'!A34</f>
        <v>ENDO-32</v>
      </c>
      <c r="B29" s="11" t="str">
        <f>'Przykładowe materiały - ceny'!B34</f>
        <v>Strzykawka 20 ml</v>
      </c>
      <c r="C29" s="11" t="str">
        <f>'Przykładowe materiały - ceny'!C34</f>
        <v>materiał jednorazowy</v>
      </c>
      <c r="D29" s="13">
        <v>1</v>
      </c>
      <c r="E29" s="11" t="str">
        <f>'Przykładowe materiały - ceny'!D34</f>
        <v>szt</v>
      </c>
      <c r="F29" s="41">
        <v>1</v>
      </c>
      <c r="G29" s="12">
        <f>'Przykładowe materiały - ceny'!E34</f>
        <v>0.2</v>
      </c>
      <c r="H29" s="12">
        <f t="shared" si="0"/>
        <v>0.2</v>
      </c>
      <c r="I29" s="15"/>
      <c r="J29" s="15"/>
      <c r="K29" s="15"/>
    </row>
    <row r="30" spans="1:11" s="16" customFormat="1" ht="26.4" customHeight="1">
      <c r="A30" s="10" t="str">
        <f>'Przykładowe materiały - ceny'!A35</f>
        <v>ENDO-33</v>
      </c>
      <c r="B30" s="11" t="str">
        <f>'Przykładowe materiały - ceny'!B35</f>
        <v>Spirytus 75 % , 1 litr</v>
      </c>
      <c r="C30" s="11" t="str">
        <f>'Przykładowe materiały - ceny'!C35</f>
        <v>środek dezynfekcyjny</v>
      </c>
      <c r="D30" s="13">
        <v>1</v>
      </c>
      <c r="E30" s="11" t="str">
        <f>'Przykładowe materiały - ceny'!D35</f>
        <v>litr</v>
      </c>
      <c r="F30" s="40">
        <v>0.1</v>
      </c>
      <c r="G30" s="12">
        <f>'Przykładowe materiały - ceny'!E35</f>
        <v>195.45</v>
      </c>
      <c r="H30" s="12">
        <f t="shared" si="0"/>
        <v>19.545</v>
      </c>
      <c r="I30" s="15"/>
      <c r="J30" s="15"/>
      <c r="K30" s="15"/>
    </row>
    <row r="31" spans="1:11" s="16" customFormat="1" ht="26.4" customHeight="1">
      <c r="A31" s="10" t="str">
        <f>'Przykładowe materiały - ceny'!A36</f>
        <v>ENDO-34</v>
      </c>
      <c r="B31" s="11" t="str">
        <f>'Przykładowe materiały - ceny'!B36</f>
        <v>HELICO DYRY-TEST</v>
      </c>
      <c r="C31" s="11" t="str">
        <f>'Przykładowe materiały - ceny'!C36</f>
        <v>test</v>
      </c>
      <c r="D31" s="13">
        <v>1</v>
      </c>
      <c r="E31" s="11" t="str">
        <f>'Przykładowe materiały - ceny'!D36</f>
        <v>szt</v>
      </c>
      <c r="F31" s="41">
        <v>1</v>
      </c>
      <c r="G31" s="12">
        <f>'Przykładowe materiały - ceny'!E36</f>
        <v>4.25</v>
      </c>
      <c r="H31" s="12">
        <f t="shared" si="0"/>
        <v>4.25</v>
      </c>
      <c r="I31" s="15"/>
      <c r="J31" s="15"/>
      <c r="K31" s="15"/>
    </row>
    <row r="32" spans="1:11" s="16" customFormat="1" ht="26.4" customHeight="1">
      <c r="A32" s="10" t="str">
        <f>'Przykładowe materiały - ceny'!A24</f>
        <v>ENDO-22</v>
      </c>
      <c r="B32" s="11" t="str">
        <f>'Przykładowe materiały - ceny'!B24</f>
        <v xml:space="preserve">Lidocain-EGIS aerozol, roztwór 10% 38g </v>
      </c>
      <c r="C32" s="11" t="str">
        <f>'Przykładowe materiały - ceny'!C24</f>
        <v>lek</v>
      </c>
      <c r="D32" s="13">
        <v>10</v>
      </c>
      <c r="E32" s="11" t="str">
        <f>'Przykładowe materiały - ceny'!D24</f>
        <v>szt</v>
      </c>
      <c r="F32" s="41">
        <v>1</v>
      </c>
      <c r="G32" s="12">
        <f>'Przykładowe materiały - ceny'!E24</f>
        <v>34.99</v>
      </c>
      <c r="H32" s="12">
        <f t="shared" si="0"/>
        <v>3.4990000000000006</v>
      </c>
      <c r="I32" s="15"/>
      <c r="J32" s="15"/>
      <c r="K32" s="15"/>
    </row>
    <row r="33" spans="1:11" s="16" customFormat="1" ht="26.4" customHeight="1">
      <c r="A33" s="123" t="s">
        <v>80</v>
      </c>
      <c r="B33" s="124"/>
      <c r="C33" s="124"/>
      <c r="D33" s="124"/>
      <c r="E33" s="124"/>
      <c r="F33" s="124"/>
      <c r="G33" s="125"/>
      <c r="H33" s="17">
        <f>SUM(H8:H32)</f>
        <v>116.17962747512436</v>
      </c>
      <c r="I33" s="15"/>
      <c r="J33" s="15"/>
      <c r="K33" s="15"/>
    </row>
    <row r="34" spans="1:11" s="16" customFormat="1" ht="26.4" customHeight="1">
      <c r="A34" s="6"/>
      <c r="B34" s="6"/>
      <c r="C34" s="6"/>
      <c r="D34" s="6"/>
      <c r="E34" s="6"/>
      <c r="F34" s="6"/>
      <c r="G34" s="6"/>
      <c r="H34" s="6"/>
      <c r="I34" s="15"/>
      <c r="J34" s="15"/>
      <c r="K34" s="15"/>
    </row>
    <row r="35" spans="1:11" s="16" customFormat="1" ht="26.4" customHeight="1">
      <c r="A35" s="6" t="s">
        <v>81</v>
      </c>
      <c r="B35" s="7"/>
      <c r="C35" s="7"/>
      <c r="D35" s="7"/>
      <c r="E35" s="7"/>
      <c r="F35" s="7"/>
      <c r="G35" s="7"/>
      <c r="H35" s="7"/>
      <c r="I35" s="15"/>
      <c r="J35" s="15"/>
      <c r="K35" s="15"/>
    </row>
    <row r="36" spans="1:11" s="16" customFormat="1" ht="26.4" customHeight="1">
      <c r="A36" s="6" t="s">
        <v>82</v>
      </c>
      <c r="B36" s="18" t="s">
        <v>83</v>
      </c>
      <c r="C36" s="18" t="s">
        <v>84</v>
      </c>
      <c r="D36" s="7"/>
      <c r="E36" s="7"/>
      <c r="F36" s="7"/>
      <c r="G36" s="7"/>
      <c r="H36" s="7"/>
      <c r="I36" s="15"/>
      <c r="J36" s="15"/>
      <c r="K36" s="15"/>
    </row>
    <row r="37" spans="1:11" s="16" customFormat="1" ht="26.4" customHeight="1">
      <c r="A37" s="19"/>
      <c r="B37" s="20"/>
      <c r="C37" s="21"/>
      <c r="D37" s="7"/>
      <c r="E37" s="7"/>
      <c r="F37" s="7"/>
      <c r="G37" s="7"/>
      <c r="H37" s="7"/>
      <c r="I37" s="15"/>
      <c r="J37" s="15"/>
      <c r="K37" s="15"/>
    </row>
    <row r="38" spans="1:11" s="16" customFormat="1" ht="26.4" customHeight="1">
      <c r="A38" s="22" t="str">
        <f>'Przykładowe stawki wynagrodzeń'!C3</f>
        <v>lekarz</v>
      </c>
      <c r="B38" s="23">
        <f>'Przykładowe stawki wynagrodzeń'!E7</f>
        <v>115.2072796875</v>
      </c>
      <c r="C38" s="24">
        <f>B38/60</f>
        <v>1.920121328125</v>
      </c>
      <c r="D38" s="7"/>
      <c r="E38" s="7"/>
      <c r="F38" s="7"/>
      <c r="G38" s="7"/>
      <c r="H38" s="7"/>
      <c r="I38" s="15"/>
      <c r="J38" s="15"/>
      <c r="K38" s="15"/>
    </row>
    <row r="39" spans="1:11" s="16" customFormat="1" ht="26.4" customHeight="1">
      <c r="A39" s="25" t="str">
        <f>'Przykładowe stawki wynagrodzeń'!C8</f>
        <v>pielęgniarka</v>
      </c>
      <c r="B39" s="23">
        <f>'Przykładowe stawki wynagrodzeń'!E12</f>
        <v>44.2545341875</v>
      </c>
      <c r="C39" s="24">
        <f>B39/60</f>
        <v>0.7375755697916666</v>
      </c>
      <c r="D39" s="7"/>
      <c r="E39" s="7"/>
      <c r="F39" s="7"/>
      <c r="G39" s="7"/>
      <c r="H39" s="7"/>
      <c r="I39" s="15"/>
      <c r="J39" s="15"/>
      <c r="K39" s="15"/>
    </row>
    <row r="40" spans="1:11" s="16" customFormat="1" ht="26.4" customHeight="1">
      <c r="A40" s="7"/>
      <c r="B40" s="7"/>
      <c r="C40" s="7"/>
      <c r="D40" s="7"/>
      <c r="E40" s="7"/>
      <c r="F40" s="7"/>
      <c r="G40" s="7"/>
      <c r="H40" s="7"/>
      <c r="I40" s="15"/>
      <c r="J40" s="15"/>
      <c r="K40" s="15"/>
    </row>
    <row r="41" spans="1:11" ht="18.6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40.8" customHeight="1">
      <c r="A42" s="8" t="s">
        <v>85</v>
      </c>
      <c r="B42" s="8" t="s">
        <v>86</v>
      </c>
      <c r="C42" s="8" t="s">
        <v>67</v>
      </c>
      <c r="D42" s="8" t="s">
        <v>87</v>
      </c>
      <c r="E42" s="8" t="s">
        <v>88</v>
      </c>
      <c r="F42" s="8" t="s">
        <v>89</v>
      </c>
      <c r="G42" s="8" t="s">
        <v>90</v>
      </c>
      <c r="H42" s="7"/>
      <c r="I42" s="7"/>
      <c r="J42" s="7"/>
      <c r="K42" s="7"/>
    </row>
    <row r="43" spans="1:11" ht="15">
      <c r="A43" s="26"/>
      <c r="B43" s="9" t="s">
        <v>73</v>
      </c>
      <c r="C43" s="9" t="s">
        <v>75</v>
      </c>
      <c r="D43" s="9" t="s">
        <v>76</v>
      </c>
      <c r="E43" s="9" t="s">
        <v>77</v>
      </c>
      <c r="F43" s="9" t="s">
        <v>78</v>
      </c>
      <c r="G43" s="27" t="s">
        <v>91</v>
      </c>
      <c r="H43" s="7"/>
      <c r="I43" s="7"/>
      <c r="J43" s="7"/>
      <c r="K43" s="7"/>
    </row>
    <row r="44" spans="1:11" ht="15">
      <c r="A44" s="28" t="s">
        <v>149</v>
      </c>
      <c r="B44" s="29" t="s">
        <v>98</v>
      </c>
      <c r="C44" s="30">
        <v>1</v>
      </c>
      <c r="D44" s="31" t="s">
        <v>92</v>
      </c>
      <c r="E44" s="32">
        <v>20</v>
      </c>
      <c r="F44" s="33">
        <f>C38</f>
        <v>1.920121328125</v>
      </c>
      <c r="G44" s="33">
        <f>(E44/C44)*F44</f>
        <v>38.4024265625</v>
      </c>
      <c r="H44" s="7"/>
      <c r="I44" s="7"/>
      <c r="J44" s="7"/>
      <c r="K44" s="7"/>
    </row>
    <row r="45" spans="1:11" ht="15">
      <c r="A45" s="58" t="s">
        <v>245</v>
      </c>
      <c r="B45" s="29" t="s">
        <v>99</v>
      </c>
      <c r="C45" s="31">
        <v>1</v>
      </c>
      <c r="D45" s="31" t="s">
        <v>92</v>
      </c>
      <c r="E45" s="34">
        <v>30</v>
      </c>
      <c r="F45" s="33">
        <f>C39</f>
        <v>0.7375755697916666</v>
      </c>
      <c r="G45" s="35">
        <f>(E45/C45)*F45</f>
        <v>22.12726709375</v>
      </c>
      <c r="H45" s="7"/>
      <c r="I45" s="7"/>
      <c r="J45" s="7"/>
      <c r="K45" s="7"/>
    </row>
    <row r="46" spans="1:11" ht="15">
      <c r="A46" s="126" t="s">
        <v>93</v>
      </c>
      <c r="B46" s="127"/>
      <c r="C46" s="127"/>
      <c r="D46" s="127"/>
      <c r="E46" s="127"/>
      <c r="F46" s="127"/>
      <c r="G46" s="36">
        <f>SUM(G44:G45)</f>
        <v>60.52969365625</v>
      </c>
      <c r="H46" s="7"/>
      <c r="I46" s="7"/>
      <c r="J46" s="7"/>
      <c r="K46" s="7"/>
    </row>
    <row r="47" spans="1:11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5">
      <c r="A48" s="7"/>
      <c r="B48" s="7"/>
      <c r="C48" s="7"/>
      <c r="D48" s="7"/>
      <c r="E48" s="7"/>
      <c r="F48" s="7"/>
      <c r="G48" s="7"/>
      <c r="H48" s="37"/>
      <c r="I48" s="7"/>
      <c r="J48" s="7"/>
      <c r="K48" s="7"/>
    </row>
    <row r="49" spans="1:11" ht="15">
      <c r="A49" s="128" t="s">
        <v>94</v>
      </c>
      <c r="B49" s="128"/>
      <c r="C49" s="20">
        <f>H33</f>
        <v>116.17962747512436</v>
      </c>
      <c r="D49" s="7"/>
      <c r="E49" s="7"/>
      <c r="F49" s="7"/>
      <c r="G49" s="7"/>
      <c r="H49" s="37"/>
      <c r="I49" s="7"/>
      <c r="J49" s="7"/>
      <c r="K49" s="7"/>
    </row>
    <row r="50" spans="1:11" ht="15">
      <c r="A50" s="129" t="s">
        <v>95</v>
      </c>
      <c r="B50" s="129"/>
      <c r="C50" s="23">
        <f>G46</f>
        <v>60.52969365625</v>
      </c>
      <c r="D50" s="7"/>
      <c r="E50" s="7"/>
      <c r="F50" s="7"/>
      <c r="G50" s="7"/>
      <c r="H50" s="37"/>
      <c r="I50" s="7"/>
      <c r="J50" s="7"/>
      <c r="K50" s="7"/>
    </row>
    <row r="51" spans="1:11" ht="22.8" customHeight="1">
      <c r="A51" s="119" t="s">
        <v>96</v>
      </c>
      <c r="B51" s="119"/>
      <c r="C51" s="74">
        <f>SUM(C49:C50)</f>
        <v>176.70932113137437</v>
      </c>
      <c r="D51" s="6"/>
      <c r="E51" s="6"/>
      <c r="F51" s="6"/>
      <c r="G51" s="6"/>
      <c r="H51" s="37"/>
      <c r="I51" s="7"/>
      <c r="J51" s="7"/>
      <c r="K51" s="7"/>
    </row>
    <row r="52" spans="1:11" ht="15">
      <c r="A52" s="37"/>
      <c r="B52" s="37"/>
      <c r="C52" s="37"/>
      <c r="D52" s="37"/>
      <c r="E52" s="37"/>
      <c r="F52" s="37"/>
      <c r="G52" s="37"/>
      <c r="H52" s="37"/>
      <c r="I52" s="7"/>
      <c r="J52" s="7"/>
      <c r="K52" s="7"/>
    </row>
    <row r="53" spans="1:11" ht="15">
      <c r="A53" s="37"/>
      <c r="B53" s="37"/>
      <c r="C53" s="37"/>
      <c r="D53" s="37"/>
      <c r="E53" s="37"/>
      <c r="F53" s="37"/>
      <c r="G53" s="37"/>
      <c r="H53" s="37"/>
      <c r="I53" s="7"/>
      <c r="J53" s="7"/>
      <c r="K53" s="7"/>
    </row>
    <row r="54" spans="1:11" ht="25.2" customHeight="1">
      <c r="A54" s="37"/>
      <c r="B54" s="37"/>
      <c r="C54" s="37"/>
      <c r="D54" s="37"/>
      <c r="E54" s="37"/>
      <c r="F54" s="37"/>
      <c r="G54" s="37"/>
      <c r="H54" s="37"/>
      <c r="I54" s="7"/>
      <c r="J54" s="7"/>
      <c r="K54" s="7"/>
    </row>
  </sheetData>
  <mergeCells count="7">
    <mergeCell ref="A46:F46"/>
    <mergeCell ref="A49:B49"/>
    <mergeCell ref="A50:B50"/>
    <mergeCell ref="A51:B51"/>
    <mergeCell ref="B1:C1"/>
    <mergeCell ref="A4:C4"/>
    <mergeCell ref="A33:G3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5D702-2FED-4553-9E33-4B94E48C44BA}">
  <dimension ref="A1:K53"/>
  <sheetViews>
    <sheetView workbookViewId="0" topLeftCell="A1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3.0039062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11.421875" style="38" bestFit="1" customWidth="1"/>
    <col min="10" max="10" width="26.28125" style="38" customWidth="1"/>
    <col min="11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>
      <c r="A1" s="6" t="s">
        <v>2</v>
      </c>
      <c r="B1" s="120" t="str">
        <f>'Wykaz procedur medycznych'!C8</f>
        <v>Endoskopowe opanowanie krwawienia z przełyku</v>
      </c>
      <c r="C1" s="121"/>
      <c r="D1" s="7"/>
      <c r="E1" s="7"/>
      <c r="F1" s="7"/>
      <c r="G1" s="7"/>
      <c r="H1" s="7"/>
      <c r="I1" s="7"/>
      <c r="J1" s="7"/>
      <c r="K1" s="7"/>
    </row>
    <row r="2" spans="1:11" ht="15.6">
      <c r="A2" s="6" t="s">
        <v>62</v>
      </c>
      <c r="B2" s="72" t="str">
        <f>'Wykaz procedur medycznych'!B8</f>
        <v>42.332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1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ht="26.4" customHeight="1">
      <c r="A14" s="10" t="str">
        <f>'Przykładowe materiały - ceny'!A9</f>
        <v>ENDO-07</v>
      </c>
      <c r="B14" s="11" t="str">
        <f>'Przykładowe materiały - ceny'!B9</f>
        <v>Ustnik endoskopowy</v>
      </c>
      <c r="C14" s="11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49"/>
      <c r="K14" s="7"/>
    </row>
    <row r="15" spans="1:11" ht="26.4" customHeight="1">
      <c r="A15" s="10" t="str">
        <f>'Przykładowe materiały - ceny'!A10</f>
        <v>ENDO-08</v>
      </c>
      <c r="B15" s="11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49"/>
      <c r="K15" s="7"/>
    </row>
    <row r="16" spans="1:11" s="16" customFormat="1" ht="26.4" customHeight="1">
      <c r="A16" s="10" t="str">
        <f>'Przykładowe materiały - ceny'!A12</f>
        <v>ENDO-10</v>
      </c>
      <c r="B16" s="11" t="str">
        <f>'Przykładowe materiały - ceny'!B12</f>
        <v>ANIOXYDE 1000 ml, preparat do czyszczenia endoskopów</v>
      </c>
      <c r="C16" s="11" t="str">
        <f>'Przykładowe materiały - ceny'!C12</f>
        <v>środek dezynfekcyjny</v>
      </c>
      <c r="D16" s="13">
        <v>25</v>
      </c>
      <c r="E16" s="11" t="str">
        <f>'Przykładowe materiały - ceny'!D12</f>
        <v>szt</v>
      </c>
      <c r="F16" s="41">
        <v>1</v>
      </c>
      <c r="G16" s="12">
        <f>'Przykładowe materiały - ceny'!E12</f>
        <v>147.56</v>
      </c>
      <c r="H16" s="12">
        <f t="shared" si="0"/>
        <v>5.9024</v>
      </c>
      <c r="I16" s="15"/>
      <c r="J16" s="50"/>
      <c r="K16" s="15"/>
    </row>
    <row r="17" spans="1:11" s="16" customFormat="1" ht="26.4" customHeight="1">
      <c r="A17" s="10" t="str">
        <f>'Przykładowe materiały - ceny'!A13</f>
        <v>ENDO-11</v>
      </c>
      <c r="B17" s="11" t="str">
        <f>'Przykładowe materiały - ceny'!B13</f>
        <v>Lignina - wata celulozowa, opakowanie 5 kg</v>
      </c>
      <c r="C17" s="11" t="str">
        <f>'Przykładowe materiały - ceny'!C13</f>
        <v>materiał jednorazowy</v>
      </c>
      <c r="D17" s="13">
        <v>100</v>
      </c>
      <c r="E17" s="11" t="str">
        <f>'Przykładowe materiały - ceny'!D13</f>
        <v>opakowanie</v>
      </c>
      <c r="F17" s="41">
        <v>1</v>
      </c>
      <c r="G17" s="12">
        <f>'Przykładowe materiały - ceny'!E13</f>
        <v>42.55</v>
      </c>
      <c r="H17" s="12">
        <f t="shared" si="0"/>
        <v>0.4255</v>
      </c>
      <c r="I17" s="15"/>
      <c r="J17" s="50"/>
      <c r="K17" s="15"/>
    </row>
    <row r="18" spans="1:11" s="16" customFormat="1" ht="26.4" customHeight="1">
      <c r="A18" s="10" t="str">
        <f>'Przykładowe materiały - ceny'!A23</f>
        <v>ENDO-21</v>
      </c>
      <c r="B18" s="11" t="str">
        <f>'Przykładowe materiały - ceny'!B23</f>
        <v>Nerka jednorazowa</v>
      </c>
      <c r="C18" s="11" t="str">
        <f>'Przykładowe materiały - ceny'!C23</f>
        <v>materiał jednorazowy</v>
      </c>
      <c r="D18" s="13">
        <v>1</v>
      </c>
      <c r="E18" s="11" t="str">
        <f>'Przykładowe materiały - ceny'!D23</f>
        <v>szt</v>
      </c>
      <c r="F18" s="41">
        <v>1</v>
      </c>
      <c r="G18" s="12">
        <f>'Przykładowe materiały - ceny'!E23</f>
        <v>0.43</v>
      </c>
      <c r="H18" s="12">
        <f t="shared" si="0"/>
        <v>0.43</v>
      </c>
      <c r="I18" s="15"/>
      <c r="J18" s="15"/>
      <c r="K18" s="15"/>
    </row>
    <row r="19" spans="1:11" s="16" customFormat="1" ht="26.4" customHeight="1">
      <c r="A19" s="10" t="str">
        <f>'Przykładowe materiały - ceny'!A19</f>
        <v>ENDO-17</v>
      </c>
      <c r="B19" s="11" t="str">
        <f>'Przykładowe materiały - ceny'!B19</f>
        <v>Szczoteczka do czyszczenia endoskopów</v>
      </c>
      <c r="C19" s="11" t="str">
        <f>'Przykładowe materiały - ceny'!C19</f>
        <v>materiał jednorazowy</v>
      </c>
      <c r="D19" s="13">
        <v>1</v>
      </c>
      <c r="E19" s="11" t="str">
        <f>'Przykładowe materiały - ceny'!D19</f>
        <v>szt</v>
      </c>
      <c r="F19" s="41">
        <v>1</v>
      </c>
      <c r="G19" s="12">
        <f>'Przykładowe materiały - ceny'!E19</f>
        <v>2.98</v>
      </c>
      <c r="H19" s="12">
        <f t="shared" si="0"/>
        <v>2.98</v>
      </c>
      <c r="I19" s="15"/>
      <c r="J19" s="50"/>
      <c r="K19" s="15"/>
    </row>
    <row r="20" spans="1:11" s="16" customFormat="1" ht="26.4" customHeight="1">
      <c r="A20" s="10" t="str">
        <f>'Przykładowe materiały - ceny'!A14</f>
        <v>ENDO-12</v>
      </c>
      <c r="B20" s="11" t="str">
        <f>'Przykładowe materiały - ceny'!B14</f>
        <v>Aniosgel 85 NPC do dezynfekcji rąk, butelka 1000 ml</v>
      </c>
      <c r="C20" s="11" t="str">
        <f>'Przykładowe materiały - ceny'!C14</f>
        <v>środek dezynfekcyjny</v>
      </c>
      <c r="D20" s="13">
        <v>30</v>
      </c>
      <c r="E20" s="11" t="str">
        <f>'Przykładowe materiały - ceny'!D14</f>
        <v>szt</v>
      </c>
      <c r="F20" s="41">
        <v>1</v>
      </c>
      <c r="G20" s="12">
        <f>'Przykładowe materiały - ceny'!E14</f>
        <v>29.81</v>
      </c>
      <c r="H20" s="12">
        <f t="shared" si="0"/>
        <v>0.9936666666666666</v>
      </c>
      <c r="I20" s="15"/>
      <c r="J20" s="50"/>
      <c r="K20" s="15"/>
    </row>
    <row r="21" spans="1:11" s="16" customFormat="1" ht="26.4" customHeight="1">
      <c r="A21" s="10" t="str">
        <f>'Przykładowe materiały - ceny'!A15</f>
        <v>ENDO-13</v>
      </c>
      <c r="B21" s="11" t="str">
        <f>'Przykładowe materiały - ceny'!B15</f>
        <v>Chusteczki uniwersalne Clinell do dezynfekcji powierzchni, opakowanie 200 szt</v>
      </c>
      <c r="C21" s="11" t="str">
        <f>'Przykładowe materiały - ceny'!C15</f>
        <v>środek dezynfekcyjny</v>
      </c>
      <c r="D21" s="13">
        <v>60</v>
      </c>
      <c r="E21" s="11" t="str">
        <f>'Przykładowe materiały - ceny'!D15</f>
        <v>opakowanie</v>
      </c>
      <c r="F21" s="41">
        <v>1</v>
      </c>
      <c r="G21" s="12">
        <f>'Przykładowe materiały - ceny'!E15</f>
        <v>40</v>
      </c>
      <c r="H21" s="12">
        <f t="shared" si="0"/>
        <v>0.6666666666666666</v>
      </c>
      <c r="I21" s="15"/>
      <c r="J21" s="50"/>
      <c r="K21" s="15"/>
    </row>
    <row r="22" spans="1:11" s="16" customFormat="1" ht="26.4" customHeight="1">
      <c r="A22" s="10" t="str">
        <f>'Przykładowe materiały - ceny'!A16</f>
        <v>ENDO-14</v>
      </c>
      <c r="B22" s="11" t="str">
        <f>'Przykładowe materiały - ceny'!B16</f>
        <v>Kompresy niejałowe 10x10, opakowanie 100 sztuk</v>
      </c>
      <c r="C22" s="11" t="str">
        <f>'Przykładowe materiały - ceny'!C16</f>
        <v>materiał jednorazowy</v>
      </c>
      <c r="D22" s="13">
        <v>4</v>
      </c>
      <c r="E22" s="11" t="str">
        <f>'Przykładowe materiały - ceny'!D16</f>
        <v>opakowanie</v>
      </c>
      <c r="F22" s="41">
        <v>1</v>
      </c>
      <c r="G22" s="12">
        <f>'Przykładowe materiały - ceny'!E16</f>
        <v>10.15</v>
      </c>
      <c r="H22" s="12">
        <f t="shared" si="0"/>
        <v>2.5375</v>
      </c>
      <c r="I22" s="15"/>
      <c r="J22" s="50"/>
      <c r="K22" s="15"/>
    </row>
    <row r="23" spans="1:11" s="16" customFormat="1" ht="26.4" customHeight="1">
      <c r="A23" s="10" t="str">
        <f>'Przykładowe materiały - ceny'!A17</f>
        <v>ENDO-15</v>
      </c>
      <c r="B23" s="11" t="str">
        <f>'Przykładowe materiały - ceny'!B17</f>
        <v>Incidin OXY Wipes chusteczki do dezynfekcji, opakowanie 100 sztuk</v>
      </c>
      <c r="C23" s="11" t="str">
        <f>'Przykładowe materiały - ceny'!C17</f>
        <v>środek dezynfekcyjny</v>
      </c>
      <c r="D23" s="13">
        <v>10</v>
      </c>
      <c r="E23" s="11" t="str">
        <f>'Przykładowe materiały - ceny'!D17</f>
        <v>opakowanie</v>
      </c>
      <c r="F23" s="41">
        <v>1</v>
      </c>
      <c r="G23" s="12">
        <f>'Przykładowe materiały - ceny'!E17</f>
        <v>29.2</v>
      </c>
      <c r="H23" s="12">
        <f t="shared" si="0"/>
        <v>2.92</v>
      </c>
      <c r="I23" s="15"/>
      <c r="J23" s="50"/>
      <c r="K23" s="15"/>
    </row>
    <row r="24" spans="1:11" s="16" customFormat="1" ht="26.4" customHeight="1">
      <c r="A24" s="10" t="str">
        <f>'Przykładowe materiały - ceny'!A18</f>
        <v>ENDO-16</v>
      </c>
      <c r="B24" s="11" t="str">
        <f>'Przykładowe materiały - ceny'!B18</f>
        <v>Sterisol Liquid Soap Ultra Mild, opakowanie 700 ml</v>
      </c>
      <c r="C24" s="11" t="str">
        <f>'Przykładowe materiały - ceny'!C18</f>
        <v>środek dezynfekcyjny</v>
      </c>
      <c r="D24" s="13">
        <v>60</v>
      </c>
      <c r="E24" s="11" t="str">
        <f>'Przykładowe materiały - ceny'!D18</f>
        <v>szt</v>
      </c>
      <c r="F24" s="41">
        <v>1</v>
      </c>
      <c r="G24" s="12">
        <f>'Przykładowe materiały - ceny'!E18</f>
        <v>35</v>
      </c>
      <c r="H24" s="12">
        <f t="shared" si="0"/>
        <v>0.5833333333333334</v>
      </c>
      <c r="I24" s="15"/>
      <c r="J24" s="50"/>
      <c r="K24" s="15"/>
    </row>
    <row r="25" spans="1:11" s="16" customFormat="1" ht="26.4" customHeight="1">
      <c r="A25" s="10" t="str">
        <f>'Przykładowe materiały - ceny'!A22</f>
        <v>ENDO-20</v>
      </c>
      <c r="B25" s="11" t="str">
        <f>'Przykładowe materiały - ceny'!B22</f>
        <v>POJEMNIK na odpady medyczne 10L.</v>
      </c>
      <c r="C25" s="11" t="str">
        <f>'Przykładowe materiały - ceny'!C22</f>
        <v>materiał jednorazowy</v>
      </c>
      <c r="D25" s="13">
        <v>30</v>
      </c>
      <c r="E25" s="11" t="str">
        <f>'Przykładowe materiały - ceny'!D22</f>
        <v>szt</v>
      </c>
      <c r="F25" s="41">
        <v>1</v>
      </c>
      <c r="G25" s="12">
        <f>'Przykładowe materiały - ceny'!E22</f>
        <v>5.057675</v>
      </c>
      <c r="H25" s="12">
        <f t="shared" si="0"/>
        <v>0.16858916666666665</v>
      </c>
      <c r="I25" s="15"/>
      <c r="J25" s="15"/>
      <c r="K25" s="15"/>
    </row>
    <row r="26" spans="1:11" s="16" customFormat="1" ht="26.4" customHeight="1">
      <c r="A26" s="10" t="str">
        <f>'Przykładowe materiały - ceny'!A21</f>
        <v>ENDO-19</v>
      </c>
      <c r="B26" s="11" t="str">
        <f>'Przykładowe materiały - ceny'!B21</f>
        <v>Pojemnik z 4% formaliną o poj.  60 / 30 ml</v>
      </c>
      <c r="C26" s="11" t="str">
        <f>'Przykładowe materiały - ceny'!C21</f>
        <v>materiał jednorazowy</v>
      </c>
      <c r="D26" s="13">
        <v>1</v>
      </c>
      <c r="E26" s="11" t="str">
        <f>'Przykładowe materiały - ceny'!D21</f>
        <v>szt</v>
      </c>
      <c r="F26" s="41">
        <v>1</v>
      </c>
      <c r="G26" s="12">
        <f>'Przykładowe materiały - ceny'!E21</f>
        <v>2.787471641791045</v>
      </c>
      <c r="H26" s="12">
        <f t="shared" si="0"/>
        <v>2.787471641791045</v>
      </c>
      <c r="I26" s="15"/>
      <c r="J26" s="50"/>
      <c r="K26" s="15"/>
    </row>
    <row r="27" spans="1:11" s="16" customFormat="1" ht="26.4" customHeight="1">
      <c r="A27" s="10" t="str">
        <f>'Przykładowe materiały - ceny'!A20</f>
        <v>ENDO-18</v>
      </c>
      <c r="B27" s="11" t="str">
        <f>'Przykładowe materiały - ceny'!B20</f>
        <v>Szczypce biopsyjne</v>
      </c>
      <c r="C27" s="11" t="str">
        <f>'Przykładowe materiały - ceny'!C20</f>
        <v>materiał jednorazowy</v>
      </c>
      <c r="D27" s="13">
        <v>1</v>
      </c>
      <c r="E27" s="11" t="str">
        <f>'Przykładowe materiały - ceny'!D20</f>
        <v>szt</v>
      </c>
      <c r="F27" s="41">
        <v>1</v>
      </c>
      <c r="G27" s="12">
        <f>'Przykładowe materiały - ceny'!E20</f>
        <v>18.9</v>
      </c>
      <c r="H27" s="12">
        <f t="shared" si="0"/>
        <v>18.9</v>
      </c>
      <c r="I27" s="15"/>
      <c r="J27" s="50"/>
      <c r="K27" s="15"/>
    </row>
    <row r="28" spans="1:11" s="16" customFormat="1" ht="26.4" customHeight="1">
      <c r="A28" s="10" t="str">
        <f>'Przykładowe materiały - ceny'!A34</f>
        <v>ENDO-32</v>
      </c>
      <c r="B28" s="11" t="str">
        <f>'Przykładowe materiały - ceny'!B34</f>
        <v>Strzykawka 20 ml</v>
      </c>
      <c r="C28" s="11" t="str">
        <f>'Przykładowe materiały - ceny'!C34</f>
        <v>materiał jednorazowy</v>
      </c>
      <c r="D28" s="13">
        <v>1</v>
      </c>
      <c r="E28" s="11" t="str">
        <f>'Przykładowe materiały - ceny'!D34</f>
        <v>szt</v>
      </c>
      <c r="F28" s="41">
        <v>1</v>
      </c>
      <c r="G28" s="12">
        <f>'Przykładowe materiały - ceny'!E34</f>
        <v>0.2</v>
      </c>
      <c r="H28" s="12">
        <f t="shared" si="0"/>
        <v>0.2</v>
      </c>
      <c r="I28" s="15"/>
      <c r="J28" s="15"/>
      <c r="K28" s="15"/>
    </row>
    <row r="29" spans="1:11" s="16" customFormat="1" ht="26.4" customHeight="1">
      <c r="A29" s="10" t="str">
        <f>'Przykładowe materiały - ceny'!A35</f>
        <v>ENDO-33</v>
      </c>
      <c r="B29" s="11" t="str">
        <f>'Przykładowe materiały - ceny'!B35</f>
        <v>Spirytus 75 % , 1 litr</v>
      </c>
      <c r="C29" s="11" t="str">
        <f>'Przykładowe materiały - ceny'!C35</f>
        <v>środek dezynfekcyjny</v>
      </c>
      <c r="D29" s="13">
        <v>1</v>
      </c>
      <c r="E29" s="11" t="str">
        <f>'Przykładowe materiały - ceny'!D35</f>
        <v>litr</v>
      </c>
      <c r="F29" s="40">
        <v>0.1</v>
      </c>
      <c r="G29" s="12">
        <f>'Przykładowe materiały - ceny'!E35</f>
        <v>195.45</v>
      </c>
      <c r="H29" s="12">
        <f t="shared" si="0"/>
        <v>19.545</v>
      </c>
      <c r="I29" s="15"/>
      <c r="J29" s="15"/>
      <c r="K29" s="15"/>
    </row>
    <row r="30" spans="1:11" s="16" customFormat="1" ht="26.4" customHeight="1">
      <c r="A30" s="10" t="str">
        <f>'Przykładowe materiały - ceny'!A37</f>
        <v>ENDO-35</v>
      </c>
      <c r="B30" s="11" t="str">
        <f>'Przykładowe materiały - ceny'!B37</f>
        <v xml:space="preserve">Pętla diatermiczna </v>
      </c>
      <c r="C30" s="11" t="str">
        <f>'Przykładowe materiały - ceny'!C37</f>
        <v>materiał jednorazowy</v>
      </c>
      <c r="D30" s="13">
        <v>1</v>
      </c>
      <c r="E30" s="11" t="str">
        <f>'Przykładowe materiały - ceny'!D37</f>
        <v>szt</v>
      </c>
      <c r="F30" s="41">
        <v>1</v>
      </c>
      <c r="G30" s="12">
        <f>'Przykładowe materiały - ceny'!E37</f>
        <v>29.55</v>
      </c>
      <c r="H30" s="12">
        <f t="shared" si="0"/>
        <v>29.55</v>
      </c>
      <c r="I30" s="15"/>
      <c r="J30" s="15"/>
      <c r="K30" s="15"/>
    </row>
    <row r="31" spans="1:11" s="16" customFormat="1" ht="26.4" customHeight="1">
      <c r="A31" s="10" t="str">
        <f>'Przykładowe materiały - ceny'!A24</f>
        <v>ENDO-22</v>
      </c>
      <c r="B31" s="11" t="str">
        <f>'Przykładowe materiały - ceny'!B24</f>
        <v xml:space="preserve">Lidocain-EGIS aerozol, roztwór 10% 38g </v>
      </c>
      <c r="C31" s="11" t="str">
        <f>'Przykładowe materiały - ceny'!C24</f>
        <v>lek</v>
      </c>
      <c r="D31" s="13">
        <v>10</v>
      </c>
      <c r="E31" s="11" t="str">
        <f>'Przykładowe materiały - ceny'!D24</f>
        <v>szt</v>
      </c>
      <c r="F31" s="41">
        <v>1</v>
      </c>
      <c r="G31" s="12">
        <f>'Przykładowe materiały - ceny'!E24</f>
        <v>34.99</v>
      </c>
      <c r="H31" s="12">
        <f t="shared" si="0"/>
        <v>3.4990000000000006</v>
      </c>
      <c r="I31" s="15"/>
      <c r="J31" s="15"/>
      <c r="K31" s="15"/>
    </row>
    <row r="32" spans="1:11" s="16" customFormat="1" ht="26.4" customHeight="1">
      <c r="A32" s="123" t="s">
        <v>80</v>
      </c>
      <c r="B32" s="124"/>
      <c r="C32" s="124"/>
      <c r="D32" s="124"/>
      <c r="E32" s="124"/>
      <c r="F32" s="124"/>
      <c r="G32" s="125"/>
      <c r="H32" s="17">
        <f>SUM(H8:H31)</f>
        <v>141.24912747512437</v>
      </c>
      <c r="I32" s="15"/>
      <c r="J32" s="15"/>
      <c r="K32" s="15"/>
    </row>
    <row r="33" spans="1:11" s="16" customFormat="1" ht="26.4" customHeight="1">
      <c r="A33" s="6"/>
      <c r="B33" s="6"/>
      <c r="C33" s="6"/>
      <c r="D33" s="6"/>
      <c r="E33" s="6"/>
      <c r="F33" s="6"/>
      <c r="G33" s="6"/>
      <c r="H33" s="6"/>
      <c r="I33" s="15"/>
      <c r="J33" s="15"/>
      <c r="K33" s="15"/>
    </row>
    <row r="34" spans="1:11" s="16" customFormat="1" ht="26.4" customHeight="1">
      <c r="A34" s="6" t="s">
        <v>81</v>
      </c>
      <c r="B34" s="7"/>
      <c r="C34" s="7"/>
      <c r="D34" s="7"/>
      <c r="E34" s="7"/>
      <c r="F34" s="7"/>
      <c r="G34" s="7"/>
      <c r="H34" s="7"/>
      <c r="I34" s="15"/>
      <c r="J34" s="15"/>
      <c r="K34" s="15"/>
    </row>
    <row r="35" spans="1:11" s="16" customFormat="1" ht="26.4" customHeight="1">
      <c r="A35" s="6" t="s">
        <v>82</v>
      </c>
      <c r="B35" s="18" t="s">
        <v>83</v>
      </c>
      <c r="C35" s="18" t="s">
        <v>84</v>
      </c>
      <c r="D35" s="7"/>
      <c r="E35" s="7"/>
      <c r="F35" s="7"/>
      <c r="G35" s="7"/>
      <c r="H35" s="7"/>
      <c r="I35" s="15"/>
      <c r="J35" s="15"/>
      <c r="K35" s="15"/>
    </row>
    <row r="36" spans="1:11" s="16" customFormat="1" ht="26.4" customHeight="1">
      <c r="A36" s="19"/>
      <c r="B36" s="20"/>
      <c r="C36" s="21"/>
      <c r="D36" s="7"/>
      <c r="E36" s="7"/>
      <c r="F36" s="7"/>
      <c r="G36" s="7"/>
      <c r="H36" s="7"/>
      <c r="I36" s="15"/>
      <c r="J36" s="15"/>
      <c r="K36" s="15"/>
    </row>
    <row r="37" spans="1:11" s="16" customFormat="1" ht="26.4" customHeight="1">
      <c r="A37" s="22" t="str">
        <f>'Przykładowe stawki wynagrodzeń'!C3</f>
        <v>lekarz</v>
      </c>
      <c r="B37" s="23">
        <f>'Przykładowe stawki wynagrodzeń'!E7</f>
        <v>115.2072796875</v>
      </c>
      <c r="C37" s="24">
        <f>B37/60</f>
        <v>1.920121328125</v>
      </c>
      <c r="D37" s="7"/>
      <c r="E37" s="7"/>
      <c r="F37" s="7"/>
      <c r="G37" s="7"/>
      <c r="H37" s="7"/>
      <c r="I37" s="15"/>
      <c r="J37" s="15"/>
      <c r="K37" s="15"/>
    </row>
    <row r="38" spans="1:11" s="16" customFormat="1" ht="26.4" customHeight="1">
      <c r="A38" s="25" t="str">
        <f>'Przykładowe stawki wynagrodzeń'!C8</f>
        <v>pielęgniarka</v>
      </c>
      <c r="B38" s="23">
        <f>'Przykładowe stawki wynagrodzeń'!E12</f>
        <v>44.2545341875</v>
      </c>
      <c r="C38" s="24">
        <f>B38/60</f>
        <v>0.7375755697916666</v>
      </c>
      <c r="D38" s="7"/>
      <c r="E38" s="7"/>
      <c r="F38" s="7"/>
      <c r="G38" s="7"/>
      <c r="H38" s="7"/>
      <c r="I38" s="15"/>
      <c r="J38" s="15"/>
      <c r="K38" s="15"/>
    </row>
    <row r="39" spans="1:11" s="16" customFormat="1" ht="26.4" customHeight="1">
      <c r="A39" s="7"/>
      <c r="B39" s="7"/>
      <c r="C39" s="7"/>
      <c r="D39" s="7"/>
      <c r="E39" s="7"/>
      <c r="F39" s="7"/>
      <c r="G39" s="7"/>
      <c r="H39" s="7"/>
      <c r="I39" s="15"/>
      <c r="J39" s="15"/>
      <c r="K39" s="15"/>
    </row>
    <row r="40" spans="1:11" ht="18.6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42" customHeight="1">
      <c r="A41" s="8" t="s">
        <v>85</v>
      </c>
      <c r="B41" s="8" t="s">
        <v>86</v>
      </c>
      <c r="C41" s="8" t="s">
        <v>67</v>
      </c>
      <c r="D41" s="8" t="s">
        <v>87</v>
      </c>
      <c r="E41" s="8" t="s">
        <v>88</v>
      </c>
      <c r="F41" s="8" t="s">
        <v>89</v>
      </c>
      <c r="G41" s="8" t="s">
        <v>90</v>
      </c>
      <c r="H41" s="7"/>
      <c r="I41" s="7"/>
      <c r="J41" s="7"/>
      <c r="K41" s="7"/>
    </row>
    <row r="42" spans="1:11" ht="15">
      <c r="A42" s="26"/>
      <c r="B42" s="9" t="s">
        <v>73</v>
      </c>
      <c r="C42" s="9" t="s">
        <v>75</v>
      </c>
      <c r="D42" s="9" t="s">
        <v>76</v>
      </c>
      <c r="E42" s="9" t="s">
        <v>77</v>
      </c>
      <c r="F42" s="9" t="s">
        <v>78</v>
      </c>
      <c r="G42" s="27" t="s">
        <v>91</v>
      </c>
      <c r="H42" s="7"/>
      <c r="I42" s="7"/>
      <c r="J42" s="7"/>
      <c r="K42" s="7"/>
    </row>
    <row r="43" spans="1:11" ht="15">
      <c r="A43" s="28" t="s">
        <v>149</v>
      </c>
      <c r="B43" s="29" t="s">
        <v>98</v>
      </c>
      <c r="C43" s="30">
        <v>1</v>
      </c>
      <c r="D43" s="31" t="s">
        <v>92</v>
      </c>
      <c r="E43" s="32">
        <v>45</v>
      </c>
      <c r="F43" s="33">
        <f>C37</f>
        <v>1.920121328125</v>
      </c>
      <c r="G43" s="33">
        <f>(E43/C43)*F43</f>
        <v>86.405459765625</v>
      </c>
      <c r="H43" s="7"/>
      <c r="I43" s="7"/>
      <c r="J43" s="7"/>
      <c r="K43" s="7"/>
    </row>
    <row r="44" spans="1:11" ht="15">
      <c r="A44" s="58" t="s">
        <v>245</v>
      </c>
      <c r="B44" s="29" t="s">
        <v>99</v>
      </c>
      <c r="C44" s="31">
        <v>1</v>
      </c>
      <c r="D44" s="31" t="s">
        <v>92</v>
      </c>
      <c r="E44" s="34">
        <v>55</v>
      </c>
      <c r="F44" s="33">
        <f>C38</f>
        <v>0.7375755697916666</v>
      </c>
      <c r="G44" s="35">
        <f>(E44/C44)*F44</f>
        <v>40.56665633854166</v>
      </c>
      <c r="H44" s="7"/>
      <c r="I44" s="7"/>
      <c r="J44" s="7"/>
      <c r="K44" s="7"/>
    </row>
    <row r="45" spans="1:11" ht="15">
      <c r="A45" s="126" t="s">
        <v>93</v>
      </c>
      <c r="B45" s="127"/>
      <c r="C45" s="127"/>
      <c r="D45" s="127"/>
      <c r="E45" s="127"/>
      <c r="F45" s="127"/>
      <c r="G45" s="36">
        <f>SUM(G43:G44)</f>
        <v>126.97211610416666</v>
      </c>
      <c r="H45" s="7"/>
      <c r="I45" s="7"/>
      <c r="J45" s="7"/>
      <c r="K45" s="7"/>
    </row>
    <row r="46" spans="1:1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5">
      <c r="A47" s="7"/>
      <c r="B47" s="7"/>
      <c r="C47" s="7"/>
      <c r="D47" s="7"/>
      <c r="E47" s="7"/>
      <c r="F47" s="7"/>
      <c r="G47" s="7"/>
      <c r="H47" s="37"/>
      <c r="I47" s="7"/>
      <c r="J47" s="7"/>
      <c r="K47" s="7"/>
    </row>
    <row r="48" spans="1:11" ht="15">
      <c r="A48" s="128" t="s">
        <v>94</v>
      </c>
      <c r="B48" s="128"/>
      <c r="C48" s="20">
        <f>H32</f>
        <v>141.24912747512437</v>
      </c>
      <c r="D48" s="7"/>
      <c r="E48" s="7"/>
      <c r="F48" s="7"/>
      <c r="G48" s="7"/>
      <c r="H48" s="37"/>
      <c r="I48" s="7"/>
      <c r="J48" s="7"/>
      <c r="K48" s="7"/>
    </row>
    <row r="49" spans="1:11" ht="15">
      <c r="A49" s="129" t="s">
        <v>95</v>
      </c>
      <c r="B49" s="129"/>
      <c r="C49" s="23">
        <f>G45</f>
        <v>126.97211610416666</v>
      </c>
      <c r="D49" s="7"/>
      <c r="E49" s="7"/>
      <c r="F49" s="7"/>
      <c r="G49" s="7"/>
      <c r="H49" s="37"/>
      <c r="I49" s="7"/>
      <c r="J49" s="7"/>
      <c r="K49" s="7"/>
    </row>
    <row r="50" spans="1:11" ht="22.8" customHeight="1">
      <c r="A50" s="119" t="s">
        <v>96</v>
      </c>
      <c r="B50" s="119"/>
      <c r="C50" s="74">
        <f>SUM(C48:C49)</f>
        <v>268.221243579291</v>
      </c>
      <c r="D50" s="6"/>
      <c r="E50" s="6"/>
      <c r="F50" s="6"/>
      <c r="G50" s="6"/>
      <c r="H50" s="37"/>
      <c r="I50" s="7"/>
      <c r="J50" s="7"/>
      <c r="K50" s="7"/>
    </row>
    <row r="51" spans="1:11" ht="15">
      <c r="A51" s="37"/>
      <c r="B51" s="37"/>
      <c r="C51" s="37"/>
      <c r="D51" s="37"/>
      <c r="E51" s="37"/>
      <c r="F51" s="37"/>
      <c r="G51" s="37"/>
      <c r="H51" s="37"/>
      <c r="I51" s="7"/>
      <c r="J51" s="7"/>
      <c r="K51" s="7"/>
    </row>
    <row r="52" spans="1:11" ht="15">
      <c r="A52" s="37"/>
      <c r="B52" s="37"/>
      <c r="C52" s="37"/>
      <c r="D52" s="37"/>
      <c r="E52" s="37"/>
      <c r="F52" s="37"/>
      <c r="G52" s="37"/>
      <c r="H52" s="37"/>
      <c r="I52" s="7"/>
      <c r="J52" s="7"/>
      <c r="K52" s="7"/>
    </row>
    <row r="53" spans="1:11" ht="25.2" customHeight="1">
      <c r="A53" s="37"/>
      <c r="B53" s="37"/>
      <c r="C53" s="37"/>
      <c r="D53" s="37"/>
      <c r="E53" s="37"/>
      <c r="F53" s="37"/>
      <c r="G53" s="37"/>
      <c r="H53" s="37"/>
      <c r="I53" s="7"/>
      <c r="J53" s="7"/>
      <c r="K53" s="7"/>
    </row>
  </sheetData>
  <mergeCells count="7">
    <mergeCell ref="A45:F45"/>
    <mergeCell ref="A48:B48"/>
    <mergeCell ref="A49:B49"/>
    <mergeCell ref="A50:B50"/>
    <mergeCell ref="B1:C1"/>
    <mergeCell ref="A4:C4"/>
    <mergeCell ref="A32:G3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DAB16-C186-4135-8249-2081C8E22A83}">
  <dimension ref="A1:K53"/>
  <sheetViews>
    <sheetView workbookViewId="0" topLeftCell="A1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2.140625" style="37" customWidth="1"/>
    <col min="6" max="6" width="10.421875" style="37" customWidth="1"/>
    <col min="7" max="7" width="13.8515625" style="37" customWidth="1"/>
    <col min="8" max="8" width="15.421875" style="37" customWidth="1"/>
    <col min="9" max="9" width="11.421875" style="38" bestFit="1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>
      <c r="A1" s="6" t="s">
        <v>2</v>
      </c>
      <c r="B1" s="120" t="str">
        <f>'Wykaz procedur medycznych'!C9</f>
        <v>Endoskopowe wycięcie polipa przełyku</v>
      </c>
      <c r="C1" s="121"/>
      <c r="D1" s="7"/>
      <c r="E1" s="7"/>
      <c r="F1" s="7"/>
      <c r="G1" s="7"/>
      <c r="H1" s="7"/>
      <c r="I1" s="7"/>
      <c r="J1" s="7"/>
      <c r="K1" s="7"/>
    </row>
    <row r="2" spans="1:11" ht="15.6">
      <c r="A2" s="6" t="s">
        <v>62</v>
      </c>
      <c r="B2" s="72" t="str">
        <f>'Wykaz procedur medycznych'!B9</f>
        <v>42.333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1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ht="26.4" customHeight="1">
      <c r="A14" s="10" t="str">
        <f>'Przykładowe materiały - ceny'!A9</f>
        <v>ENDO-07</v>
      </c>
      <c r="B14" s="11" t="str">
        <f>'Przykładowe materiały - ceny'!B9</f>
        <v>Ustnik endoskopowy</v>
      </c>
      <c r="C14" s="11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49"/>
      <c r="K14" s="7"/>
    </row>
    <row r="15" spans="1:11" ht="26.4" customHeight="1">
      <c r="A15" s="10" t="str">
        <f>'Przykładowe materiały - ceny'!A10</f>
        <v>ENDO-08</v>
      </c>
      <c r="B15" s="11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49"/>
      <c r="K15" s="7"/>
    </row>
    <row r="16" spans="1:11" s="16" customFormat="1" ht="26.4" customHeight="1">
      <c r="A16" s="10" t="str">
        <f>'Przykładowe materiały - ceny'!A12</f>
        <v>ENDO-10</v>
      </c>
      <c r="B16" s="11" t="str">
        <f>'Przykładowe materiały - ceny'!B12</f>
        <v>ANIOXYDE 1000 ml, preparat do czyszczenia endoskopów</v>
      </c>
      <c r="C16" s="11" t="str">
        <f>'Przykładowe materiały - ceny'!C12</f>
        <v>środek dezynfekcyjny</v>
      </c>
      <c r="D16" s="13">
        <v>25</v>
      </c>
      <c r="E16" s="11" t="str">
        <f>'Przykładowe materiały - ceny'!D12</f>
        <v>szt</v>
      </c>
      <c r="F16" s="41">
        <v>1</v>
      </c>
      <c r="G16" s="12">
        <f>'Przykładowe materiały - ceny'!E12</f>
        <v>147.56</v>
      </c>
      <c r="H16" s="12">
        <f t="shared" si="0"/>
        <v>5.9024</v>
      </c>
      <c r="I16" s="15"/>
      <c r="J16" s="50"/>
      <c r="K16" s="15"/>
    </row>
    <row r="17" spans="1:11" s="16" customFormat="1" ht="26.4" customHeight="1">
      <c r="A17" s="10" t="str">
        <f>'Przykładowe materiały - ceny'!A13</f>
        <v>ENDO-11</v>
      </c>
      <c r="B17" s="11" t="str">
        <f>'Przykładowe materiały - ceny'!B13</f>
        <v>Lignina - wata celulozowa, opakowanie 5 kg</v>
      </c>
      <c r="C17" s="11" t="str">
        <f>'Przykładowe materiały - ceny'!C13</f>
        <v>materiał jednorazowy</v>
      </c>
      <c r="D17" s="13">
        <v>100</v>
      </c>
      <c r="E17" s="11" t="str">
        <f>'Przykładowe materiały - ceny'!D13</f>
        <v>opakowanie</v>
      </c>
      <c r="F17" s="41">
        <v>1</v>
      </c>
      <c r="G17" s="12">
        <f>'Przykładowe materiały - ceny'!E13</f>
        <v>42.55</v>
      </c>
      <c r="H17" s="12">
        <f t="shared" si="0"/>
        <v>0.4255</v>
      </c>
      <c r="I17" s="15"/>
      <c r="J17" s="50"/>
      <c r="K17" s="15"/>
    </row>
    <row r="18" spans="1:11" s="16" customFormat="1" ht="26.4" customHeight="1">
      <c r="A18" s="10" t="str">
        <f>'Przykładowe materiały - ceny'!A23</f>
        <v>ENDO-21</v>
      </c>
      <c r="B18" s="11" t="str">
        <f>'Przykładowe materiały - ceny'!B23</f>
        <v>Nerka jednorazowa</v>
      </c>
      <c r="C18" s="11" t="str">
        <f>'Przykładowe materiały - ceny'!C23</f>
        <v>materiał jednorazowy</v>
      </c>
      <c r="D18" s="13">
        <v>1</v>
      </c>
      <c r="E18" s="11" t="str">
        <f>'Przykładowe materiały - ceny'!D23</f>
        <v>szt</v>
      </c>
      <c r="F18" s="41">
        <v>1</v>
      </c>
      <c r="G18" s="12">
        <f>'Przykładowe materiały - ceny'!E23</f>
        <v>0.43</v>
      </c>
      <c r="H18" s="12">
        <f t="shared" si="0"/>
        <v>0.43</v>
      </c>
      <c r="I18" s="15"/>
      <c r="J18" s="15"/>
      <c r="K18" s="15"/>
    </row>
    <row r="19" spans="1:11" s="16" customFormat="1" ht="26.4" customHeight="1">
      <c r="A19" s="10" t="str">
        <f>'Przykładowe materiały - ceny'!A19</f>
        <v>ENDO-17</v>
      </c>
      <c r="B19" s="11" t="str">
        <f>'Przykładowe materiały - ceny'!B19</f>
        <v>Szczoteczka do czyszczenia endoskopów</v>
      </c>
      <c r="C19" s="11" t="str">
        <f>'Przykładowe materiały - ceny'!C19</f>
        <v>materiał jednorazowy</v>
      </c>
      <c r="D19" s="13">
        <v>1</v>
      </c>
      <c r="E19" s="11" t="str">
        <f>'Przykładowe materiały - ceny'!D19</f>
        <v>szt</v>
      </c>
      <c r="F19" s="41">
        <v>1</v>
      </c>
      <c r="G19" s="12">
        <f>'Przykładowe materiały - ceny'!E19</f>
        <v>2.98</v>
      </c>
      <c r="H19" s="12">
        <f t="shared" si="0"/>
        <v>2.98</v>
      </c>
      <c r="I19" s="15"/>
      <c r="J19" s="50"/>
      <c r="K19" s="15"/>
    </row>
    <row r="20" spans="1:11" s="16" customFormat="1" ht="26.4" customHeight="1">
      <c r="A20" s="10" t="str">
        <f>'Przykładowe materiały - ceny'!A14</f>
        <v>ENDO-12</v>
      </c>
      <c r="B20" s="11" t="str">
        <f>'Przykładowe materiały - ceny'!B14</f>
        <v>Aniosgel 85 NPC do dezynfekcji rąk, butelka 1000 ml</v>
      </c>
      <c r="C20" s="11" t="str">
        <f>'Przykładowe materiały - ceny'!C14</f>
        <v>środek dezynfekcyjny</v>
      </c>
      <c r="D20" s="13">
        <v>30</v>
      </c>
      <c r="E20" s="11" t="str">
        <f>'Przykładowe materiały - ceny'!D14</f>
        <v>szt</v>
      </c>
      <c r="F20" s="41">
        <v>1</v>
      </c>
      <c r="G20" s="12">
        <f>'Przykładowe materiały - ceny'!E14</f>
        <v>29.81</v>
      </c>
      <c r="H20" s="12">
        <f t="shared" si="0"/>
        <v>0.9936666666666666</v>
      </c>
      <c r="I20" s="15"/>
      <c r="J20" s="50"/>
      <c r="K20" s="15"/>
    </row>
    <row r="21" spans="1:11" s="16" customFormat="1" ht="26.4" customHeight="1">
      <c r="A21" s="10" t="str">
        <f>'Przykładowe materiały - ceny'!A15</f>
        <v>ENDO-13</v>
      </c>
      <c r="B21" s="11" t="str">
        <f>'Przykładowe materiały - ceny'!B15</f>
        <v>Chusteczki uniwersalne Clinell do dezynfekcji powierzchni, opakowanie 200 szt</v>
      </c>
      <c r="C21" s="11" t="str">
        <f>'Przykładowe materiały - ceny'!C15</f>
        <v>środek dezynfekcyjny</v>
      </c>
      <c r="D21" s="13">
        <v>60</v>
      </c>
      <c r="E21" s="11" t="str">
        <f>'Przykładowe materiały - ceny'!D15</f>
        <v>opakowanie</v>
      </c>
      <c r="F21" s="41">
        <v>1</v>
      </c>
      <c r="G21" s="12">
        <f>'Przykładowe materiały - ceny'!E15</f>
        <v>40</v>
      </c>
      <c r="H21" s="12">
        <f t="shared" si="0"/>
        <v>0.6666666666666666</v>
      </c>
      <c r="I21" s="15"/>
      <c r="J21" s="50"/>
      <c r="K21" s="15"/>
    </row>
    <row r="22" spans="1:11" s="16" customFormat="1" ht="26.4" customHeight="1">
      <c r="A22" s="10" t="str">
        <f>'Przykładowe materiały - ceny'!A16</f>
        <v>ENDO-14</v>
      </c>
      <c r="B22" s="11" t="str">
        <f>'Przykładowe materiały - ceny'!B16</f>
        <v>Kompresy niejałowe 10x10, opakowanie 100 sztuk</v>
      </c>
      <c r="C22" s="11" t="str">
        <f>'Przykładowe materiały - ceny'!C16</f>
        <v>materiał jednorazowy</v>
      </c>
      <c r="D22" s="13">
        <v>4</v>
      </c>
      <c r="E22" s="11" t="str">
        <f>'Przykładowe materiały - ceny'!D16</f>
        <v>opakowanie</v>
      </c>
      <c r="F22" s="41">
        <v>1</v>
      </c>
      <c r="G22" s="12">
        <f>'Przykładowe materiały - ceny'!E16</f>
        <v>10.15</v>
      </c>
      <c r="H22" s="12">
        <f t="shared" si="0"/>
        <v>2.5375</v>
      </c>
      <c r="I22" s="15"/>
      <c r="J22" s="50"/>
      <c r="K22" s="15"/>
    </row>
    <row r="23" spans="1:11" s="16" customFormat="1" ht="26.4" customHeight="1">
      <c r="A23" s="10" t="str">
        <f>'Przykładowe materiały - ceny'!A17</f>
        <v>ENDO-15</v>
      </c>
      <c r="B23" s="11" t="str">
        <f>'Przykładowe materiały - ceny'!B17</f>
        <v>Incidin OXY Wipes chusteczki do dezynfekcji, opakowanie 100 sztuk</v>
      </c>
      <c r="C23" s="11" t="str">
        <f>'Przykładowe materiały - ceny'!C17</f>
        <v>środek dezynfekcyjny</v>
      </c>
      <c r="D23" s="13">
        <v>10</v>
      </c>
      <c r="E23" s="11" t="str">
        <f>'Przykładowe materiały - ceny'!D17</f>
        <v>opakowanie</v>
      </c>
      <c r="F23" s="41">
        <v>1</v>
      </c>
      <c r="G23" s="12">
        <f>'Przykładowe materiały - ceny'!E17</f>
        <v>29.2</v>
      </c>
      <c r="H23" s="12">
        <f t="shared" si="0"/>
        <v>2.92</v>
      </c>
      <c r="I23" s="15"/>
      <c r="J23" s="50"/>
      <c r="K23" s="15"/>
    </row>
    <row r="24" spans="1:11" s="16" customFormat="1" ht="26.4" customHeight="1">
      <c r="A24" s="10" t="str">
        <f>'Przykładowe materiały - ceny'!A18</f>
        <v>ENDO-16</v>
      </c>
      <c r="B24" s="11" t="str">
        <f>'Przykładowe materiały - ceny'!B18</f>
        <v>Sterisol Liquid Soap Ultra Mild, opakowanie 700 ml</v>
      </c>
      <c r="C24" s="11" t="str">
        <f>'Przykładowe materiały - ceny'!C18</f>
        <v>środek dezynfekcyjny</v>
      </c>
      <c r="D24" s="13">
        <v>60</v>
      </c>
      <c r="E24" s="11" t="str">
        <f>'Przykładowe materiały - ceny'!D18</f>
        <v>szt</v>
      </c>
      <c r="F24" s="41">
        <v>1</v>
      </c>
      <c r="G24" s="12">
        <f>'Przykładowe materiały - ceny'!E18</f>
        <v>35</v>
      </c>
      <c r="H24" s="12">
        <f t="shared" si="0"/>
        <v>0.5833333333333334</v>
      </c>
      <c r="I24" s="15"/>
      <c r="J24" s="50"/>
      <c r="K24" s="15"/>
    </row>
    <row r="25" spans="1:11" s="16" customFormat="1" ht="26.4" customHeight="1">
      <c r="A25" s="10" t="str">
        <f>'Przykładowe materiały - ceny'!A22</f>
        <v>ENDO-20</v>
      </c>
      <c r="B25" s="11" t="str">
        <f>'Przykładowe materiały - ceny'!B22</f>
        <v>POJEMNIK na odpady medyczne 10L.</v>
      </c>
      <c r="C25" s="11" t="str">
        <f>'Przykładowe materiały - ceny'!C22</f>
        <v>materiał jednorazowy</v>
      </c>
      <c r="D25" s="13">
        <v>30</v>
      </c>
      <c r="E25" s="11" t="str">
        <f>'Przykładowe materiały - ceny'!D22</f>
        <v>szt</v>
      </c>
      <c r="F25" s="41">
        <v>1</v>
      </c>
      <c r="G25" s="12">
        <f>'Przykładowe materiały - ceny'!E22</f>
        <v>5.057675</v>
      </c>
      <c r="H25" s="12">
        <f t="shared" si="0"/>
        <v>0.16858916666666665</v>
      </c>
      <c r="I25" s="15"/>
      <c r="J25" s="15"/>
      <c r="K25" s="15"/>
    </row>
    <row r="26" spans="1:11" s="16" customFormat="1" ht="26.4" customHeight="1">
      <c r="A26" s="10" t="str">
        <f>'Przykładowe materiały - ceny'!A21</f>
        <v>ENDO-19</v>
      </c>
      <c r="B26" s="11" t="str">
        <f>'Przykładowe materiały - ceny'!B21</f>
        <v>Pojemnik z 4% formaliną o poj.  60 / 30 ml</v>
      </c>
      <c r="C26" s="11" t="str">
        <f>'Przykładowe materiały - ceny'!C21</f>
        <v>materiał jednorazowy</v>
      </c>
      <c r="D26" s="13">
        <v>1</v>
      </c>
      <c r="E26" s="11" t="str">
        <f>'Przykładowe materiały - ceny'!D21</f>
        <v>szt</v>
      </c>
      <c r="F26" s="41">
        <v>1</v>
      </c>
      <c r="G26" s="12">
        <f>'Przykładowe materiały - ceny'!E21</f>
        <v>2.787471641791045</v>
      </c>
      <c r="H26" s="12">
        <f t="shared" si="0"/>
        <v>2.787471641791045</v>
      </c>
      <c r="I26" s="15"/>
      <c r="J26" s="50"/>
      <c r="K26" s="15"/>
    </row>
    <row r="27" spans="1:11" s="16" customFormat="1" ht="26.4" customHeight="1">
      <c r="A27" s="10" t="str">
        <f>'Przykładowe materiały - ceny'!A20</f>
        <v>ENDO-18</v>
      </c>
      <c r="B27" s="11" t="str">
        <f>'Przykładowe materiały - ceny'!B20</f>
        <v>Szczypce biopsyjne</v>
      </c>
      <c r="C27" s="11" t="str">
        <f>'Przykładowe materiały - ceny'!C20</f>
        <v>materiał jednorazowy</v>
      </c>
      <c r="D27" s="13">
        <v>1</v>
      </c>
      <c r="E27" s="11" t="str">
        <f>'Przykładowe materiały - ceny'!D20</f>
        <v>szt</v>
      </c>
      <c r="F27" s="41">
        <v>1</v>
      </c>
      <c r="G27" s="12">
        <f>'Przykładowe materiały - ceny'!E20</f>
        <v>18.9</v>
      </c>
      <c r="H27" s="12">
        <f t="shared" si="0"/>
        <v>18.9</v>
      </c>
      <c r="I27" s="15"/>
      <c r="J27" s="50"/>
      <c r="K27" s="15"/>
    </row>
    <row r="28" spans="1:11" s="16" customFormat="1" ht="26.4" customHeight="1">
      <c r="A28" s="10" t="str">
        <f>'Przykładowe materiały - ceny'!A34</f>
        <v>ENDO-32</v>
      </c>
      <c r="B28" s="11" t="str">
        <f>'Przykładowe materiały - ceny'!B34</f>
        <v>Strzykawka 20 ml</v>
      </c>
      <c r="C28" s="11" t="str">
        <f>'Przykładowe materiały - ceny'!C34</f>
        <v>materiał jednorazowy</v>
      </c>
      <c r="D28" s="13">
        <v>1</v>
      </c>
      <c r="E28" s="11" t="str">
        <f>'Przykładowe materiały - ceny'!D34</f>
        <v>szt</v>
      </c>
      <c r="F28" s="41">
        <v>1</v>
      </c>
      <c r="G28" s="12">
        <f>'Przykładowe materiały - ceny'!E34</f>
        <v>0.2</v>
      </c>
      <c r="H28" s="12">
        <f t="shared" si="0"/>
        <v>0.2</v>
      </c>
      <c r="I28" s="15"/>
      <c r="J28" s="15"/>
      <c r="K28" s="15"/>
    </row>
    <row r="29" spans="1:11" s="16" customFormat="1" ht="26.4" customHeight="1">
      <c r="A29" s="10" t="str">
        <f>'Przykładowe materiały - ceny'!A35</f>
        <v>ENDO-33</v>
      </c>
      <c r="B29" s="11" t="str">
        <f>'Przykładowe materiały - ceny'!B35</f>
        <v>Spirytus 75 % , 1 litr</v>
      </c>
      <c r="C29" s="11" t="str">
        <f>'Przykładowe materiały - ceny'!C35</f>
        <v>środek dezynfekcyjny</v>
      </c>
      <c r="D29" s="13">
        <v>1</v>
      </c>
      <c r="E29" s="11" t="str">
        <f>'Przykładowe materiały - ceny'!D35</f>
        <v>litr</v>
      </c>
      <c r="F29" s="40">
        <v>0.1</v>
      </c>
      <c r="G29" s="12">
        <f>'Przykładowe materiały - ceny'!E35</f>
        <v>195.45</v>
      </c>
      <c r="H29" s="12">
        <f t="shared" si="0"/>
        <v>19.545</v>
      </c>
      <c r="I29" s="15"/>
      <c r="J29" s="15"/>
      <c r="K29" s="15"/>
    </row>
    <row r="30" spans="1:11" s="16" customFormat="1" ht="26.4" customHeight="1">
      <c r="A30" s="10" t="str">
        <f>'Przykładowe materiały - ceny'!A37</f>
        <v>ENDO-35</v>
      </c>
      <c r="B30" s="11" t="str">
        <f>'Przykładowe materiały - ceny'!B37</f>
        <v xml:space="preserve">Pętla diatermiczna </v>
      </c>
      <c r="C30" s="11" t="str">
        <f>'Przykładowe materiały - ceny'!C37</f>
        <v>materiał jednorazowy</v>
      </c>
      <c r="D30" s="13">
        <v>1</v>
      </c>
      <c r="E30" s="11" t="str">
        <f>'Przykładowe materiały - ceny'!D37</f>
        <v>szt</v>
      </c>
      <c r="F30" s="41">
        <v>1</v>
      </c>
      <c r="G30" s="12">
        <f>'Przykładowe materiały - ceny'!E37</f>
        <v>29.55</v>
      </c>
      <c r="H30" s="12">
        <f t="shared" si="0"/>
        <v>29.55</v>
      </c>
      <c r="I30" s="15"/>
      <c r="J30" s="15"/>
      <c r="K30" s="15"/>
    </row>
    <row r="31" spans="1:11" s="16" customFormat="1" ht="26.4" customHeight="1">
      <c r="A31" s="10" t="str">
        <f>'Przykładowe materiały - ceny'!A24</f>
        <v>ENDO-22</v>
      </c>
      <c r="B31" s="11" t="str">
        <f>'Przykładowe materiały - ceny'!B24</f>
        <v xml:space="preserve">Lidocain-EGIS aerozol, roztwór 10% 38g </v>
      </c>
      <c r="C31" s="11" t="str">
        <f>'Przykładowe materiały - ceny'!C24</f>
        <v>lek</v>
      </c>
      <c r="D31" s="13">
        <v>10</v>
      </c>
      <c r="E31" s="11" t="str">
        <f>'Przykładowe materiały - ceny'!D24</f>
        <v>szt</v>
      </c>
      <c r="F31" s="41">
        <v>1</v>
      </c>
      <c r="G31" s="12">
        <f>'Przykładowe materiały - ceny'!E24</f>
        <v>34.99</v>
      </c>
      <c r="H31" s="12">
        <f t="shared" si="0"/>
        <v>3.4990000000000006</v>
      </c>
      <c r="I31" s="15"/>
      <c r="J31" s="15"/>
      <c r="K31" s="15"/>
    </row>
    <row r="32" spans="1:11" s="16" customFormat="1" ht="26.4" customHeight="1">
      <c r="A32" s="123" t="s">
        <v>80</v>
      </c>
      <c r="B32" s="124"/>
      <c r="C32" s="124"/>
      <c r="D32" s="124"/>
      <c r="E32" s="124"/>
      <c r="F32" s="124"/>
      <c r="G32" s="125"/>
      <c r="H32" s="17">
        <f>SUM(H8:H31)</f>
        <v>141.24912747512437</v>
      </c>
      <c r="I32" s="15"/>
      <c r="J32" s="15"/>
      <c r="K32" s="15"/>
    </row>
    <row r="33" spans="1:11" s="16" customFormat="1" ht="26.4" customHeight="1">
      <c r="A33" s="6"/>
      <c r="B33" s="6"/>
      <c r="C33" s="6"/>
      <c r="D33" s="6"/>
      <c r="E33" s="6"/>
      <c r="F33" s="6"/>
      <c r="G33" s="6"/>
      <c r="H33" s="6"/>
      <c r="I33" s="15"/>
      <c r="J33" s="15"/>
      <c r="K33" s="15"/>
    </row>
    <row r="34" spans="1:11" s="16" customFormat="1" ht="26.4" customHeight="1">
      <c r="A34" s="6" t="s">
        <v>81</v>
      </c>
      <c r="B34" s="7"/>
      <c r="C34" s="7"/>
      <c r="D34" s="7"/>
      <c r="E34" s="7"/>
      <c r="F34" s="7"/>
      <c r="G34" s="7"/>
      <c r="H34" s="7"/>
      <c r="I34" s="15"/>
      <c r="J34" s="15"/>
      <c r="K34" s="15"/>
    </row>
    <row r="35" spans="1:11" s="16" customFormat="1" ht="26.4" customHeight="1">
      <c r="A35" s="6" t="s">
        <v>82</v>
      </c>
      <c r="B35" s="18" t="s">
        <v>83</v>
      </c>
      <c r="C35" s="18" t="s">
        <v>84</v>
      </c>
      <c r="D35" s="7"/>
      <c r="E35" s="7"/>
      <c r="F35" s="7"/>
      <c r="G35" s="7"/>
      <c r="H35" s="7"/>
      <c r="I35" s="15"/>
      <c r="J35" s="15"/>
      <c r="K35" s="15"/>
    </row>
    <row r="36" spans="1:11" s="16" customFormat="1" ht="26.4" customHeight="1">
      <c r="A36" s="22" t="str">
        <f>'Przykładowe stawki wynagrodzeń'!C3</f>
        <v>lekarz</v>
      </c>
      <c r="B36" s="23">
        <f>'Przykładowe stawki wynagrodzeń'!E7</f>
        <v>115.2072796875</v>
      </c>
      <c r="C36" s="24">
        <f>B36/60</f>
        <v>1.920121328125</v>
      </c>
      <c r="D36" s="7"/>
      <c r="E36" s="7"/>
      <c r="F36" s="7"/>
      <c r="G36" s="7"/>
      <c r="H36" s="7"/>
      <c r="I36" s="15"/>
      <c r="J36" s="15"/>
      <c r="K36" s="15"/>
    </row>
    <row r="37" spans="1:11" s="16" customFormat="1" ht="26.4" customHeight="1">
      <c r="A37" s="25" t="str">
        <f>'Przykładowe stawki wynagrodzeń'!C8</f>
        <v>pielęgniarka</v>
      </c>
      <c r="B37" s="23">
        <f>'Przykładowe stawki wynagrodzeń'!E12</f>
        <v>44.2545341875</v>
      </c>
      <c r="C37" s="24">
        <f>B37/60</f>
        <v>0.7375755697916666</v>
      </c>
      <c r="D37" s="7"/>
      <c r="E37" s="7"/>
      <c r="F37" s="7"/>
      <c r="G37" s="7"/>
      <c r="H37" s="7"/>
      <c r="I37" s="15"/>
      <c r="J37" s="15"/>
      <c r="K37" s="15"/>
    </row>
    <row r="38" spans="1:11" s="16" customFormat="1" ht="26.4" customHeight="1">
      <c r="A38" s="25"/>
      <c r="B38" s="23"/>
      <c r="C38" s="24"/>
      <c r="D38" s="7"/>
      <c r="E38" s="7"/>
      <c r="F38" s="7"/>
      <c r="G38" s="7"/>
      <c r="H38" s="7"/>
      <c r="I38" s="15"/>
      <c r="J38" s="15"/>
      <c r="K38" s="15"/>
    </row>
    <row r="39" spans="1:11" s="16" customFormat="1" ht="26.4" customHeight="1">
      <c r="A39" s="7"/>
      <c r="B39" s="7"/>
      <c r="C39" s="7"/>
      <c r="D39" s="7"/>
      <c r="E39" s="7"/>
      <c r="F39" s="7"/>
      <c r="G39" s="7"/>
      <c r="H39" s="7"/>
      <c r="I39" s="15"/>
      <c r="J39" s="15"/>
      <c r="K39" s="15"/>
    </row>
    <row r="40" spans="1:11" ht="18.6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38.4" customHeight="1">
      <c r="A41" s="8" t="s">
        <v>85</v>
      </c>
      <c r="B41" s="8" t="s">
        <v>86</v>
      </c>
      <c r="C41" s="8" t="s">
        <v>67</v>
      </c>
      <c r="D41" s="8" t="s">
        <v>87</v>
      </c>
      <c r="E41" s="8" t="s">
        <v>88</v>
      </c>
      <c r="F41" s="8" t="s">
        <v>89</v>
      </c>
      <c r="G41" s="8" t="s">
        <v>90</v>
      </c>
      <c r="H41" s="7"/>
      <c r="I41" s="7"/>
      <c r="J41" s="7"/>
      <c r="K41" s="7"/>
    </row>
    <row r="42" spans="1:11" ht="15">
      <c r="A42" s="26"/>
      <c r="B42" s="9" t="s">
        <v>73</v>
      </c>
      <c r="C42" s="9" t="s">
        <v>75</v>
      </c>
      <c r="D42" s="9" t="s">
        <v>76</v>
      </c>
      <c r="E42" s="9" t="s">
        <v>77</v>
      </c>
      <c r="F42" s="9" t="s">
        <v>78</v>
      </c>
      <c r="G42" s="27" t="s">
        <v>91</v>
      </c>
      <c r="H42" s="7"/>
      <c r="I42" s="7"/>
      <c r="J42" s="7"/>
      <c r="K42" s="7"/>
    </row>
    <row r="43" spans="1:11" ht="15">
      <c r="A43" s="28" t="s">
        <v>149</v>
      </c>
      <c r="B43" s="29" t="s">
        <v>98</v>
      </c>
      <c r="C43" s="30">
        <v>1</v>
      </c>
      <c r="D43" s="31" t="s">
        <v>92</v>
      </c>
      <c r="E43" s="32">
        <v>45</v>
      </c>
      <c r="F43" s="33">
        <f>C36</f>
        <v>1.920121328125</v>
      </c>
      <c r="G43" s="33">
        <f>(E43/C43)*F43</f>
        <v>86.405459765625</v>
      </c>
      <c r="H43" s="7"/>
      <c r="I43" s="7"/>
      <c r="J43" s="7"/>
      <c r="K43" s="7"/>
    </row>
    <row r="44" spans="1:11" ht="15">
      <c r="A44" s="58" t="s">
        <v>245</v>
      </c>
      <c r="B44" s="29" t="s">
        <v>99</v>
      </c>
      <c r="C44" s="31">
        <v>1</v>
      </c>
      <c r="D44" s="31" t="s">
        <v>92</v>
      </c>
      <c r="E44" s="34">
        <v>55</v>
      </c>
      <c r="F44" s="33">
        <f>C37</f>
        <v>0.7375755697916666</v>
      </c>
      <c r="G44" s="35">
        <f>(E44/C44)*F44</f>
        <v>40.56665633854166</v>
      </c>
      <c r="H44" s="7"/>
      <c r="I44" s="7"/>
      <c r="J44" s="7"/>
      <c r="K44" s="7"/>
    </row>
    <row r="45" spans="1:11" ht="15">
      <c r="A45" s="126" t="s">
        <v>93</v>
      </c>
      <c r="B45" s="127"/>
      <c r="C45" s="127"/>
      <c r="D45" s="127"/>
      <c r="E45" s="127"/>
      <c r="F45" s="127"/>
      <c r="G45" s="36">
        <f>SUM(G43:G44)</f>
        <v>126.97211610416666</v>
      </c>
      <c r="H45" s="7"/>
      <c r="I45" s="7"/>
      <c r="J45" s="7"/>
      <c r="K45" s="7"/>
    </row>
    <row r="46" spans="1:1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5">
      <c r="A47" s="7"/>
      <c r="B47" s="7"/>
      <c r="C47" s="7"/>
      <c r="D47" s="7"/>
      <c r="E47" s="7"/>
      <c r="F47" s="7"/>
      <c r="G47" s="7"/>
      <c r="H47" s="37"/>
      <c r="I47" s="7"/>
      <c r="J47" s="7"/>
      <c r="K47" s="7"/>
    </row>
    <row r="48" spans="1:11" ht="15">
      <c r="A48" s="128" t="s">
        <v>94</v>
      </c>
      <c r="B48" s="128"/>
      <c r="C48" s="20">
        <f>H32</f>
        <v>141.24912747512437</v>
      </c>
      <c r="D48" s="7"/>
      <c r="E48" s="7"/>
      <c r="F48" s="7"/>
      <c r="G48" s="7"/>
      <c r="H48" s="37"/>
      <c r="I48" s="7"/>
      <c r="J48" s="7"/>
      <c r="K48" s="7"/>
    </row>
    <row r="49" spans="1:11" ht="15">
      <c r="A49" s="129" t="s">
        <v>95</v>
      </c>
      <c r="B49" s="129"/>
      <c r="C49" s="23">
        <f>G45</f>
        <v>126.97211610416666</v>
      </c>
      <c r="D49" s="7"/>
      <c r="E49" s="7"/>
      <c r="F49" s="7"/>
      <c r="G49" s="7"/>
      <c r="H49" s="37"/>
      <c r="I49" s="7"/>
      <c r="J49" s="7"/>
      <c r="K49" s="7"/>
    </row>
    <row r="50" spans="1:11" ht="24" customHeight="1">
      <c r="A50" s="119" t="s">
        <v>96</v>
      </c>
      <c r="B50" s="119"/>
      <c r="C50" s="74">
        <f>SUM(C48:C49)</f>
        <v>268.221243579291</v>
      </c>
      <c r="D50" s="6"/>
      <c r="E50" s="6"/>
      <c r="F50" s="6"/>
      <c r="G50" s="6"/>
      <c r="H50" s="37"/>
      <c r="I50" s="7"/>
      <c r="J50" s="7"/>
      <c r="K50" s="7"/>
    </row>
    <row r="51" spans="1:11" ht="15">
      <c r="A51" s="37"/>
      <c r="B51" s="37"/>
      <c r="C51" s="37"/>
      <c r="D51" s="37"/>
      <c r="E51" s="37"/>
      <c r="F51" s="37"/>
      <c r="G51" s="37"/>
      <c r="H51" s="37"/>
      <c r="I51" s="7"/>
      <c r="J51" s="7"/>
      <c r="K51" s="7"/>
    </row>
    <row r="52" spans="1:11" ht="15">
      <c r="A52" s="37"/>
      <c r="B52" s="37"/>
      <c r="C52" s="37"/>
      <c r="D52" s="37"/>
      <c r="E52" s="37"/>
      <c r="F52" s="37"/>
      <c r="G52" s="37"/>
      <c r="H52" s="37"/>
      <c r="I52" s="7"/>
      <c r="J52" s="7"/>
      <c r="K52" s="7"/>
    </row>
    <row r="53" spans="1:11" ht="25.2" customHeight="1">
      <c r="A53" s="37"/>
      <c r="B53" s="37"/>
      <c r="C53" s="37"/>
      <c r="D53" s="37"/>
      <c r="E53" s="37"/>
      <c r="F53" s="37"/>
      <c r="G53" s="37"/>
      <c r="H53" s="37"/>
      <c r="I53" s="7"/>
      <c r="J53" s="7"/>
      <c r="K53" s="7"/>
    </row>
  </sheetData>
  <mergeCells count="7">
    <mergeCell ref="A45:F45"/>
    <mergeCell ref="A48:B48"/>
    <mergeCell ref="A49:B49"/>
    <mergeCell ref="A50:B50"/>
    <mergeCell ref="B1:C1"/>
    <mergeCell ref="A4:C4"/>
    <mergeCell ref="A32:G3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63B35-2C65-4A78-85EF-DB7B85554240}">
  <dimension ref="A1:K53"/>
  <sheetViews>
    <sheetView workbookViewId="0" topLeftCell="A1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11.421875" style="38" bestFit="1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>
      <c r="A1" s="6" t="s">
        <v>2</v>
      </c>
      <c r="B1" s="120" t="str">
        <f>'Wykaz procedur medycznych'!C10</f>
        <v>Endoskopowe nastrzykanie żylaków przełyku</v>
      </c>
      <c r="C1" s="121"/>
      <c r="D1" s="7"/>
      <c r="E1" s="7"/>
      <c r="F1" s="7"/>
      <c r="G1" s="7"/>
      <c r="H1" s="7"/>
      <c r="I1" s="7"/>
      <c r="J1" s="7"/>
      <c r="K1" s="7"/>
    </row>
    <row r="2" spans="1:11" ht="15.6">
      <c r="A2" s="6" t="s">
        <v>62</v>
      </c>
      <c r="B2" s="72" t="str">
        <f>'Wykaz procedur medycznych'!B10</f>
        <v>42.334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1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ht="26.4" customHeight="1">
      <c r="A14" s="10" t="str">
        <f>'Przykładowe materiały - ceny'!A9</f>
        <v>ENDO-07</v>
      </c>
      <c r="B14" s="11" t="str">
        <f>'Przykładowe materiały - ceny'!B9</f>
        <v>Ustnik endoskopowy</v>
      </c>
      <c r="C14" s="11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49"/>
      <c r="K14" s="7"/>
    </row>
    <row r="15" spans="1:11" ht="26.4" customHeight="1">
      <c r="A15" s="10" t="str">
        <f>'Przykładowe materiały - ceny'!A10</f>
        <v>ENDO-08</v>
      </c>
      <c r="B15" s="11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49"/>
      <c r="K15" s="7"/>
    </row>
    <row r="16" spans="1:11" s="16" customFormat="1" ht="26.4" customHeight="1">
      <c r="A16" s="10" t="str">
        <f>'Przykładowe materiały - ceny'!A12</f>
        <v>ENDO-10</v>
      </c>
      <c r="B16" s="11" t="str">
        <f>'Przykładowe materiały - ceny'!B12</f>
        <v>ANIOXYDE 1000 ml, preparat do czyszczenia endoskopów</v>
      </c>
      <c r="C16" s="11" t="str">
        <f>'Przykładowe materiały - ceny'!C12</f>
        <v>środek dezynfekcyjny</v>
      </c>
      <c r="D16" s="13">
        <v>25</v>
      </c>
      <c r="E16" s="11" t="str">
        <f>'Przykładowe materiały - ceny'!D12</f>
        <v>szt</v>
      </c>
      <c r="F16" s="41">
        <v>1</v>
      </c>
      <c r="G16" s="12">
        <f>'Przykładowe materiały - ceny'!E12</f>
        <v>147.56</v>
      </c>
      <c r="H16" s="12">
        <f t="shared" si="0"/>
        <v>5.9024</v>
      </c>
      <c r="I16" s="15"/>
      <c r="J16" s="50"/>
      <c r="K16" s="15"/>
    </row>
    <row r="17" spans="1:11" s="16" customFormat="1" ht="26.4" customHeight="1">
      <c r="A17" s="10" t="str">
        <f>'Przykładowe materiały - ceny'!A13</f>
        <v>ENDO-11</v>
      </c>
      <c r="B17" s="11" t="str">
        <f>'Przykładowe materiały - ceny'!B13</f>
        <v>Lignina - wata celulozowa, opakowanie 5 kg</v>
      </c>
      <c r="C17" s="11" t="str">
        <f>'Przykładowe materiały - ceny'!C13</f>
        <v>materiał jednorazowy</v>
      </c>
      <c r="D17" s="13">
        <v>100</v>
      </c>
      <c r="E17" s="11" t="str">
        <f>'Przykładowe materiały - ceny'!D13</f>
        <v>opakowanie</v>
      </c>
      <c r="F17" s="41">
        <v>1</v>
      </c>
      <c r="G17" s="12">
        <f>'Przykładowe materiały - ceny'!E13</f>
        <v>42.55</v>
      </c>
      <c r="H17" s="12">
        <f t="shared" si="0"/>
        <v>0.4255</v>
      </c>
      <c r="I17" s="15"/>
      <c r="J17" s="50"/>
      <c r="K17" s="15"/>
    </row>
    <row r="18" spans="1:11" s="16" customFormat="1" ht="26.4" customHeight="1">
      <c r="A18" s="10" t="str">
        <f>'Przykładowe materiały - ceny'!A23</f>
        <v>ENDO-21</v>
      </c>
      <c r="B18" s="11" t="str">
        <f>'Przykładowe materiały - ceny'!B23</f>
        <v>Nerka jednorazowa</v>
      </c>
      <c r="C18" s="11" t="str">
        <f>'Przykładowe materiały - ceny'!C23</f>
        <v>materiał jednorazowy</v>
      </c>
      <c r="D18" s="13">
        <v>1</v>
      </c>
      <c r="E18" s="11" t="str">
        <f>'Przykładowe materiały - ceny'!D23</f>
        <v>szt</v>
      </c>
      <c r="F18" s="41">
        <v>1</v>
      </c>
      <c r="G18" s="12">
        <f>'Przykładowe materiały - ceny'!E23</f>
        <v>0.43</v>
      </c>
      <c r="H18" s="12">
        <f t="shared" si="0"/>
        <v>0.43</v>
      </c>
      <c r="I18" s="15"/>
      <c r="J18" s="15"/>
      <c r="K18" s="15"/>
    </row>
    <row r="19" spans="1:11" s="16" customFormat="1" ht="26.4" customHeight="1">
      <c r="A19" s="10" t="str">
        <f>'Przykładowe materiały - ceny'!A19</f>
        <v>ENDO-17</v>
      </c>
      <c r="B19" s="11" t="str">
        <f>'Przykładowe materiały - ceny'!B19</f>
        <v>Szczoteczka do czyszczenia endoskopów</v>
      </c>
      <c r="C19" s="11" t="str">
        <f>'Przykładowe materiały - ceny'!C19</f>
        <v>materiał jednorazowy</v>
      </c>
      <c r="D19" s="13">
        <v>1</v>
      </c>
      <c r="E19" s="11" t="str">
        <f>'Przykładowe materiały - ceny'!D19</f>
        <v>szt</v>
      </c>
      <c r="F19" s="41">
        <v>1</v>
      </c>
      <c r="G19" s="12">
        <f>'Przykładowe materiały - ceny'!E19</f>
        <v>2.98</v>
      </c>
      <c r="H19" s="12">
        <f t="shared" si="0"/>
        <v>2.98</v>
      </c>
      <c r="I19" s="15"/>
      <c r="J19" s="50"/>
      <c r="K19" s="15"/>
    </row>
    <row r="20" spans="1:11" s="16" customFormat="1" ht="26.4" customHeight="1">
      <c r="A20" s="10" t="str">
        <f>'Przykładowe materiały - ceny'!A14</f>
        <v>ENDO-12</v>
      </c>
      <c r="B20" s="11" t="str">
        <f>'Przykładowe materiały - ceny'!B14</f>
        <v>Aniosgel 85 NPC do dezynfekcji rąk, butelka 1000 ml</v>
      </c>
      <c r="C20" s="11" t="str">
        <f>'Przykładowe materiały - ceny'!C14</f>
        <v>środek dezynfekcyjny</v>
      </c>
      <c r="D20" s="13">
        <v>30</v>
      </c>
      <c r="E20" s="11" t="str">
        <f>'Przykładowe materiały - ceny'!D14</f>
        <v>szt</v>
      </c>
      <c r="F20" s="41">
        <v>1</v>
      </c>
      <c r="G20" s="12">
        <f>'Przykładowe materiały - ceny'!E14</f>
        <v>29.81</v>
      </c>
      <c r="H20" s="12">
        <f t="shared" si="0"/>
        <v>0.9936666666666666</v>
      </c>
      <c r="I20" s="15"/>
      <c r="J20" s="50"/>
      <c r="K20" s="15"/>
    </row>
    <row r="21" spans="1:11" s="16" customFormat="1" ht="26.4" customHeight="1">
      <c r="A21" s="10" t="str">
        <f>'Przykładowe materiały - ceny'!A15</f>
        <v>ENDO-13</v>
      </c>
      <c r="B21" s="11" t="str">
        <f>'Przykładowe materiały - ceny'!B15</f>
        <v>Chusteczki uniwersalne Clinell do dezynfekcji powierzchni, opakowanie 200 szt</v>
      </c>
      <c r="C21" s="11" t="str">
        <f>'Przykładowe materiały - ceny'!C15</f>
        <v>środek dezynfekcyjny</v>
      </c>
      <c r="D21" s="13">
        <v>60</v>
      </c>
      <c r="E21" s="11" t="str">
        <f>'Przykładowe materiały - ceny'!D15</f>
        <v>opakowanie</v>
      </c>
      <c r="F21" s="41">
        <v>1</v>
      </c>
      <c r="G21" s="12">
        <f>'Przykładowe materiały - ceny'!E15</f>
        <v>40</v>
      </c>
      <c r="H21" s="12">
        <f t="shared" si="0"/>
        <v>0.6666666666666666</v>
      </c>
      <c r="I21" s="15"/>
      <c r="J21" s="50"/>
      <c r="K21" s="15"/>
    </row>
    <row r="22" spans="1:11" s="16" customFormat="1" ht="26.4" customHeight="1">
      <c r="A22" s="10" t="str">
        <f>'Przykładowe materiały - ceny'!A16</f>
        <v>ENDO-14</v>
      </c>
      <c r="B22" s="11" t="str">
        <f>'Przykładowe materiały - ceny'!B16</f>
        <v>Kompresy niejałowe 10x10, opakowanie 100 sztuk</v>
      </c>
      <c r="C22" s="11" t="str">
        <f>'Przykładowe materiały - ceny'!C16</f>
        <v>materiał jednorazowy</v>
      </c>
      <c r="D22" s="13">
        <v>4</v>
      </c>
      <c r="E22" s="11" t="str">
        <f>'Przykładowe materiały - ceny'!D16</f>
        <v>opakowanie</v>
      </c>
      <c r="F22" s="41">
        <v>1</v>
      </c>
      <c r="G22" s="12">
        <f>'Przykładowe materiały - ceny'!E16</f>
        <v>10.15</v>
      </c>
      <c r="H22" s="12">
        <f t="shared" si="0"/>
        <v>2.5375</v>
      </c>
      <c r="I22" s="15"/>
      <c r="J22" s="50"/>
      <c r="K22" s="15"/>
    </row>
    <row r="23" spans="1:11" s="16" customFormat="1" ht="26.4" customHeight="1">
      <c r="A23" s="10" t="str">
        <f>'Przykładowe materiały - ceny'!A17</f>
        <v>ENDO-15</v>
      </c>
      <c r="B23" s="11" t="str">
        <f>'Przykładowe materiały - ceny'!B17</f>
        <v>Incidin OXY Wipes chusteczki do dezynfekcji, opakowanie 100 sztuk</v>
      </c>
      <c r="C23" s="11" t="str">
        <f>'Przykładowe materiały - ceny'!C17</f>
        <v>środek dezynfekcyjny</v>
      </c>
      <c r="D23" s="13">
        <v>10</v>
      </c>
      <c r="E23" s="11" t="str">
        <f>'Przykładowe materiały - ceny'!D17</f>
        <v>opakowanie</v>
      </c>
      <c r="F23" s="41">
        <v>1</v>
      </c>
      <c r="G23" s="12">
        <f>'Przykładowe materiały - ceny'!E17</f>
        <v>29.2</v>
      </c>
      <c r="H23" s="12">
        <f t="shared" si="0"/>
        <v>2.92</v>
      </c>
      <c r="I23" s="15"/>
      <c r="J23" s="50"/>
      <c r="K23" s="15"/>
    </row>
    <row r="24" spans="1:11" s="16" customFormat="1" ht="26.4" customHeight="1">
      <c r="A24" s="10" t="str">
        <f>'Przykładowe materiały - ceny'!A18</f>
        <v>ENDO-16</v>
      </c>
      <c r="B24" s="11" t="str">
        <f>'Przykładowe materiały - ceny'!B18</f>
        <v>Sterisol Liquid Soap Ultra Mild, opakowanie 700 ml</v>
      </c>
      <c r="C24" s="11" t="str">
        <f>'Przykładowe materiały - ceny'!C18</f>
        <v>środek dezynfekcyjny</v>
      </c>
      <c r="D24" s="13">
        <v>60</v>
      </c>
      <c r="E24" s="11" t="str">
        <f>'Przykładowe materiały - ceny'!D18</f>
        <v>szt</v>
      </c>
      <c r="F24" s="41">
        <v>1</v>
      </c>
      <c r="G24" s="12">
        <f>'Przykładowe materiały - ceny'!E18</f>
        <v>35</v>
      </c>
      <c r="H24" s="12">
        <f t="shared" si="0"/>
        <v>0.5833333333333334</v>
      </c>
      <c r="I24" s="15"/>
      <c r="J24" s="50"/>
      <c r="K24" s="15"/>
    </row>
    <row r="25" spans="1:11" s="16" customFormat="1" ht="26.4" customHeight="1">
      <c r="A25" s="10" t="str">
        <f>'Przykładowe materiały - ceny'!A22</f>
        <v>ENDO-20</v>
      </c>
      <c r="B25" s="11" t="str">
        <f>'Przykładowe materiały - ceny'!B22</f>
        <v>POJEMNIK na odpady medyczne 10L.</v>
      </c>
      <c r="C25" s="11" t="str">
        <f>'Przykładowe materiały - ceny'!C22</f>
        <v>materiał jednorazowy</v>
      </c>
      <c r="D25" s="13">
        <v>30</v>
      </c>
      <c r="E25" s="11" t="str">
        <f>'Przykładowe materiały - ceny'!D22</f>
        <v>szt</v>
      </c>
      <c r="F25" s="41">
        <v>1</v>
      </c>
      <c r="G25" s="12">
        <f>'Przykładowe materiały - ceny'!E22</f>
        <v>5.057675</v>
      </c>
      <c r="H25" s="12">
        <f t="shared" si="0"/>
        <v>0.16858916666666665</v>
      </c>
      <c r="I25" s="15"/>
      <c r="J25" s="15"/>
      <c r="K25" s="15"/>
    </row>
    <row r="26" spans="1:11" s="16" customFormat="1" ht="26.4" customHeight="1">
      <c r="A26" s="10" t="str">
        <f>'Przykładowe materiały - ceny'!A21</f>
        <v>ENDO-19</v>
      </c>
      <c r="B26" s="11" t="str">
        <f>'Przykładowe materiały - ceny'!B21</f>
        <v>Pojemnik z 4% formaliną o poj.  60 / 30 ml</v>
      </c>
      <c r="C26" s="11" t="str">
        <f>'Przykładowe materiały - ceny'!C21</f>
        <v>materiał jednorazowy</v>
      </c>
      <c r="D26" s="13">
        <v>1</v>
      </c>
      <c r="E26" s="11" t="str">
        <f>'Przykładowe materiały - ceny'!D21</f>
        <v>szt</v>
      </c>
      <c r="F26" s="41">
        <v>1</v>
      </c>
      <c r="G26" s="12">
        <f>'Przykładowe materiały - ceny'!E21</f>
        <v>2.787471641791045</v>
      </c>
      <c r="H26" s="12">
        <f t="shared" si="0"/>
        <v>2.787471641791045</v>
      </c>
      <c r="I26" s="15"/>
      <c r="J26" s="50"/>
      <c r="K26" s="15"/>
    </row>
    <row r="27" spans="1:11" s="16" customFormat="1" ht="26.4" customHeight="1">
      <c r="A27" s="10" t="str">
        <f>'Przykładowe materiały - ceny'!A20</f>
        <v>ENDO-18</v>
      </c>
      <c r="B27" s="11" t="str">
        <f>'Przykładowe materiały - ceny'!B20</f>
        <v>Szczypce biopsyjne</v>
      </c>
      <c r="C27" s="11" t="str">
        <f>'Przykładowe materiały - ceny'!C20</f>
        <v>materiał jednorazowy</v>
      </c>
      <c r="D27" s="13">
        <v>1</v>
      </c>
      <c r="E27" s="11" t="str">
        <f>'Przykładowe materiały - ceny'!D20</f>
        <v>szt</v>
      </c>
      <c r="F27" s="41">
        <v>1</v>
      </c>
      <c r="G27" s="12">
        <f>'Przykładowe materiały - ceny'!E20</f>
        <v>18.9</v>
      </c>
      <c r="H27" s="12">
        <f t="shared" si="0"/>
        <v>18.9</v>
      </c>
      <c r="I27" s="15"/>
      <c r="J27" s="50"/>
      <c r="K27" s="15"/>
    </row>
    <row r="28" spans="1:11" s="16" customFormat="1" ht="26.4" customHeight="1">
      <c r="A28" s="10" t="str">
        <f>'Przykładowe materiały - ceny'!A34</f>
        <v>ENDO-32</v>
      </c>
      <c r="B28" s="11" t="str">
        <f>'Przykładowe materiały - ceny'!B34</f>
        <v>Strzykawka 20 ml</v>
      </c>
      <c r="C28" s="11" t="str">
        <f>'Przykładowe materiały - ceny'!C34</f>
        <v>materiał jednorazowy</v>
      </c>
      <c r="D28" s="13">
        <v>1</v>
      </c>
      <c r="E28" s="11" t="str">
        <f>'Przykładowe materiały - ceny'!D34</f>
        <v>szt</v>
      </c>
      <c r="F28" s="41">
        <v>1</v>
      </c>
      <c r="G28" s="12">
        <f>'Przykładowe materiały - ceny'!E34</f>
        <v>0.2</v>
      </c>
      <c r="H28" s="12">
        <f t="shared" si="0"/>
        <v>0.2</v>
      </c>
      <c r="I28" s="15"/>
      <c r="J28" s="15"/>
      <c r="K28" s="15"/>
    </row>
    <row r="29" spans="1:11" s="16" customFormat="1" ht="26.4" customHeight="1">
      <c r="A29" s="10" t="str">
        <f>'Przykładowe materiały - ceny'!A35</f>
        <v>ENDO-33</v>
      </c>
      <c r="B29" s="11" t="str">
        <f>'Przykładowe materiały - ceny'!B35</f>
        <v>Spirytus 75 % , 1 litr</v>
      </c>
      <c r="C29" s="11" t="str">
        <f>'Przykładowe materiały - ceny'!C35</f>
        <v>środek dezynfekcyjny</v>
      </c>
      <c r="D29" s="13">
        <v>1</v>
      </c>
      <c r="E29" s="11" t="str">
        <f>'Przykładowe materiały - ceny'!D35</f>
        <v>litr</v>
      </c>
      <c r="F29" s="40">
        <v>0.1</v>
      </c>
      <c r="G29" s="12">
        <f>'Przykładowe materiały - ceny'!E35</f>
        <v>195.45</v>
      </c>
      <c r="H29" s="12">
        <f t="shared" si="0"/>
        <v>19.545</v>
      </c>
      <c r="I29" s="15"/>
      <c r="J29" s="15"/>
      <c r="K29" s="15"/>
    </row>
    <row r="30" spans="1:11" s="16" customFormat="1" ht="26.4" customHeight="1">
      <c r="A30" s="10" t="str">
        <f>'Przykładowe materiały - ceny'!A37</f>
        <v>ENDO-35</v>
      </c>
      <c r="B30" s="11" t="str">
        <f>'Przykładowe materiały - ceny'!B37</f>
        <v xml:space="preserve">Pętla diatermiczna </v>
      </c>
      <c r="C30" s="11" t="str">
        <f>'Przykładowe materiały - ceny'!C37</f>
        <v>materiał jednorazowy</v>
      </c>
      <c r="D30" s="13">
        <v>1</v>
      </c>
      <c r="E30" s="11" t="str">
        <f>'Przykładowe materiały - ceny'!D37</f>
        <v>szt</v>
      </c>
      <c r="F30" s="41">
        <v>1</v>
      </c>
      <c r="G30" s="12">
        <f>'Przykładowe materiały - ceny'!E37</f>
        <v>29.55</v>
      </c>
      <c r="H30" s="12">
        <f t="shared" si="0"/>
        <v>29.55</v>
      </c>
      <c r="I30" s="15"/>
      <c r="J30" s="15"/>
      <c r="K30" s="15"/>
    </row>
    <row r="31" spans="1:11" s="16" customFormat="1" ht="26.4" customHeight="1">
      <c r="A31" s="10" t="str">
        <f>'Przykładowe materiały - ceny'!A24</f>
        <v>ENDO-22</v>
      </c>
      <c r="B31" s="11" t="str">
        <f>'Przykładowe materiały - ceny'!B24</f>
        <v xml:space="preserve">Lidocain-EGIS aerozol, roztwór 10% 38g </v>
      </c>
      <c r="C31" s="11" t="str">
        <f>'Przykładowe materiały - ceny'!C24</f>
        <v>lek</v>
      </c>
      <c r="D31" s="13">
        <v>10</v>
      </c>
      <c r="E31" s="11" t="str">
        <f>'Przykładowe materiały - ceny'!D24</f>
        <v>szt</v>
      </c>
      <c r="F31" s="41">
        <v>1</v>
      </c>
      <c r="G31" s="12">
        <f>'Przykładowe materiały - ceny'!E24</f>
        <v>34.99</v>
      </c>
      <c r="H31" s="12">
        <f t="shared" si="0"/>
        <v>3.4990000000000006</v>
      </c>
      <c r="I31" s="15"/>
      <c r="J31" s="15"/>
      <c r="K31" s="15"/>
    </row>
    <row r="32" spans="1:11" s="16" customFormat="1" ht="26.4" customHeight="1">
      <c r="A32" s="123" t="s">
        <v>80</v>
      </c>
      <c r="B32" s="124"/>
      <c r="C32" s="124"/>
      <c r="D32" s="124"/>
      <c r="E32" s="124"/>
      <c r="F32" s="124"/>
      <c r="G32" s="125"/>
      <c r="H32" s="17">
        <f>SUM(H8:H31)</f>
        <v>141.24912747512437</v>
      </c>
      <c r="I32" s="15"/>
      <c r="J32" s="15"/>
      <c r="K32" s="15"/>
    </row>
    <row r="33" spans="1:11" s="16" customFormat="1" ht="26.4" customHeight="1">
      <c r="A33" s="6"/>
      <c r="B33" s="6"/>
      <c r="C33" s="6"/>
      <c r="D33" s="6"/>
      <c r="E33" s="6"/>
      <c r="F33" s="6"/>
      <c r="G33" s="6"/>
      <c r="H33" s="6"/>
      <c r="I33" s="15"/>
      <c r="J33" s="15"/>
      <c r="K33" s="15"/>
    </row>
    <row r="34" spans="1:11" s="16" customFormat="1" ht="26.4" customHeight="1">
      <c r="A34" s="6" t="s">
        <v>81</v>
      </c>
      <c r="B34" s="7"/>
      <c r="C34" s="7"/>
      <c r="D34" s="7"/>
      <c r="E34" s="7"/>
      <c r="F34" s="7"/>
      <c r="G34" s="7"/>
      <c r="H34" s="7"/>
      <c r="I34" s="15"/>
      <c r="J34" s="15"/>
      <c r="K34" s="15"/>
    </row>
    <row r="35" spans="1:11" s="16" customFormat="1" ht="26.4" customHeight="1">
      <c r="A35" s="6" t="s">
        <v>82</v>
      </c>
      <c r="B35" s="18" t="s">
        <v>83</v>
      </c>
      <c r="C35" s="18" t="s">
        <v>84</v>
      </c>
      <c r="D35" s="7"/>
      <c r="E35" s="7"/>
      <c r="F35" s="7"/>
      <c r="G35" s="7"/>
      <c r="H35" s="7"/>
      <c r="I35" s="15"/>
      <c r="J35" s="15"/>
      <c r="K35" s="15"/>
    </row>
    <row r="36" spans="1:11" s="16" customFormat="1" ht="26.4" customHeight="1">
      <c r="A36" s="19"/>
      <c r="B36" s="20"/>
      <c r="C36" s="21"/>
      <c r="D36" s="7"/>
      <c r="E36" s="7"/>
      <c r="F36" s="7"/>
      <c r="G36" s="7"/>
      <c r="H36" s="7"/>
      <c r="I36" s="15"/>
      <c r="J36" s="15"/>
      <c r="K36" s="15"/>
    </row>
    <row r="37" spans="1:11" s="16" customFormat="1" ht="26.4" customHeight="1">
      <c r="A37" s="22" t="str">
        <f>'Przykładowe stawki wynagrodzeń'!C5</f>
        <v>lekarz</v>
      </c>
      <c r="B37" s="23">
        <f>'Przykładowe stawki wynagrodzeń'!E7</f>
        <v>115.2072796875</v>
      </c>
      <c r="C37" s="24">
        <f>B37/60</f>
        <v>1.920121328125</v>
      </c>
      <c r="D37" s="7"/>
      <c r="E37" s="7"/>
      <c r="F37" s="7"/>
      <c r="G37" s="7"/>
      <c r="H37" s="7"/>
      <c r="I37" s="15"/>
      <c r="J37" s="15"/>
      <c r="K37" s="15"/>
    </row>
    <row r="38" spans="1:11" s="16" customFormat="1" ht="26.4" customHeight="1">
      <c r="A38" s="25" t="str">
        <f>'Przykładowe stawki wynagrodzeń'!C10</f>
        <v>pielęgniarka</v>
      </c>
      <c r="B38" s="23">
        <f>'Przykładowe stawki wynagrodzeń'!E12</f>
        <v>44.2545341875</v>
      </c>
      <c r="C38" s="24">
        <f>B38/60</f>
        <v>0.7375755697916666</v>
      </c>
      <c r="D38" s="7"/>
      <c r="E38" s="7"/>
      <c r="F38" s="7"/>
      <c r="G38" s="7"/>
      <c r="H38" s="7"/>
      <c r="I38" s="15"/>
      <c r="J38" s="15"/>
      <c r="K38" s="15"/>
    </row>
    <row r="39" spans="1:11" s="16" customFormat="1" ht="26.4" customHeight="1">
      <c r="A39" s="7"/>
      <c r="B39" s="7"/>
      <c r="C39" s="7"/>
      <c r="D39" s="7"/>
      <c r="E39" s="7"/>
      <c r="F39" s="7"/>
      <c r="G39" s="7"/>
      <c r="H39" s="7"/>
      <c r="I39" s="15"/>
      <c r="J39" s="15"/>
      <c r="K39" s="15"/>
    </row>
    <row r="40" spans="1:11" ht="18.6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60" customHeight="1">
      <c r="A41" s="8" t="s">
        <v>85</v>
      </c>
      <c r="B41" s="8" t="s">
        <v>86</v>
      </c>
      <c r="C41" s="8" t="s">
        <v>67</v>
      </c>
      <c r="D41" s="8" t="s">
        <v>87</v>
      </c>
      <c r="E41" s="8" t="s">
        <v>88</v>
      </c>
      <c r="F41" s="8" t="s">
        <v>89</v>
      </c>
      <c r="G41" s="8" t="s">
        <v>90</v>
      </c>
      <c r="H41" s="7"/>
      <c r="I41" s="7"/>
      <c r="J41" s="7"/>
      <c r="K41" s="7"/>
    </row>
    <row r="42" spans="1:11" ht="15">
      <c r="A42" s="26"/>
      <c r="B42" s="9" t="s">
        <v>73</v>
      </c>
      <c r="C42" s="9" t="s">
        <v>75</v>
      </c>
      <c r="D42" s="9" t="s">
        <v>76</v>
      </c>
      <c r="E42" s="9" t="s">
        <v>77</v>
      </c>
      <c r="F42" s="9" t="s">
        <v>78</v>
      </c>
      <c r="G42" s="27" t="s">
        <v>91</v>
      </c>
      <c r="H42" s="7"/>
      <c r="I42" s="7"/>
      <c r="J42" s="7"/>
      <c r="K42" s="7"/>
    </row>
    <row r="43" spans="1:11" ht="15">
      <c r="A43" s="28" t="s">
        <v>149</v>
      </c>
      <c r="B43" s="29" t="s">
        <v>98</v>
      </c>
      <c r="C43" s="30">
        <v>1</v>
      </c>
      <c r="D43" s="31" t="s">
        <v>92</v>
      </c>
      <c r="E43" s="32">
        <v>45</v>
      </c>
      <c r="F43" s="33">
        <f>C37</f>
        <v>1.920121328125</v>
      </c>
      <c r="G43" s="33">
        <f>(E43/C43)*F43</f>
        <v>86.405459765625</v>
      </c>
      <c r="H43" s="7"/>
      <c r="I43" s="7"/>
      <c r="J43" s="7"/>
      <c r="K43" s="7"/>
    </row>
    <row r="44" spans="1:11" ht="15">
      <c r="A44" s="58" t="s">
        <v>245</v>
      </c>
      <c r="B44" s="29" t="s">
        <v>99</v>
      </c>
      <c r="C44" s="31">
        <v>1</v>
      </c>
      <c r="D44" s="31" t="s">
        <v>92</v>
      </c>
      <c r="E44" s="34">
        <v>55</v>
      </c>
      <c r="F44" s="33">
        <f>C38</f>
        <v>0.7375755697916666</v>
      </c>
      <c r="G44" s="35">
        <f>(E44/C44)*F44</f>
        <v>40.56665633854166</v>
      </c>
      <c r="H44" s="7"/>
      <c r="I44" s="7"/>
      <c r="J44" s="7"/>
      <c r="K44" s="7"/>
    </row>
    <row r="45" spans="1:11" ht="15">
      <c r="A45" s="126" t="s">
        <v>93</v>
      </c>
      <c r="B45" s="127"/>
      <c r="C45" s="127"/>
      <c r="D45" s="127"/>
      <c r="E45" s="127"/>
      <c r="F45" s="127"/>
      <c r="G45" s="36">
        <f>SUM(G43:G44)</f>
        <v>126.97211610416666</v>
      </c>
      <c r="H45" s="7"/>
      <c r="I45" s="7"/>
      <c r="J45" s="7"/>
      <c r="K45" s="7"/>
    </row>
    <row r="46" spans="1:1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5">
      <c r="A47" s="7"/>
      <c r="B47" s="7"/>
      <c r="C47" s="7"/>
      <c r="D47" s="7"/>
      <c r="E47" s="7"/>
      <c r="F47" s="7"/>
      <c r="G47" s="7"/>
      <c r="H47" s="37"/>
      <c r="I47" s="7"/>
      <c r="J47" s="7"/>
      <c r="K47" s="7"/>
    </row>
    <row r="48" spans="1:11" ht="15">
      <c r="A48" s="128" t="s">
        <v>94</v>
      </c>
      <c r="B48" s="128"/>
      <c r="C48" s="20">
        <f>H32</f>
        <v>141.24912747512437</v>
      </c>
      <c r="D48" s="7"/>
      <c r="E48" s="7"/>
      <c r="F48" s="7"/>
      <c r="G48" s="7"/>
      <c r="H48" s="37"/>
      <c r="I48" s="7"/>
      <c r="J48" s="7"/>
      <c r="K48" s="7"/>
    </row>
    <row r="49" spans="1:11" ht="15">
      <c r="A49" s="129" t="s">
        <v>95</v>
      </c>
      <c r="B49" s="129"/>
      <c r="C49" s="23">
        <f>G45</f>
        <v>126.97211610416666</v>
      </c>
      <c r="D49" s="7"/>
      <c r="E49" s="7"/>
      <c r="F49" s="7"/>
      <c r="G49" s="7"/>
      <c r="H49" s="37"/>
      <c r="I49" s="7"/>
      <c r="J49" s="7"/>
      <c r="K49" s="7"/>
    </row>
    <row r="50" spans="1:11" ht="22.8" customHeight="1">
      <c r="A50" s="119" t="s">
        <v>96</v>
      </c>
      <c r="B50" s="119"/>
      <c r="C50" s="74">
        <f>SUM(C48:C49)</f>
        <v>268.221243579291</v>
      </c>
      <c r="D50" s="6"/>
      <c r="E50" s="6"/>
      <c r="F50" s="6"/>
      <c r="G50" s="6"/>
      <c r="H50" s="37"/>
      <c r="I50" s="7"/>
      <c r="J50" s="7"/>
      <c r="K50" s="7"/>
    </row>
    <row r="51" spans="1:11" ht="15">
      <c r="A51" s="37"/>
      <c r="B51" s="37"/>
      <c r="C51" s="37"/>
      <c r="D51" s="37"/>
      <c r="E51" s="37"/>
      <c r="F51" s="37"/>
      <c r="G51" s="37"/>
      <c r="H51" s="37"/>
      <c r="I51" s="7"/>
      <c r="J51" s="7"/>
      <c r="K51" s="7"/>
    </row>
    <row r="52" spans="1:11" ht="15">
      <c r="A52" s="37"/>
      <c r="B52" s="37"/>
      <c r="C52" s="37"/>
      <c r="D52" s="37"/>
      <c r="E52" s="37"/>
      <c r="F52" s="37"/>
      <c r="G52" s="37"/>
      <c r="H52" s="37"/>
      <c r="I52" s="7"/>
      <c r="J52" s="7"/>
      <c r="K52" s="7"/>
    </row>
    <row r="53" spans="1:11" ht="25.2" customHeight="1">
      <c r="A53" s="37"/>
      <c r="B53" s="37"/>
      <c r="C53" s="37"/>
      <c r="D53" s="37"/>
      <c r="E53" s="37"/>
      <c r="F53" s="37"/>
      <c r="G53" s="37"/>
      <c r="H53" s="37"/>
      <c r="I53" s="7"/>
      <c r="J53" s="7"/>
      <c r="K53" s="7"/>
    </row>
  </sheetData>
  <mergeCells count="7">
    <mergeCell ref="A45:F45"/>
    <mergeCell ref="A48:B48"/>
    <mergeCell ref="A49:B49"/>
    <mergeCell ref="A50:B50"/>
    <mergeCell ref="B1:C1"/>
    <mergeCell ref="A4:C4"/>
    <mergeCell ref="A32:G3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EF6D7-E72C-4AD2-847D-4B8A0B4DCBEA}">
  <dimension ref="A1:K53"/>
  <sheetViews>
    <sheetView workbookViewId="0" topLeftCell="A1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5.28125" style="37" customWidth="1"/>
    <col min="8" max="8" width="15.421875" style="37" customWidth="1"/>
    <col min="9" max="9" width="11.421875" style="38" bestFit="1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medycznych'!C11</f>
        <v>Endoskopowe wycięcie/ zniszczenie zmiany/ tkanki przełyku - inne</v>
      </c>
      <c r="C1" s="120"/>
      <c r="D1" s="120"/>
      <c r="E1" s="120"/>
      <c r="F1" s="120"/>
      <c r="G1" s="120"/>
      <c r="H1" s="120"/>
      <c r="I1" s="7"/>
      <c r="J1" s="7"/>
      <c r="K1" s="7"/>
    </row>
    <row r="2" spans="1:11" ht="15.6">
      <c r="A2" s="6" t="s">
        <v>62</v>
      </c>
      <c r="B2" s="72" t="str">
        <f>'Wykaz procedur medycznych'!B11</f>
        <v>42.339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1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ht="26.4" customHeight="1">
      <c r="A14" s="10" t="str">
        <f>'Przykładowe materiały - ceny'!A9</f>
        <v>ENDO-07</v>
      </c>
      <c r="B14" s="11" t="str">
        <f>'Przykładowe materiały - ceny'!B9</f>
        <v>Ustnik endoskopowy</v>
      </c>
      <c r="C14" s="11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49"/>
      <c r="K14" s="7"/>
    </row>
    <row r="15" spans="1:11" ht="26.4" customHeight="1">
      <c r="A15" s="10" t="str">
        <f>'Przykładowe materiały - ceny'!A10</f>
        <v>ENDO-08</v>
      </c>
      <c r="B15" s="11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49"/>
      <c r="K15" s="7"/>
    </row>
    <row r="16" spans="1:11" s="16" customFormat="1" ht="26.4" customHeight="1">
      <c r="A16" s="10" t="str">
        <f>'Przykładowe materiały - ceny'!A12</f>
        <v>ENDO-10</v>
      </c>
      <c r="B16" s="11" t="str">
        <f>'Przykładowe materiały - ceny'!B12</f>
        <v>ANIOXYDE 1000 ml, preparat do czyszczenia endoskopów</v>
      </c>
      <c r="C16" s="11" t="str">
        <f>'Przykładowe materiały - ceny'!C12</f>
        <v>środek dezynfekcyjny</v>
      </c>
      <c r="D16" s="13">
        <v>25</v>
      </c>
      <c r="E16" s="11" t="str">
        <f>'Przykładowe materiały - ceny'!D12</f>
        <v>szt</v>
      </c>
      <c r="F16" s="41">
        <v>1</v>
      </c>
      <c r="G16" s="12">
        <f>'Przykładowe materiały - ceny'!E12</f>
        <v>147.56</v>
      </c>
      <c r="H16" s="12">
        <f t="shared" si="0"/>
        <v>5.9024</v>
      </c>
      <c r="I16" s="15"/>
      <c r="J16" s="50"/>
      <c r="K16" s="15"/>
    </row>
    <row r="17" spans="1:11" s="16" customFormat="1" ht="26.4" customHeight="1">
      <c r="A17" s="10" t="str">
        <f>'Przykładowe materiały - ceny'!A13</f>
        <v>ENDO-11</v>
      </c>
      <c r="B17" s="11" t="str">
        <f>'Przykładowe materiały - ceny'!B13</f>
        <v>Lignina - wata celulozowa, opakowanie 5 kg</v>
      </c>
      <c r="C17" s="11" t="str">
        <f>'Przykładowe materiały - ceny'!C13</f>
        <v>materiał jednorazowy</v>
      </c>
      <c r="D17" s="13">
        <v>100</v>
      </c>
      <c r="E17" s="11" t="str">
        <f>'Przykładowe materiały - ceny'!D13</f>
        <v>opakowanie</v>
      </c>
      <c r="F17" s="41">
        <v>1</v>
      </c>
      <c r="G17" s="12">
        <f>'Przykładowe materiały - ceny'!E13</f>
        <v>42.55</v>
      </c>
      <c r="H17" s="12">
        <f t="shared" si="0"/>
        <v>0.4255</v>
      </c>
      <c r="I17" s="15"/>
      <c r="J17" s="50"/>
      <c r="K17" s="15"/>
    </row>
    <row r="18" spans="1:11" s="16" customFormat="1" ht="26.4" customHeight="1">
      <c r="A18" s="10" t="str">
        <f>'Przykładowe materiały - ceny'!A23</f>
        <v>ENDO-21</v>
      </c>
      <c r="B18" s="11" t="str">
        <f>'Przykładowe materiały - ceny'!B23</f>
        <v>Nerka jednorazowa</v>
      </c>
      <c r="C18" s="11" t="str">
        <f>'Przykładowe materiały - ceny'!C23</f>
        <v>materiał jednorazowy</v>
      </c>
      <c r="D18" s="13">
        <v>1</v>
      </c>
      <c r="E18" s="11" t="str">
        <f>'Przykładowe materiały - ceny'!D23</f>
        <v>szt</v>
      </c>
      <c r="F18" s="41">
        <v>1</v>
      </c>
      <c r="G18" s="12">
        <f>'Przykładowe materiały - ceny'!E23</f>
        <v>0.43</v>
      </c>
      <c r="H18" s="12">
        <f t="shared" si="0"/>
        <v>0.43</v>
      </c>
      <c r="I18" s="15"/>
      <c r="J18" s="15"/>
      <c r="K18" s="15"/>
    </row>
    <row r="19" spans="1:11" s="16" customFormat="1" ht="26.4" customHeight="1">
      <c r="A19" s="10" t="str">
        <f>'Przykładowe materiały - ceny'!A19</f>
        <v>ENDO-17</v>
      </c>
      <c r="B19" s="11" t="str">
        <f>'Przykładowe materiały - ceny'!B19</f>
        <v>Szczoteczka do czyszczenia endoskopów</v>
      </c>
      <c r="C19" s="11" t="str">
        <f>'Przykładowe materiały - ceny'!C19</f>
        <v>materiał jednorazowy</v>
      </c>
      <c r="D19" s="13">
        <v>1</v>
      </c>
      <c r="E19" s="11" t="str">
        <f>'Przykładowe materiały - ceny'!D19</f>
        <v>szt</v>
      </c>
      <c r="F19" s="41">
        <v>1</v>
      </c>
      <c r="G19" s="12">
        <f>'Przykładowe materiały - ceny'!E19</f>
        <v>2.98</v>
      </c>
      <c r="H19" s="12">
        <f t="shared" si="0"/>
        <v>2.98</v>
      </c>
      <c r="I19" s="15"/>
      <c r="J19" s="50"/>
      <c r="K19" s="15"/>
    </row>
    <row r="20" spans="1:11" s="16" customFormat="1" ht="26.4" customHeight="1">
      <c r="A20" s="10" t="str">
        <f>'Przykładowe materiały - ceny'!A14</f>
        <v>ENDO-12</v>
      </c>
      <c r="B20" s="11" t="str">
        <f>'Przykładowe materiały - ceny'!B14</f>
        <v>Aniosgel 85 NPC do dezynfekcji rąk, butelka 1000 ml</v>
      </c>
      <c r="C20" s="11" t="str">
        <f>'Przykładowe materiały - ceny'!C14</f>
        <v>środek dezynfekcyjny</v>
      </c>
      <c r="D20" s="13">
        <v>30</v>
      </c>
      <c r="E20" s="11" t="str">
        <f>'Przykładowe materiały - ceny'!D14</f>
        <v>szt</v>
      </c>
      <c r="F20" s="41">
        <v>1</v>
      </c>
      <c r="G20" s="12">
        <f>'Przykładowe materiały - ceny'!E14</f>
        <v>29.81</v>
      </c>
      <c r="H20" s="12">
        <f t="shared" si="0"/>
        <v>0.9936666666666666</v>
      </c>
      <c r="I20" s="15"/>
      <c r="J20" s="50"/>
      <c r="K20" s="15"/>
    </row>
    <row r="21" spans="1:11" s="16" customFormat="1" ht="26.4" customHeight="1">
      <c r="A21" s="10" t="str">
        <f>'Przykładowe materiały - ceny'!A15</f>
        <v>ENDO-13</v>
      </c>
      <c r="B21" s="11" t="str">
        <f>'Przykładowe materiały - ceny'!B15</f>
        <v>Chusteczki uniwersalne Clinell do dezynfekcji powierzchni, opakowanie 200 szt</v>
      </c>
      <c r="C21" s="11" t="str">
        <f>'Przykładowe materiały - ceny'!C15</f>
        <v>środek dezynfekcyjny</v>
      </c>
      <c r="D21" s="13">
        <v>60</v>
      </c>
      <c r="E21" s="11" t="str">
        <f>'Przykładowe materiały - ceny'!D15</f>
        <v>opakowanie</v>
      </c>
      <c r="F21" s="41">
        <v>1</v>
      </c>
      <c r="G21" s="12">
        <f>'Przykładowe materiały - ceny'!E15</f>
        <v>40</v>
      </c>
      <c r="H21" s="12">
        <f t="shared" si="0"/>
        <v>0.6666666666666666</v>
      </c>
      <c r="I21" s="15"/>
      <c r="J21" s="50"/>
      <c r="K21" s="15"/>
    </row>
    <row r="22" spans="1:11" s="16" customFormat="1" ht="26.4" customHeight="1">
      <c r="A22" s="10" t="str">
        <f>'Przykładowe materiały - ceny'!A16</f>
        <v>ENDO-14</v>
      </c>
      <c r="B22" s="11" t="str">
        <f>'Przykładowe materiały - ceny'!B16</f>
        <v>Kompresy niejałowe 10x10, opakowanie 100 sztuk</v>
      </c>
      <c r="C22" s="11" t="str">
        <f>'Przykładowe materiały - ceny'!C16</f>
        <v>materiał jednorazowy</v>
      </c>
      <c r="D22" s="13">
        <v>4</v>
      </c>
      <c r="E22" s="11" t="str">
        <f>'Przykładowe materiały - ceny'!D16</f>
        <v>opakowanie</v>
      </c>
      <c r="F22" s="41">
        <v>1</v>
      </c>
      <c r="G22" s="12">
        <f>'Przykładowe materiały - ceny'!E16</f>
        <v>10.15</v>
      </c>
      <c r="H22" s="12">
        <f t="shared" si="0"/>
        <v>2.5375</v>
      </c>
      <c r="I22" s="15"/>
      <c r="J22" s="50"/>
      <c r="K22" s="15"/>
    </row>
    <row r="23" spans="1:11" s="16" customFormat="1" ht="26.4" customHeight="1">
      <c r="A23" s="10" t="str">
        <f>'Przykładowe materiały - ceny'!A17</f>
        <v>ENDO-15</v>
      </c>
      <c r="B23" s="11" t="str">
        <f>'Przykładowe materiały - ceny'!B17</f>
        <v>Incidin OXY Wipes chusteczki do dezynfekcji, opakowanie 100 sztuk</v>
      </c>
      <c r="C23" s="11" t="str">
        <f>'Przykładowe materiały - ceny'!C17</f>
        <v>środek dezynfekcyjny</v>
      </c>
      <c r="D23" s="13">
        <v>10</v>
      </c>
      <c r="E23" s="11" t="str">
        <f>'Przykładowe materiały - ceny'!D17</f>
        <v>opakowanie</v>
      </c>
      <c r="F23" s="41">
        <v>1</v>
      </c>
      <c r="G23" s="12">
        <f>'Przykładowe materiały - ceny'!E17</f>
        <v>29.2</v>
      </c>
      <c r="H23" s="12">
        <f t="shared" si="0"/>
        <v>2.92</v>
      </c>
      <c r="I23" s="15"/>
      <c r="J23" s="50"/>
      <c r="K23" s="15"/>
    </row>
    <row r="24" spans="1:11" s="16" customFormat="1" ht="26.4" customHeight="1">
      <c r="A24" s="10" t="str">
        <f>'Przykładowe materiały - ceny'!A18</f>
        <v>ENDO-16</v>
      </c>
      <c r="B24" s="11" t="str">
        <f>'Przykładowe materiały - ceny'!B18</f>
        <v>Sterisol Liquid Soap Ultra Mild, opakowanie 700 ml</v>
      </c>
      <c r="C24" s="11" t="str">
        <f>'Przykładowe materiały - ceny'!C18</f>
        <v>środek dezynfekcyjny</v>
      </c>
      <c r="D24" s="13">
        <v>60</v>
      </c>
      <c r="E24" s="11" t="str">
        <f>'Przykładowe materiały - ceny'!D18</f>
        <v>szt</v>
      </c>
      <c r="F24" s="41">
        <v>1</v>
      </c>
      <c r="G24" s="12">
        <f>'Przykładowe materiały - ceny'!E18</f>
        <v>35</v>
      </c>
      <c r="H24" s="12">
        <f t="shared" si="0"/>
        <v>0.5833333333333334</v>
      </c>
      <c r="I24" s="15"/>
      <c r="J24" s="50"/>
      <c r="K24" s="15"/>
    </row>
    <row r="25" spans="1:11" s="16" customFormat="1" ht="26.4" customHeight="1">
      <c r="A25" s="10" t="str">
        <f>'Przykładowe materiały - ceny'!A22</f>
        <v>ENDO-20</v>
      </c>
      <c r="B25" s="11" t="str">
        <f>'Przykładowe materiały - ceny'!B22</f>
        <v>POJEMNIK na odpady medyczne 10L.</v>
      </c>
      <c r="C25" s="11" t="str">
        <f>'Przykładowe materiały - ceny'!C22</f>
        <v>materiał jednorazowy</v>
      </c>
      <c r="D25" s="13">
        <v>30</v>
      </c>
      <c r="E25" s="11" t="str">
        <f>'Przykładowe materiały - ceny'!D22</f>
        <v>szt</v>
      </c>
      <c r="F25" s="41">
        <v>1</v>
      </c>
      <c r="G25" s="12">
        <f>'Przykładowe materiały - ceny'!E22</f>
        <v>5.057675</v>
      </c>
      <c r="H25" s="12">
        <f t="shared" si="0"/>
        <v>0.16858916666666665</v>
      </c>
      <c r="I25" s="15"/>
      <c r="J25" s="15"/>
      <c r="K25" s="15"/>
    </row>
    <row r="26" spans="1:11" s="16" customFormat="1" ht="26.4" customHeight="1">
      <c r="A26" s="10" t="str">
        <f>'Przykładowe materiały - ceny'!A21</f>
        <v>ENDO-19</v>
      </c>
      <c r="B26" s="11" t="str">
        <f>'Przykładowe materiały - ceny'!B21</f>
        <v>Pojemnik z 4% formaliną o poj.  60 / 30 ml</v>
      </c>
      <c r="C26" s="11" t="str">
        <f>'Przykładowe materiały - ceny'!C21</f>
        <v>materiał jednorazowy</v>
      </c>
      <c r="D26" s="13">
        <v>1</v>
      </c>
      <c r="E26" s="11" t="str">
        <f>'Przykładowe materiały - ceny'!D21</f>
        <v>szt</v>
      </c>
      <c r="F26" s="41">
        <v>1</v>
      </c>
      <c r="G26" s="12">
        <f>'Przykładowe materiały - ceny'!E21</f>
        <v>2.787471641791045</v>
      </c>
      <c r="H26" s="12">
        <f t="shared" si="0"/>
        <v>2.787471641791045</v>
      </c>
      <c r="I26" s="15"/>
      <c r="J26" s="50"/>
      <c r="K26" s="15"/>
    </row>
    <row r="27" spans="1:11" s="16" customFormat="1" ht="26.4" customHeight="1">
      <c r="A27" s="10" t="str">
        <f>'Przykładowe materiały - ceny'!A20</f>
        <v>ENDO-18</v>
      </c>
      <c r="B27" s="11" t="str">
        <f>'Przykładowe materiały - ceny'!B20</f>
        <v>Szczypce biopsyjne</v>
      </c>
      <c r="C27" s="11" t="str">
        <f>'Przykładowe materiały - ceny'!C20</f>
        <v>materiał jednorazowy</v>
      </c>
      <c r="D27" s="13">
        <v>1</v>
      </c>
      <c r="E27" s="11" t="str">
        <f>'Przykładowe materiały - ceny'!D20</f>
        <v>szt</v>
      </c>
      <c r="F27" s="41">
        <v>1</v>
      </c>
      <c r="G27" s="12">
        <f>'Przykładowe materiały - ceny'!E20</f>
        <v>18.9</v>
      </c>
      <c r="H27" s="12">
        <f t="shared" si="0"/>
        <v>18.9</v>
      </c>
      <c r="I27" s="15"/>
      <c r="J27" s="50"/>
      <c r="K27" s="15"/>
    </row>
    <row r="28" spans="1:11" s="16" customFormat="1" ht="26.4" customHeight="1">
      <c r="A28" s="10" t="str">
        <f>'Przykładowe materiały - ceny'!A34</f>
        <v>ENDO-32</v>
      </c>
      <c r="B28" s="11" t="str">
        <f>'Przykładowe materiały - ceny'!B34</f>
        <v>Strzykawka 20 ml</v>
      </c>
      <c r="C28" s="11" t="str">
        <f>'Przykładowe materiały - ceny'!C34</f>
        <v>materiał jednorazowy</v>
      </c>
      <c r="D28" s="13">
        <v>1</v>
      </c>
      <c r="E28" s="11" t="str">
        <f>'Przykładowe materiały - ceny'!D34</f>
        <v>szt</v>
      </c>
      <c r="F28" s="41">
        <v>1</v>
      </c>
      <c r="G28" s="12">
        <f>'Przykładowe materiały - ceny'!E34</f>
        <v>0.2</v>
      </c>
      <c r="H28" s="12">
        <f t="shared" si="0"/>
        <v>0.2</v>
      </c>
      <c r="I28" s="15"/>
      <c r="J28" s="15"/>
      <c r="K28" s="15"/>
    </row>
    <row r="29" spans="1:11" s="16" customFormat="1" ht="26.4" customHeight="1">
      <c r="A29" s="10" t="str">
        <f>'Przykładowe materiały - ceny'!A35</f>
        <v>ENDO-33</v>
      </c>
      <c r="B29" s="11" t="str">
        <f>'Przykładowe materiały - ceny'!B35</f>
        <v>Spirytus 75 % , 1 litr</v>
      </c>
      <c r="C29" s="11" t="str">
        <f>'Przykładowe materiały - ceny'!C35</f>
        <v>środek dezynfekcyjny</v>
      </c>
      <c r="D29" s="13">
        <v>1</v>
      </c>
      <c r="E29" s="11" t="str">
        <f>'Przykładowe materiały - ceny'!D35</f>
        <v>litr</v>
      </c>
      <c r="F29" s="40">
        <v>0.1</v>
      </c>
      <c r="G29" s="12">
        <f>'Przykładowe materiały - ceny'!E35</f>
        <v>195.45</v>
      </c>
      <c r="H29" s="12">
        <f t="shared" si="0"/>
        <v>19.545</v>
      </c>
      <c r="I29" s="15"/>
      <c r="J29" s="15"/>
      <c r="K29" s="15"/>
    </row>
    <row r="30" spans="1:11" s="16" customFormat="1" ht="26.4" customHeight="1">
      <c r="A30" s="10" t="str">
        <f>'Przykładowe materiały - ceny'!A37</f>
        <v>ENDO-35</v>
      </c>
      <c r="B30" s="11" t="str">
        <f>'Przykładowe materiały - ceny'!B37</f>
        <v xml:space="preserve">Pętla diatermiczna </v>
      </c>
      <c r="C30" s="11" t="str">
        <f>'Przykładowe materiały - ceny'!C37</f>
        <v>materiał jednorazowy</v>
      </c>
      <c r="D30" s="13">
        <v>1</v>
      </c>
      <c r="E30" s="11" t="str">
        <f>'Przykładowe materiały - ceny'!D37</f>
        <v>szt</v>
      </c>
      <c r="F30" s="41">
        <v>1</v>
      </c>
      <c r="G30" s="12">
        <f>'Przykładowe materiały - ceny'!E37</f>
        <v>29.55</v>
      </c>
      <c r="H30" s="12">
        <f t="shared" si="0"/>
        <v>29.55</v>
      </c>
      <c r="I30" s="15"/>
      <c r="J30" s="15"/>
      <c r="K30" s="15"/>
    </row>
    <row r="31" spans="1:11" s="16" customFormat="1" ht="26.4" customHeight="1">
      <c r="A31" s="10" t="str">
        <f>'Przykładowe materiały - ceny'!A24</f>
        <v>ENDO-22</v>
      </c>
      <c r="B31" s="11" t="str">
        <f>'Przykładowe materiały - ceny'!B24</f>
        <v xml:space="preserve">Lidocain-EGIS aerozol, roztwór 10% 38g </v>
      </c>
      <c r="C31" s="11" t="str">
        <f>'Przykładowe materiały - ceny'!C24</f>
        <v>lek</v>
      </c>
      <c r="D31" s="13">
        <v>10</v>
      </c>
      <c r="E31" s="11" t="str">
        <f>'Przykładowe materiały - ceny'!D24</f>
        <v>szt</v>
      </c>
      <c r="F31" s="41">
        <v>1</v>
      </c>
      <c r="G31" s="12">
        <f>'Przykładowe materiały - ceny'!E24</f>
        <v>34.99</v>
      </c>
      <c r="H31" s="12">
        <f t="shared" si="0"/>
        <v>3.4990000000000006</v>
      </c>
      <c r="I31" s="15"/>
      <c r="J31" s="15"/>
      <c r="K31" s="15"/>
    </row>
    <row r="32" spans="1:11" s="16" customFormat="1" ht="26.4" customHeight="1">
      <c r="A32" s="123" t="s">
        <v>80</v>
      </c>
      <c r="B32" s="124"/>
      <c r="C32" s="124"/>
      <c r="D32" s="124"/>
      <c r="E32" s="124"/>
      <c r="F32" s="124"/>
      <c r="G32" s="125"/>
      <c r="H32" s="17">
        <f>SUM(H8:H31)</f>
        <v>141.24912747512437</v>
      </c>
      <c r="I32" s="15"/>
      <c r="J32" s="15"/>
      <c r="K32" s="15"/>
    </row>
    <row r="33" spans="1:11" s="16" customFormat="1" ht="26.4" customHeight="1">
      <c r="A33" s="6"/>
      <c r="B33" s="6"/>
      <c r="C33" s="6"/>
      <c r="D33" s="6"/>
      <c r="E33" s="6"/>
      <c r="F33" s="6"/>
      <c r="G33" s="6"/>
      <c r="H33" s="6"/>
      <c r="I33" s="15"/>
      <c r="J33" s="15"/>
      <c r="K33" s="15"/>
    </row>
    <row r="34" spans="1:11" s="16" customFormat="1" ht="26.4" customHeight="1">
      <c r="A34" s="6" t="s">
        <v>81</v>
      </c>
      <c r="B34" s="7"/>
      <c r="C34" s="7"/>
      <c r="D34" s="7"/>
      <c r="E34" s="7"/>
      <c r="F34" s="7"/>
      <c r="G34" s="7"/>
      <c r="H34" s="7"/>
      <c r="I34" s="15"/>
      <c r="J34" s="15"/>
      <c r="K34" s="15"/>
    </row>
    <row r="35" spans="1:11" s="16" customFormat="1" ht="26.4" customHeight="1">
      <c r="A35" s="6" t="s">
        <v>82</v>
      </c>
      <c r="B35" s="18" t="s">
        <v>83</v>
      </c>
      <c r="C35" s="18" t="s">
        <v>84</v>
      </c>
      <c r="D35" s="7"/>
      <c r="E35" s="7"/>
      <c r="F35" s="7"/>
      <c r="G35" s="7"/>
      <c r="H35" s="7"/>
      <c r="I35" s="15"/>
      <c r="J35" s="15"/>
      <c r="K35" s="15"/>
    </row>
    <row r="36" spans="1:11" s="16" customFormat="1" ht="26.4" customHeight="1">
      <c r="A36" s="22" t="str">
        <f>'Przykładowe stawki wynagrodzeń'!C5</f>
        <v>lekarz</v>
      </c>
      <c r="B36" s="23">
        <f>'Przykładowe stawki wynagrodzeń'!E7</f>
        <v>115.2072796875</v>
      </c>
      <c r="C36" s="24">
        <f>B36/60</f>
        <v>1.920121328125</v>
      </c>
      <c r="D36" s="7"/>
      <c r="E36" s="7"/>
      <c r="F36" s="7"/>
      <c r="G36" s="7"/>
      <c r="H36" s="7"/>
      <c r="I36" s="15"/>
      <c r="J36" s="15"/>
      <c r="K36" s="15"/>
    </row>
    <row r="37" spans="1:11" s="16" customFormat="1" ht="26.4" customHeight="1">
      <c r="A37" s="25" t="str">
        <f>'Przykładowe stawki wynagrodzeń'!C10</f>
        <v>pielęgniarka</v>
      </c>
      <c r="B37" s="23">
        <f>'Przykładowe stawki wynagrodzeń'!E12</f>
        <v>44.2545341875</v>
      </c>
      <c r="C37" s="24">
        <f>B37/60</f>
        <v>0.7375755697916666</v>
      </c>
      <c r="D37" s="7"/>
      <c r="E37" s="7"/>
      <c r="F37" s="7"/>
      <c r="G37" s="7"/>
      <c r="H37" s="7"/>
      <c r="I37" s="15"/>
      <c r="J37" s="15"/>
      <c r="K37" s="15"/>
    </row>
    <row r="38" spans="1:11" s="16" customFormat="1" ht="26.4" customHeight="1">
      <c r="A38" s="25"/>
      <c r="B38" s="23"/>
      <c r="C38" s="24"/>
      <c r="D38" s="7"/>
      <c r="E38" s="7"/>
      <c r="F38" s="7"/>
      <c r="G38" s="7"/>
      <c r="H38" s="7"/>
      <c r="I38" s="15"/>
      <c r="J38" s="15"/>
      <c r="K38" s="15"/>
    </row>
    <row r="39" spans="1:11" s="16" customFormat="1" ht="26.4" customHeight="1">
      <c r="A39" s="7"/>
      <c r="B39" s="7"/>
      <c r="C39" s="7"/>
      <c r="D39" s="7"/>
      <c r="E39" s="7"/>
      <c r="F39" s="7"/>
      <c r="G39" s="7"/>
      <c r="H39" s="7"/>
      <c r="I39" s="15"/>
      <c r="J39" s="15"/>
      <c r="K39" s="15"/>
    </row>
    <row r="40" spans="1:11" ht="18.6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48.6" customHeight="1">
      <c r="A41" s="8" t="s">
        <v>85</v>
      </c>
      <c r="B41" s="8" t="s">
        <v>86</v>
      </c>
      <c r="C41" s="8" t="s">
        <v>67</v>
      </c>
      <c r="D41" s="8" t="s">
        <v>87</v>
      </c>
      <c r="E41" s="8" t="s">
        <v>88</v>
      </c>
      <c r="F41" s="8" t="s">
        <v>89</v>
      </c>
      <c r="G41" s="8" t="s">
        <v>90</v>
      </c>
      <c r="H41" s="7"/>
      <c r="I41" s="7"/>
      <c r="J41" s="7"/>
      <c r="K41" s="7"/>
    </row>
    <row r="42" spans="1:11" ht="15">
      <c r="A42" s="26"/>
      <c r="B42" s="9" t="s">
        <v>73</v>
      </c>
      <c r="C42" s="9" t="s">
        <v>75</v>
      </c>
      <c r="D42" s="9" t="s">
        <v>76</v>
      </c>
      <c r="E42" s="9" t="s">
        <v>77</v>
      </c>
      <c r="F42" s="9" t="s">
        <v>78</v>
      </c>
      <c r="G42" s="27" t="s">
        <v>91</v>
      </c>
      <c r="H42" s="7"/>
      <c r="I42" s="7"/>
      <c r="J42" s="7"/>
      <c r="K42" s="7"/>
    </row>
    <row r="43" spans="1:11" ht="15">
      <c r="A43" s="28" t="s">
        <v>149</v>
      </c>
      <c r="B43" s="29" t="s">
        <v>98</v>
      </c>
      <c r="C43" s="30">
        <v>1</v>
      </c>
      <c r="D43" s="31" t="s">
        <v>92</v>
      </c>
      <c r="E43" s="32">
        <v>45</v>
      </c>
      <c r="F43" s="33">
        <f>C36</f>
        <v>1.920121328125</v>
      </c>
      <c r="G43" s="33">
        <f>(E43/C43)*F43</f>
        <v>86.405459765625</v>
      </c>
      <c r="H43" s="7"/>
      <c r="I43" s="7"/>
      <c r="J43" s="7"/>
      <c r="K43" s="7"/>
    </row>
    <row r="44" spans="1:11" ht="15">
      <c r="A44" s="58" t="s">
        <v>245</v>
      </c>
      <c r="B44" s="29" t="s">
        <v>99</v>
      </c>
      <c r="C44" s="31">
        <v>1</v>
      </c>
      <c r="D44" s="31" t="s">
        <v>92</v>
      </c>
      <c r="E44" s="34">
        <v>55</v>
      </c>
      <c r="F44" s="33">
        <f>C37</f>
        <v>0.7375755697916666</v>
      </c>
      <c r="G44" s="35">
        <f>(E44/C44)*F44</f>
        <v>40.56665633854166</v>
      </c>
      <c r="H44" s="7"/>
      <c r="I44" s="7"/>
      <c r="J44" s="7"/>
      <c r="K44" s="7"/>
    </row>
    <row r="45" spans="1:11" ht="15">
      <c r="A45" s="126" t="s">
        <v>93</v>
      </c>
      <c r="B45" s="127"/>
      <c r="C45" s="127"/>
      <c r="D45" s="127"/>
      <c r="E45" s="127"/>
      <c r="F45" s="127"/>
      <c r="G45" s="36">
        <f>SUM(G43:G44)</f>
        <v>126.97211610416666</v>
      </c>
      <c r="H45" s="7"/>
      <c r="I45" s="7"/>
      <c r="J45" s="7"/>
      <c r="K45" s="7"/>
    </row>
    <row r="46" spans="1:1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5">
      <c r="A47" s="7"/>
      <c r="B47" s="7"/>
      <c r="C47" s="7"/>
      <c r="D47" s="7"/>
      <c r="E47" s="7"/>
      <c r="F47" s="7"/>
      <c r="G47" s="7"/>
      <c r="H47" s="37"/>
      <c r="I47" s="7"/>
      <c r="J47" s="7"/>
      <c r="K47" s="7"/>
    </row>
    <row r="48" spans="1:11" ht="15">
      <c r="A48" s="128" t="s">
        <v>94</v>
      </c>
      <c r="B48" s="128"/>
      <c r="C48" s="20">
        <f>H32</f>
        <v>141.24912747512437</v>
      </c>
      <c r="D48" s="7"/>
      <c r="E48" s="7"/>
      <c r="F48" s="7"/>
      <c r="G48" s="7"/>
      <c r="H48" s="37"/>
      <c r="I48" s="7"/>
      <c r="J48" s="7"/>
      <c r="K48" s="7"/>
    </row>
    <row r="49" spans="1:11" ht="15">
      <c r="A49" s="129" t="s">
        <v>95</v>
      </c>
      <c r="B49" s="129"/>
      <c r="C49" s="23">
        <f>G45</f>
        <v>126.97211610416666</v>
      </c>
      <c r="D49" s="7"/>
      <c r="E49" s="7"/>
      <c r="F49" s="7"/>
      <c r="G49" s="7"/>
      <c r="H49" s="37"/>
      <c r="I49" s="7"/>
      <c r="J49" s="7"/>
      <c r="K49" s="7"/>
    </row>
    <row r="50" spans="1:11" ht="19.2" customHeight="1">
      <c r="A50" s="119" t="s">
        <v>96</v>
      </c>
      <c r="B50" s="119"/>
      <c r="C50" s="74">
        <f>SUM(C48:C49)</f>
        <v>268.221243579291</v>
      </c>
      <c r="D50" s="6"/>
      <c r="E50" s="6"/>
      <c r="F50" s="6"/>
      <c r="G50" s="6"/>
      <c r="H50" s="37"/>
      <c r="I50" s="7"/>
      <c r="J50" s="7"/>
      <c r="K50" s="7"/>
    </row>
    <row r="51" spans="1:11" ht="15">
      <c r="A51" s="37"/>
      <c r="B51" s="37"/>
      <c r="C51" s="37"/>
      <c r="D51" s="37"/>
      <c r="E51" s="37"/>
      <c r="F51" s="37"/>
      <c r="G51" s="37"/>
      <c r="H51" s="37"/>
      <c r="I51" s="7"/>
      <c r="J51" s="7"/>
      <c r="K51" s="7"/>
    </row>
    <row r="52" spans="1:11" ht="15">
      <c r="A52" s="37"/>
      <c r="B52" s="37"/>
      <c r="C52" s="37"/>
      <c r="D52" s="37"/>
      <c r="E52" s="37"/>
      <c r="F52" s="37"/>
      <c r="G52" s="37"/>
      <c r="H52" s="37"/>
      <c r="I52" s="7"/>
      <c r="J52" s="7"/>
      <c r="K52" s="7"/>
    </row>
    <row r="53" spans="1:11" ht="25.2" customHeight="1">
      <c r="A53" s="37"/>
      <c r="B53" s="37"/>
      <c r="C53" s="37"/>
      <c r="D53" s="37"/>
      <c r="E53" s="37"/>
      <c r="F53" s="37"/>
      <c r="G53" s="37"/>
      <c r="H53" s="37"/>
      <c r="I53" s="7"/>
      <c r="J53" s="7"/>
      <c r="K53" s="7"/>
    </row>
  </sheetData>
  <mergeCells count="7">
    <mergeCell ref="B1:H1"/>
    <mergeCell ref="A45:F45"/>
    <mergeCell ref="A48:B48"/>
    <mergeCell ref="A49:B49"/>
    <mergeCell ref="A50:B50"/>
    <mergeCell ref="A4:C4"/>
    <mergeCell ref="A32:G3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E10FA-DA9C-4AF7-87A8-499E1FE93842}">
  <dimension ref="A1:K52"/>
  <sheetViews>
    <sheetView workbookViewId="0" topLeftCell="A1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39.7109375" style="38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medycznych'!C12</f>
        <v>Podwiązanie otwarte żylaków przełyku  - Gastroskopia – opaskowanie żylaków przełyku</v>
      </c>
      <c r="C1" s="120"/>
      <c r="D1" s="130"/>
      <c r="E1" s="130"/>
      <c r="F1" s="130"/>
      <c r="G1" s="130"/>
      <c r="H1" s="7"/>
      <c r="I1" s="7"/>
      <c r="J1" s="7"/>
      <c r="K1" s="7"/>
    </row>
    <row r="2" spans="1:11" ht="15.6">
      <c r="A2" s="6" t="s">
        <v>62</v>
      </c>
      <c r="B2" s="72" t="str">
        <f>'Wykaz procedur medycznych'!B12</f>
        <v>42.91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0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ht="26.4" customHeight="1">
      <c r="A14" s="10" t="str">
        <f>'Przykładowe materiały - ceny'!A9</f>
        <v>ENDO-07</v>
      </c>
      <c r="B14" s="11" t="str">
        <f>'Przykładowe materiały - ceny'!B9</f>
        <v>Ustnik endoskopowy</v>
      </c>
      <c r="C14" s="11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49"/>
      <c r="K14" s="7"/>
    </row>
    <row r="15" spans="1:11" ht="26.4" customHeight="1">
      <c r="A15" s="10" t="str">
        <f>'Przykładowe materiały - ceny'!A10</f>
        <v>ENDO-08</v>
      </c>
      <c r="B15" s="11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49"/>
      <c r="K15" s="7"/>
    </row>
    <row r="16" spans="1:11" s="16" customFormat="1" ht="26.4" customHeight="1">
      <c r="A16" s="10" t="str">
        <f>'Przykładowe materiały - ceny'!A12</f>
        <v>ENDO-10</v>
      </c>
      <c r="B16" s="11" t="str">
        <f>'Przykładowe materiały - ceny'!B12</f>
        <v>ANIOXYDE 1000 ml, preparat do czyszczenia endoskopów</v>
      </c>
      <c r="C16" s="11" t="str">
        <f>'Przykładowe materiały - ceny'!C12</f>
        <v>środek dezynfekcyjny</v>
      </c>
      <c r="D16" s="13">
        <v>25</v>
      </c>
      <c r="E16" s="11" t="str">
        <f>'Przykładowe materiały - ceny'!D12</f>
        <v>szt</v>
      </c>
      <c r="F16" s="41">
        <v>1</v>
      </c>
      <c r="G16" s="12">
        <f>'Przykładowe materiały - ceny'!E12</f>
        <v>147.56</v>
      </c>
      <c r="H16" s="12">
        <f t="shared" si="0"/>
        <v>5.9024</v>
      </c>
      <c r="I16" s="15"/>
      <c r="J16" s="50"/>
      <c r="K16" s="15"/>
    </row>
    <row r="17" spans="1:11" s="16" customFormat="1" ht="26.4" customHeight="1">
      <c r="A17" s="10" t="str">
        <f>'Przykładowe materiały - ceny'!A13</f>
        <v>ENDO-11</v>
      </c>
      <c r="B17" s="11" t="str">
        <f>'Przykładowe materiały - ceny'!B13</f>
        <v>Lignina - wata celulozowa, opakowanie 5 kg</v>
      </c>
      <c r="C17" s="11" t="str">
        <f>'Przykładowe materiały - ceny'!C13</f>
        <v>materiał jednorazowy</v>
      </c>
      <c r="D17" s="13">
        <v>100</v>
      </c>
      <c r="E17" s="11" t="str">
        <f>'Przykładowe materiały - ceny'!D13</f>
        <v>opakowanie</v>
      </c>
      <c r="F17" s="41">
        <v>1</v>
      </c>
      <c r="G17" s="12">
        <f>'Przykładowe materiały - ceny'!E13</f>
        <v>42.55</v>
      </c>
      <c r="H17" s="12">
        <f t="shared" si="0"/>
        <v>0.4255</v>
      </c>
      <c r="I17" s="15"/>
      <c r="J17" s="50"/>
      <c r="K17" s="15"/>
    </row>
    <row r="18" spans="1:11" s="16" customFormat="1" ht="26.4" customHeight="1">
      <c r="A18" s="10" t="str">
        <f>'Przykładowe materiały - ceny'!A23</f>
        <v>ENDO-21</v>
      </c>
      <c r="B18" s="11" t="str">
        <f>'Przykładowe materiały - ceny'!B23</f>
        <v>Nerka jednorazowa</v>
      </c>
      <c r="C18" s="11" t="str">
        <f>'Przykładowe materiały - ceny'!C23</f>
        <v>materiał jednorazowy</v>
      </c>
      <c r="D18" s="13">
        <v>1</v>
      </c>
      <c r="E18" s="11" t="str">
        <f>'Przykładowe materiały - ceny'!D23</f>
        <v>szt</v>
      </c>
      <c r="F18" s="41">
        <v>1</v>
      </c>
      <c r="G18" s="12">
        <f>'Przykładowe materiały - ceny'!E23</f>
        <v>0.43</v>
      </c>
      <c r="H18" s="12">
        <f t="shared" si="0"/>
        <v>0.43</v>
      </c>
      <c r="I18" s="15"/>
      <c r="J18" s="15"/>
      <c r="K18" s="15"/>
    </row>
    <row r="19" spans="1:11" s="16" customFormat="1" ht="26.4" customHeight="1">
      <c r="A19" s="10" t="str">
        <f>'Przykładowe materiały - ceny'!A19</f>
        <v>ENDO-17</v>
      </c>
      <c r="B19" s="11" t="str">
        <f>'Przykładowe materiały - ceny'!B19</f>
        <v>Szczoteczka do czyszczenia endoskopów</v>
      </c>
      <c r="C19" s="11" t="str">
        <f>'Przykładowe materiały - ceny'!C19</f>
        <v>materiał jednorazowy</v>
      </c>
      <c r="D19" s="13">
        <v>1</v>
      </c>
      <c r="E19" s="11" t="str">
        <f>'Przykładowe materiały - ceny'!D19</f>
        <v>szt</v>
      </c>
      <c r="F19" s="41">
        <v>1</v>
      </c>
      <c r="G19" s="12">
        <f>'Przykładowe materiały - ceny'!E19</f>
        <v>2.98</v>
      </c>
      <c r="H19" s="12">
        <f t="shared" si="0"/>
        <v>2.98</v>
      </c>
      <c r="I19" s="15"/>
      <c r="J19" s="50"/>
      <c r="K19" s="15"/>
    </row>
    <row r="20" spans="1:11" s="16" customFormat="1" ht="26.4" customHeight="1">
      <c r="A20" s="10" t="str">
        <f>'Przykładowe materiały - ceny'!A14</f>
        <v>ENDO-12</v>
      </c>
      <c r="B20" s="11" t="str">
        <f>'Przykładowe materiały - ceny'!B14</f>
        <v>Aniosgel 85 NPC do dezynfekcji rąk, butelka 1000 ml</v>
      </c>
      <c r="C20" s="11" t="str">
        <f>'Przykładowe materiały - ceny'!C14</f>
        <v>środek dezynfekcyjny</v>
      </c>
      <c r="D20" s="13">
        <v>30</v>
      </c>
      <c r="E20" s="11" t="str">
        <f>'Przykładowe materiały - ceny'!D14</f>
        <v>szt</v>
      </c>
      <c r="F20" s="41">
        <v>1</v>
      </c>
      <c r="G20" s="12">
        <f>'Przykładowe materiały - ceny'!E14</f>
        <v>29.81</v>
      </c>
      <c r="H20" s="12">
        <f t="shared" si="0"/>
        <v>0.9936666666666666</v>
      </c>
      <c r="I20" s="15"/>
      <c r="J20" s="50"/>
      <c r="K20" s="15"/>
    </row>
    <row r="21" spans="1:11" s="16" customFormat="1" ht="26.4" customHeight="1">
      <c r="A21" s="10" t="str">
        <f>'Przykładowe materiały - ceny'!A15</f>
        <v>ENDO-13</v>
      </c>
      <c r="B21" s="11" t="str">
        <f>'Przykładowe materiały - ceny'!B15</f>
        <v>Chusteczki uniwersalne Clinell do dezynfekcji powierzchni, opakowanie 200 szt</v>
      </c>
      <c r="C21" s="11" t="str">
        <f>'Przykładowe materiały - ceny'!C15</f>
        <v>środek dezynfekcyjny</v>
      </c>
      <c r="D21" s="13">
        <v>60</v>
      </c>
      <c r="E21" s="11" t="str">
        <f>'Przykładowe materiały - ceny'!D15</f>
        <v>opakowanie</v>
      </c>
      <c r="F21" s="41">
        <v>1</v>
      </c>
      <c r="G21" s="12">
        <f>'Przykładowe materiały - ceny'!E15</f>
        <v>40</v>
      </c>
      <c r="H21" s="12">
        <f t="shared" si="0"/>
        <v>0.6666666666666666</v>
      </c>
      <c r="I21" s="15"/>
      <c r="J21" s="50"/>
      <c r="K21" s="15"/>
    </row>
    <row r="22" spans="1:11" s="16" customFormat="1" ht="26.4" customHeight="1">
      <c r="A22" s="10" t="str">
        <f>'Przykładowe materiały - ceny'!A16</f>
        <v>ENDO-14</v>
      </c>
      <c r="B22" s="11" t="str">
        <f>'Przykładowe materiały - ceny'!B16</f>
        <v>Kompresy niejałowe 10x10, opakowanie 100 sztuk</v>
      </c>
      <c r="C22" s="11" t="str">
        <f>'Przykładowe materiały - ceny'!C16</f>
        <v>materiał jednorazowy</v>
      </c>
      <c r="D22" s="13">
        <v>4</v>
      </c>
      <c r="E22" s="11" t="str">
        <f>'Przykładowe materiały - ceny'!D16</f>
        <v>opakowanie</v>
      </c>
      <c r="F22" s="41">
        <v>1</v>
      </c>
      <c r="G22" s="12">
        <f>'Przykładowe materiały - ceny'!E16</f>
        <v>10.15</v>
      </c>
      <c r="H22" s="12">
        <f t="shared" si="0"/>
        <v>2.5375</v>
      </c>
      <c r="I22" s="15"/>
      <c r="J22" s="50"/>
      <c r="K22" s="15"/>
    </row>
    <row r="23" spans="1:11" s="16" customFormat="1" ht="26.4" customHeight="1">
      <c r="A23" s="10" t="str">
        <f>'Przykładowe materiały - ceny'!A17</f>
        <v>ENDO-15</v>
      </c>
      <c r="B23" s="11" t="str">
        <f>'Przykładowe materiały - ceny'!B17</f>
        <v>Incidin OXY Wipes chusteczki do dezynfekcji, opakowanie 100 sztuk</v>
      </c>
      <c r="C23" s="11" t="str">
        <f>'Przykładowe materiały - ceny'!C17</f>
        <v>środek dezynfekcyjny</v>
      </c>
      <c r="D23" s="13">
        <v>10</v>
      </c>
      <c r="E23" s="11" t="str">
        <f>'Przykładowe materiały - ceny'!D17</f>
        <v>opakowanie</v>
      </c>
      <c r="F23" s="41">
        <v>1</v>
      </c>
      <c r="G23" s="12">
        <f>'Przykładowe materiały - ceny'!E17</f>
        <v>29.2</v>
      </c>
      <c r="H23" s="12">
        <f t="shared" si="0"/>
        <v>2.92</v>
      </c>
      <c r="I23" s="15"/>
      <c r="J23" s="50"/>
      <c r="K23" s="15"/>
    </row>
    <row r="24" spans="1:11" s="16" customFormat="1" ht="26.4" customHeight="1">
      <c r="A24" s="10" t="str">
        <f>'Przykładowe materiały - ceny'!A18</f>
        <v>ENDO-16</v>
      </c>
      <c r="B24" s="11" t="str">
        <f>'Przykładowe materiały - ceny'!B18</f>
        <v>Sterisol Liquid Soap Ultra Mild, opakowanie 700 ml</v>
      </c>
      <c r="C24" s="11" t="str">
        <f>'Przykładowe materiały - ceny'!C18</f>
        <v>środek dezynfekcyjny</v>
      </c>
      <c r="D24" s="13">
        <v>60</v>
      </c>
      <c r="E24" s="11" t="str">
        <f>'Przykładowe materiały - ceny'!D18</f>
        <v>szt</v>
      </c>
      <c r="F24" s="41">
        <v>1</v>
      </c>
      <c r="G24" s="12">
        <f>'Przykładowe materiały - ceny'!E18</f>
        <v>35</v>
      </c>
      <c r="H24" s="12">
        <f t="shared" si="0"/>
        <v>0.5833333333333334</v>
      </c>
      <c r="I24" s="15"/>
      <c r="J24" s="50"/>
      <c r="K24" s="15"/>
    </row>
    <row r="25" spans="1:11" s="16" customFormat="1" ht="26.4" customHeight="1">
      <c r="A25" s="10" t="str">
        <f>'Przykładowe materiały - ceny'!A22</f>
        <v>ENDO-20</v>
      </c>
      <c r="B25" s="11" t="str">
        <f>'Przykładowe materiały - ceny'!B22</f>
        <v>POJEMNIK na odpady medyczne 10L.</v>
      </c>
      <c r="C25" s="11" t="str">
        <f>'Przykładowe materiały - ceny'!C22</f>
        <v>materiał jednorazowy</v>
      </c>
      <c r="D25" s="13">
        <v>30</v>
      </c>
      <c r="E25" s="11" t="str">
        <f>'Przykładowe materiały - ceny'!D22</f>
        <v>szt</v>
      </c>
      <c r="F25" s="41">
        <v>1</v>
      </c>
      <c r="G25" s="12">
        <f>'Przykładowe materiały - ceny'!E22</f>
        <v>5.057675</v>
      </c>
      <c r="H25" s="12">
        <f t="shared" si="0"/>
        <v>0.16858916666666665</v>
      </c>
      <c r="I25" s="15"/>
      <c r="J25" s="15"/>
      <c r="K25" s="15"/>
    </row>
    <row r="26" spans="1:11" s="16" customFormat="1" ht="26.4" customHeight="1">
      <c r="A26" s="10" t="str">
        <f>'Przykładowe materiały - ceny'!A21</f>
        <v>ENDO-19</v>
      </c>
      <c r="B26" s="11" t="str">
        <f>'Przykładowe materiały - ceny'!B21</f>
        <v>Pojemnik z 4% formaliną o poj.  60 / 30 ml</v>
      </c>
      <c r="C26" s="11" t="str">
        <f>'Przykładowe materiały - ceny'!C21</f>
        <v>materiał jednorazowy</v>
      </c>
      <c r="D26" s="13">
        <v>1</v>
      </c>
      <c r="E26" s="11" t="str">
        <f>'Przykładowe materiały - ceny'!D21</f>
        <v>szt</v>
      </c>
      <c r="F26" s="41">
        <v>1</v>
      </c>
      <c r="G26" s="12">
        <f>'Przykładowe materiały - ceny'!E21</f>
        <v>2.787471641791045</v>
      </c>
      <c r="H26" s="12">
        <f t="shared" si="0"/>
        <v>2.787471641791045</v>
      </c>
      <c r="I26" s="15"/>
      <c r="J26" s="50"/>
      <c r="K26" s="15"/>
    </row>
    <row r="27" spans="1:11" s="16" customFormat="1" ht="26.4" customHeight="1">
      <c r="A27" s="10" t="str">
        <f>'Przykładowe materiały - ceny'!A20</f>
        <v>ENDO-18</v>
      </c>
      <c r="B27" s="11" t="str">
        <f>'Przykładowe materiały - ceny'!B20</f>
        <v>Szczypce biopsyjne</v>
      </c>
      <c r="C27" s="11" t="str">
        <f>'Przykładowe materiały - ceny'!C20</f>
        <v>materiał jednorazowy</v>
      </c>
      <c r="D27" s="13">
        <v>1</v>
      </c>
      <c r="E27" s="11" t="str">
        <f>'Przykładowe materiały - ceny'!D20</f>
        <v>szt</v>
      </c>
      <c r="F27" s="41">
        <v>1</v>
      </c>
      <c r="G27" s="12">
        <f>'Przykładowe materiały - ceny'!E20</f>
        <v>18.9</v>
      </c>
      <c r="H27" s="12">
        <f t="shared" si="0"/>
        <v>18.9</v>
      </c>
      <c r="I27" s="15"/>
      <c r="J27" s="50"/>
      <c r="K27" s="15"/>
    </row>
    <row r="28" spans="1:11" s="16" customFormat="1" ht="26.4" customHeight="1">
      <c r="A28" s="10" t="str">
        <f>'Przykładowe materiały - ceny'!A34</f>
        <v>ENDO-32</v>
      </c>
      <c r="B28" s="11" t="str">
        <f>'Przykładowe materiały - ceny'!B34</f>
        <v>Strzykawka 20 ml</v>
      </c>
      <c r="C28" s="11" t="str">
        <f>'Przykładowe materiały - ceny'!C34</f>
        <v>materiał jednorazowy</v>
      </c>
      <c r="D28" s="13">
        <v>1</v>
      </c>
      <c r="E28" s="11" t="str">
        <f>'Przykładowe materiały - ceny'!D34</f>
        <v>szt</v>
      </c>
      <c r="F28" s="41">
        <v>1</v>
      </c>
      <c r="G28" s="12">
        <f>'Przykładowe materiały - ceny'!E34</f>
        <v>0.2</v>
      </c>
      <c r="H28" s="12">
        <f t="shared" si="0"/>
        <v>0.2</v>
      </c>
      <c r="I28" s="15"/>
      <c r="J28" s="15"/>
      <c r="K28" s="15"/>
    </row>
    <row r="29" spans="1:11" s="16" customFormat="1" ht="26.4" customHeight="1">
      <c r="A29" s="10" t="str">
        <f>'Przykładowe materiały - ceny'!A35</f>
        <v>ENDO-33</v>
      </c>
      <c r="B29" s="11" t="str">
        <f>'Przykładowe materiały - ceny'!B35</f>
        <v>Spirytus 75 % , 1 litr</v>
      </c>
      <c r="C29" s="11" t="str">
        <f>'Przykładowe materiały - ceny'!C35</f>
        <v>środek dezynfekcyjny</v>
      </c>
      <c r="D29" s="13">
        <v>1</v>
      </c>
      <c r="E29" s="11" t="str">
        <f>'Przykładowe materiały - ceny'!D35</f>
        <v>litr</v>
      </c>
      <c r="F29" s="40">
        <v>0.1</v>
      </c>
      <c r="G29" s="12">
        <f>'Przykładowe materiały - ceny'!E35</f>
        <v>195.45</v>
      </c>
      <c r="H29" s="12">
        <f t="shared" si="0"/>
        <v>19.545</v>
      </c>
      <c r="I29" s="15"/>
      <c r="J29" s="15"/>
      <c r="K29" s="15"/>
    </row>
    <row r="30" spans="1:11" s="16" customFormat="1" ht="26.4" customHeight="1">
      <c r="A30" s="10" t="str">
        <f>'Przykładowe materiały - ceny'!A24</f>
        <v>ENDO-22</v>
      </c>
      <c r="B30" s="11" t="str">
        <f>'Przykładowe materiały - ceny'!B24</f>
        <v xml:space="preserve">Lidocain-EGIS aerozol, roztwór 10% 38g </v>
      </c>
      <c r="C30" s="11" t="str">
        <f>'Przykładowe materiały - ceny'!C24</f>
        <v>lek</v>
      </c>
      <c r="D30" s="13">
        <v>10</v>
      </c>
      <c r="E30" s="11" t="str">
        <f>'Przykładowe materiały - ceny'!D24</f>
        <v>szt</v>
      </c>
      <c r="F30" s="41">
        <v>1</v>
      </c>
      <c r="G30" s="12">
        <f>'Przykładowe materiały - ceny'!E24</f>
        <v>34.99</v>
      </c>
      <c r="H30" s="12">
        <f t="shared" si="0"/>
        <v>3.4990000000000006</v>
      </c>
      <c r="I30" s="15"/>
      <c r="J30" s="15"/>
      <c r="K30" s="15"/>
    </row>
    <row r="31" spans="1:11" s="16" customFormat="1" ht="26.4" customHeight="1">
      <c r="A31" s="123" t="s">
        <v>80</v>
      </c>
      <c r="B31" s="124"/>
      <c r="C31" s="124"/>
      <c r="D31" s="124"/>
      <c r="E31" s="124"/>
      <c r="F31" s="124"/>
      <c r="G31" s="125"/>
      <c r="H31" s="17">
        <f>SUM(H8:H30)</f>
        <v>111.69912747512436</v>
      </c>
      <c r="I31" s="15"/>
      <c r="J31" s="15"/>
      <c r="K31" s="15"/>
    </row>
    <row r="32" spans="1:11" s="16" customFormat="1" ht="26.4" customHeight="1">
      <c r="A32" s="6"/>
      <c r="B32" s="6"/>
      <c r="C32" s="6"/>
      <c r="D32" s="6"/>
      <c r="E32" s="6"/>
      <c r="F32" s="6"/>
      <c r="G32" s="6"/>
      <c r="H32" s="6"/>
      <c r="I32" s="15"/>
      <c r="J32" s="15"/>
      <c r="K32" s="15"/>
    </row>
    <row r="33" spans="1:11" s="16" customFormat="1" ht="26.4" customHeight="1">
      <c r="A33" s="6" t="s">
        <v>81</v>
      </c>
      <c r="B33" s="7"/>
      <c r="C33" s="7"/>
      <c r="D33" s="7"/>
      <c r="E33" s="7"/>
      <c r="F33" s="7"/>
      <c r="G33" s="7"/>
      <c r="H33" s="7"/>
      <c r="I33" s="15"/>
      <c r="J33" s="15"/>
      <c r="K33" s="15"/>
    </row>
    <row r="34" spans="1:11" s="16" customFormat="1" ht="26.4" customHeight="1">
      <c r="A34" s="6" t="s">
        <v>82</v>
      </c>
      <c r="B34" s="18" t="s">
        <v>83</v>
      </c>
      <c r="C34" s="18" t="s">
        <v>84</v>
      </c>
      <c r="D34" s="7"/>
      <c r="E34" s="7"/>
      <c r="F34" s="7"/>
      <c r="G34" s="7"/>
      <c r="H34" s="7"/>
      <c r="I34" s="15"/>
      <c r="J34" s="15"/>
      <c r="K34" s="15"/>
    </row>
    <row r="35" spans="1:11" s="16" customFormat="1" ht="26.4" customHeight="1">
      <c r="A35" s="19"/>
      <c r="B35" s="20"/>
      <c r="C35" s="21"/>
      <c r="D35" s="7"/>
      <c r="E35" s="7"/>
      <c r="F35" s="7"/>
      <c r="G35" s="7"/>
      <c r="H35" s="7"/>
      <c r="I35" s="15"/>
      <c r="J35" s="15"/>
      <c r="K35" s="15"/>
    </row>
    <row r="36" spans="1:11" s="16" customFormat="1" ht="26.4" customHeight="1">
      <c r="A36" s="22" t="str">
        <f>'Przykładowe stawki wynagrodzeń'!C5</f>
        <v>lekarz</v>
      </c>
      <c r="B36" s="23">
        <f>'Przykładowe stawki wynagrodzeń'!E7</f>
        <v>115.2072796875</v>
      </c>
      <c r="C36" s="24">
        <f>B36/60</f>
        <v>1.920121328125</v>
      </c>
      <c r="D36" s="7"/>
      <c r="E36" s="7"/>
      <c r="F36" s="7"/>
      <c r="G36" s="7"/>
      <c r="H36" s="7"/>
      <c r="I36" s="15"/>
      <c r="J36" s="15"/>
      <c r="K36" s="15"/>
    </row>
    <row r="37" spans="1:11" s="16" customFormat="1" ht="26.4" customHeight="1">
      <c r="A37" s="25" t="str">
        <f>'Przykładowe stawki wynagrodzeń'!C10</f>
        <v>pielęgniarka</v>
      </c>
      <c r="B37" s="23">
        <f>'Przykładowe stawki wynagrodzeń'!E12</f>
        <v>44.2545341875</v>
      </c>
      <c r="C37" s="24">
        <f>B37/60</f>
        <v>0.7375755697916666</v>
      </c>
      <c r="D37" s="7"/>
      <c r="E37" s="7"/>
      <c r="F37" s="7"/>
      <c r="G37" s="7"/>
      <c r="H37" s="7"/>
      <c r="I37" s="15"/>
      <c r="J37" s="15"/>
      <c r="K37" s="15"/>
    </row>
    <row r="38" spans="1:11" s="16" customFormat="1" ht="26.4" customHeight="1">
      <c r="A38" s="7"/>
      <c r="B38" s="7"/>
      <c r="C38" s="7"/>
      <c r="D38" s="7"/>
      <c r="E38" s="7"/>
      <c r="F38" s="7"/>
      <c r="G38" s="7"/>
      <c r="H38" s="7"/>
      <c r="I38" s="15"/>
      <c r="J38" s="15"/>
      <c r="K38" s="15"/>
    </row>
    <row r="39" spans="1:11" ht="18.6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46.2" customHeight="1">
      <c r="A40" s="8" t="s">
        <v>85</v>
      </c>
      <c r="B40" s="8" t="s">
        <v>86</v>
      </c>
      <c r="C40" s="8" t="s">
        <v>67</v>
      </c>
      <c r="D40" s="8" t="s">
        <v>87</v>
      </c>
      <c r="E40" s="8" t="s">
        <v>88</v>
      </c>
      <c r="F40" s="8" t="s">
        <v>89</v>
      </c>
      <c r="G40" s="8" t="s">
        <v>90</v>
      </c>
      <c r="H40" s="7"/>
      <c r="I40" s="7"/>
      <c r="J40" s="7"/>
      <c r="K40" s="7"/>
    </row>
    <row r="41" spans="1:11" ht="15">
      <c r="A41" s="26"/>
      <c r="B41" s="9" t="s">
        <v>73</v>
      </c>
      <c r="C41" s="9" t="s">
        <v>75</v>
      </c>
      <c r="D41" s="9" t="s">
        <v>76</v>
      </c>
      <c r="E41" s="9" t="s">
        <v>77</v>
      </c>
      <c r="F41" s="9" t="s">
        <v>78</v>
      </c>
      <c r="G41" s="27" t="s">
        <v>91</v>
      </c>
      <c r="H41" s="7"/>
      <c r="I41" s="7"/>
      <c r="J41" s="7"/>
      <c r="K41" s="7"/>
    </row>
    <row r="42" spans="1:11" ht="15">
      <c r="A42" s="28" t="s">
        <v>149</v>
      </c>
      <c r="B42" s="29" t="s">
        <v>98</v>
      </c>
      <c r="C42" s="30">
        <v>1</v>
      </c>
      <c r="D42" s="31" t="s">
        <v>92</v>
      </c>
      <c r="E42" s="32">
        <v>45</v>
      </c>
      <c r="F42" s="33">
        <f>C36</f>
        <v>1.920121328125</v>
      </c>
      <c r="G42" s="33">
        <f>(E42/C42)*F42</f>
        <v>86.405459765625</v>
      </c>
      <c r="H42" s="7"/>
      <c r="I42" s="7"/>
      <c r="J42" s="7"/>
      <c r="K42" s="7"/>
    </row>
    <row r="43" spans="1:11" ht="15">
      <c r="A43" s="58" t="s">
        <v>245</v>
      </c>
      <c r="B43" s="29" t="s">
        <v>99</v>
      </c>
      <c r="C43" s="31">
        <v>1</v>
      </c>
      <c r="D43" s="31" t="s">
        <v>92</v>
      </c>
      <c r="E43" s="34">
        <v>55</v>
      </c>
      <c r="F43" s="33">
        <f>C37</f>
        <v>0.7375755697916666</v>
      </c>
      <c r="G43" s="35">
        <f>(E43/C43)*F43</f>
        <v>40.56665633854166</v>
      </c>
      <c r="H43" s="7"/>
      <c r="I43" s="7"/>
      <c r="J43" s="7"/>
      <c r="K43" s="7"/>
    </row>
    <row r="44" spans="1:11" ht="15">
      <c r="A44" s="126" t="s">
        <v>93</v>
      </c>
      <c r="B44" s="127"/>
      <c r="C44" s="127"/>
      <c r="D44" s="127"/>
      <c r="E44" s="127"/>
      <c r="F44" s="127"/>
      <c r="G44" s="36">
        <f>SUM(G42:G43)</f>
        <v>126.97211610416666</v>
      </c>
      <c r="H44" s="7"/>
      <c r="I44" s="7"/>
      <c r="J44" s="7"/>
      <c r="K44" s="7"/>
    </row>
    <row r="45" spans="1:11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5">
      <c r="A46" s="7"/>
      <c r="B46" s="7"/>
      <c r="C46" s="7"/>
      <c r="D46" s="7"/>
      <c r="E46" s="7"/>
      <c r="F46" s="7"/>
      <c r="G46" s="7"/>
      <c r="H46" s="37"/>
      <c r="I46" s="7"/>
      <c r="J46" s="7"/>
      <c r="K46" s="7"/>
    </row>
    <row r="47" spans="1:11" ht="15">
      <c r="A47" s="128" t="s">
        <v>94</v>
      </c>
      <c r="B47" s="128"/>
      <c r="C47" s="20">
        <f>H31</f>
        <v>111.69912747512436</v>
      </c>
      <c r="D47" s="7"/>
      <c r="E47" s="7"/>
      <c r="F47" s="7"/>
      <c r="G47" s="7"/>
      <c r="H47" s="37"/>
      <c r="I47" s="7"/>
      <c r="J47" s="7"/>
      <c r="K47" s="7"/>
    </row>
    <row r="48" spans="1:11" ht="15">
      <c r="A48" s="129" t="s">
        <v>95</v>
      </c>
      <c r="B48" s="129"/>
      <c r="C48" s="23">
        <f>G44</f>
        <v>126.97211610416666</v>
      </c>
      <c r="D48" s="7"/>
      <c r="E48" s="7"/>
      <c r="F48" s="7"/>
      <c r="G48" s="7"/>
      <c r="H48" s="37"/>
      <c r="I48" s="7"/>
      <c r="J48" s="7"/>
      <c r="K48" s="7"/>
    </row>
    <row r="49" spans="1:11" ht="19.8" customHeight="1">
      <c r="A49" s="119" t="s">
        <v>96</v>
      </c>
      <c r="B49" s="119"/>
      <c r="C49" s="74">
        <f>SUM(C47:C48)</f>
        <v>238.671243579291</v>
      </c>
      <c r="D49" s="6"/>
      <c r="E49" s="6"/>
      <c r="F49" s="6"/>
      <c r="G49" s="6"/>
      <c r="H49" s="37"/>
      <c r="I49" s="7"/>
      <c r="J49" s="7"/>
      <c r="K49" s="7"/>
    </row>
    <row r="50" spans="1:11" ht="15">
      <c r="A50" s="37"/>
      <c r="B50" s="37"/>
      <c r="C50" s="37"/>
      <c r="D50" s="37"/>
      <c r="E50" s="37"/>
      <c r="F50" s="37"/>
      <c r="G50" s="37"/>
      <c r="H50" s="37"/>
      <c r="I50" s="7"/>
      <c r="J50" s="7"/>
      <c r="K50" s="7"/>
    </row>
    <row r="51" spans="1:11" ht="15">
      <c r="A51" s="37"/>
      <c r="B51" s="37"/>
      <c r="C51" s="37"/>
      <c r="D51" s="37"/>
      <c r="E51" s="37"/>
      <c r="F51" s="37"/>
      <c r="G51" s="37"/>
      <c r="H51" s="37"/>
      <c r="I51" s="7"/>
      <c r="J51" s="7"/>
      <c r="K51" s="7"/>
    </row>
    <row r="52" spans="1:11" ht="25.2" customHeight="1">
      <c r="A52" s="37"/>
      <c r="B52" s="37"/>
      <c r="C52" s="37"/>
      <c r="D52" s="37"/>
      <c r="E52" s="37"/>
      <c r="F52" s="37"/>
      <c r="G52" s="37"/>
      <c r="H52" s="37"/>
      <c r="I52" s="7"/>
      <c r="J52" s="7"/>
      <c r="K52" s="7"/>
    </row>
  </sheetData>
  <mergeCells count="7">
    <mergeCell ref="A44:F44"/>
    <mergeCell ref="A47:B47"/>
    <mergeCell ref="A48:B48"/>
    <mergeCell ref="A49:B49"/>
    <mergeCell ref="B1:G1"/>
    <mergeCell ref="A4:C4"/>
    <mergeCell ref="A31:G3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7C7FA-8404-4B8C-B4EE-B8F38343EE03}">
  <dimension ref="A1:K60"/>
  <sheetViews>
    <sheetView workbookViewId="0" topLeftCell="A4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3.8515625" style="37" customWidth="1"/>
    <col min="8" max="8" width="15.421875" style="37" customWidth="1"/>
    <col min="9" max="9" width="11.421875" style="38" bestFit="1" customWidth="1"/>
    <col min="10" max="10" width="28.28125" style="52" customWidth="1"/>
    <col min="11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medycznych'!C13</f>
        <v>Gastrotomia</v>
      </c>
      <c r="C1" s="120"/>
      <c r="D1" s="130"/>
      <c r="E1" s="130"/>
      <c r="F1" s="130"/>
      <c r="G1" s="130"/>
      <c r="H1" s="7"/>
      <c r="I1" s="7"/>
      <c r="J1" s="51"/>
      <c r="K1" s="7"/>
    </row>
    <row r="2" spans="1:11" ht="15.6">
      <c r="A2" s="6" t="s">
        <v>62</v>
      </c>
      <c r="B2" s="72" t="str">
        <f>'Wykaz procedur medycznych'!B13</f>
        <v>43.0</v>
      </c>
      <c r="C2" s="73"/>
      <c r="D2" s="7"/>
      <c r="E2" s="7"/>
      <c r="F2" s="7"/>
      <c r="G2" s="7"/>
      <c r="H2" s="7"/>
      <c r="I2" s="7"/>
      <c r="J2" s="51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51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51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51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51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51"/>
      <c r="K7" s="7"/>
    </row>
    <row r="8" spans="1:11" ht="33.6" customHeight="1">
      <c r="A8" s="10" t="str">
        <f>'Przykładowe materiały - ceny'!A3</f>
        <v>ENDO-01</v>
      </c>
      <c r="B8" s="89" t="str">
        <f>'Przykładowe materiały - ceny'!B3</f>
        <v>Czepek jednorazowy</v>
      </c>
      <c r="C8" s="89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51"/>
      <c r="K8" s="7"/>
    </row>
    <row r="9" spans="1:11" ht="33.6" customHeight="1">
      <c r="A9" s="10" t="str">
        <f>'Przykładowe materiały - ceny'!A4</f>
        <v>ENDO-02</v>
      </c>
      <c r="B9" s="89" t="str">
        <f>'Przykładowe materiały - ceny'!B4</f>
        <v>Maska chirurgiczna</v>
      </c>
      <c r="C9" s="89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2"/>
      <c r="K9" s="7"/>
    </row>
    <row r="10" spans="1:11" ht="31.8" customHeight="1">
      <c r="A10" s="10" t="str">
        <f>'Przykładowe materiały - ceny'!A5</f>
        <v>ENDO-03</v>
      </c>
      <c r="B10" s="89" t="str">
        <f>'Przykładowe materiały - ceny'!B5</f>
        <v>Fartuch chirurgiczny jednorazowy</v>
      </c>
      <c r="C10" s="89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51"/>
      <c r="K10" s="7"/>
    </row>
    <row r="11" spans="1:11" ht="26.4" customHeight="1">
      <c r="A11" s="10" t="str">
        <f>'Przykładowe materiały - ceny'!A6</f>
        <v>ENDO-04</v>
      </c>
      <c r="B11" s="89" t="str">
        <f>'Przykładowe materiały - ceny'!B6</f>
        <v>Ochraniacze na obuwie</v>
      </c>
      <c r="C11" s="89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7">(F11/D11)*G11</f>
        <v>0.56</v>
      </c>
      <c r="I11" s="7"/>
      <c r="J11" s="51"/>
      <c r="K11" s="7"/>
    </row>
    <row r="12" spans="1:11" ht="26.4" customHeight="1">
      <c r="A12" s="10" t="str">
        <f>'Przykładowe materiały - ceny'!A7</f>
        <v>ENDO-05</v>
      </c>
      <c r="B12" s="89" t="str">
        <f>'Przykładowe materiały - ceny'!B7</f>
        <v>Prześcieradło jednorazowe</v>
      </c>
      <c r="C12" s="89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51"/>
      <c r="K12" s="7"/>
    </row>
    <row r="13" spans="1:11" ht="26.4" customHeight="1">
      <c r="A13" s="10" t="str">
        <f>'Przykładowe materiały - ceny'!A8</f>
        <v>ENDO-06</v>
      </c>
      <c r="B13" s="89" t="str">
        <f>'Przykładowe materiały - ceny'!B8</f>
        <v>Rękawiczki jednorazowe</v>
      </c>
      <c r="C13" s="89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2"/>
      <c r="K13" s="7"/>
    </row>
    <row r="14" spans="1:11" ht="26.4" customHeight="1">
      <c r="A14" s="10" t="str">
        <f>'Przykładowe materiały - ceny'!A9</f>
        <v>ENDO-07</v>
      </c>
      <c r="B14" s="89" t="str">
        <f>'Przykładowe materiały - ceny'!B9</f>
        <v>Ustnik endoskopowy</v>
      </c>
      <c r="C14" s="89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42"/>
      <c r="K14" s="7"/>
    </row>
    <row r="15" spans="1:11" ht="26.4" customHeight="1">
      <c r="A15" s="10" t="str">
        <f>'Przykładowe materiały - ceny'!A10</f>
        <v>ENDO-08</v>
      </c>
      <c r="B15" s="89" t="str">
        <f>'Przykładowe materiały - ceny'!B10</f>
        <v>Wkład jednorazowy do ssaka</v>
      </c>
      <c r="C15" s="89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42"/>
      <c r="K15" s="7"/>
    </row>
    <row r="16" spans="1:11" s="16" customFormat="1" ht="26.4" customHeight="1">
      <c r="A16" s="10" t="str">
        <f>'Przykładowe materiały - ceny'!A38</f>
        <v>ENDO-36</v>
      </c>
      <c r="B16" s="89" t="str">
        <f>'Przykładowe materiały - ceny'!B38</f>
        <v>Inj. Natrii chlorati isotonica Polpharma inj. 9 mg/1 ml amp.</v>
      </c>
      <c r="C16" s="89" t="str">
        <f>'Przykładowe materiały - ceny'!C38</f>
        <v>płyn infuzyjny</v>
      </c>
      <c r="D16" s="13">
        <v>1</v>
      </c>
      <c r="E16" s="11" t="str">
        <f>'Przykładowe materiały - ceny'!D11</f>
        <v>szt</v>
      </c>
      <c r="F16" s="41">
        <v>6</v>
      </c>
      <c r="G16" s="12">
        <f>'Przykładowe materiały - ceny'!E38</f>
        <v>0.326</v>
      </c>
      <c r="H16" s="12">
        <f t="shared" si="0"/>
        <v>1.956</v>
      </c>
      <c r="I16" s="15"/>
      <c r="K16" s="15"/>
    </row>
    <row r="17" spans="1:11" s="16" customFormat="1" ht="26.4" customHeight="1">
      <c r="A17" s="10" t="str">
        <f>'Przykładowe materiały - ceny'!A12</f>
        <v>ENDO-10</v>
      </c>
      <c r="B17" s="89" t="str">
        <f>'Przykładowe materiały - ceny'!B12</f>
        <v>ANIOXYDE 1000 ml, preparat do czyszczenia endoskopów</v>
      </c>
      <c r="C17" s="89" t="str">
        <f>'Przykładowe materiały - ceny'!C12</f>
        <v>środek dezynfekcyjny</v>
      </c>
      <c r="D17" s="13">
        <v>25</v>
      </c>
      <c r="E17" s="11" t="str">
        <f>'Przykładowe materiały - ceny'!D12</f>
        <v>szt</v>
      </c>
      <c r="F17" s="41">
        <v>1</v>
      </c>
      <c r="G17" s="12">
        <f>'Przykładowe materiały - ceny'!E12</f>
        <v>147.56</v>
      </c>
      <c r="H17" s="12">
        <f t="shared" si="0"/>
        <v>5.9024</v>
      </c>
      <c r="I17" s="15"/>
      <c r="J17" s="42"/>
      <c r="K17" s="15"/>
    </row>
    <row r="18" spans="1:11" s="16" customFormat="1" ht="26.4" customHeight="1">
      <c r="A18" s="10" t="str">
        <f>'Przykładowe materiały - ceny'!A13</f>
        <v>ENDO-11</v>
      </c>
      <c r="B18" s="89" t="str">
        <f>'Przykładowe materiały - ceny'!B13</f>
        <v>Lignina - wata celulozowa, opakowanie 5 kg</v>
      </c>
      <c r="C18" s="89" t="str">
        <f>'Przykładowe materiały - ceny'!C13</f>
        <v>materiał jednorazowy</v>
      </c>
      <c r="D18" s="13">
        <v>100</v>
      </c>
      <c r="E18" s="11" t="str">
        <f>'Przykładowe materiały - ceny'!D13</f>
        <v>opakowanie</v>
      </c>
      <c r="F18" s="41">
        <v>1</v>
      </c>
      <c r="G18" s="12">
        <f>'Przykładowe materiały - ceny'!E13</f>
        <v>42.55</v>
      </c>
      <c r="H18" s="12">
        <f t="shared" si="0"/>
        <v>0.4255</v>
      </c>
      <c r="I18" s="15"/>
      <c r="J18" s="42"/>
      <c r="K18" s="15"/>
    </row>
    <row r="19" spans="1:11" s="16" customFormat="1" ht="26.4" customHeight="1">
      <c r="A19" s="10" t="str">
        <f>'Przykładowe materiały - ceny'!A23</f>
        <v>ENDO-21</v>
      </c>
      <c r="B19" s="89" t="str">
        <f>'Przykładowe materiały - ceny'!B23</f>
        <v>Nerka jednorazowa</v>
      </c>
      <c r="C19" s="89" t="str">
        <f>'Przykładowe materiały - ceny'!C23</f>
        <v>materiał jednorazowy</v>
      </c>
      <c r="D19" s="13">
        <v>1</v>
      </c>
      <c r="E19" s="11" t="str">
        <f>'Przykładowe materiały - ceny'!D23</f>
        <v>szt</v>
      </c>
      <c r="F19" s="41">
        <v>1</v>
      </c>
      <c r="G19" s="12">
        <f>'Przykładowe materiały - ceny'!E23</f>
        <v>0.43</v>
      </c>
      <c r="H19" s="12">
        <f t="shared" si="0"/>
        <v>0.43</v>
      </c>
      <c r="I19" s="15"/>
      <c r="J19" s="42"/>
      <c r="K19" s="15"/>
    </row>
    <row r="20" spans="1:11" s="16" customFormat="1" ht="26.4" customHeight="1">
      <c r="A20" s="10" t="str">
        <f>'Przykładowe materiały - ceny'!A19</f>
        <v>ENDO-17</v>
      </c>
      <c r="B20" s="89" t="str">
        <f>'Przykładowe materiały - ceny'!B19</f>
        <v>Szczoteczka do czyszczenia endoskopów</v>
      </c>
      <c r="C20" s="89" t="str">
        <f>'Przykładowe materiały - ceny'!C19</f>
        <v>materiał jednorazowy</v>
      </c>
      <c r="D20" s="13">
        <v>1</v>
      </c>
      <c r="E20" s="11" t="str">
        <f>'Przykładowe materiały - ceny'!D19</f>
        <v>szt</v>
      </c>
      <c r="F20" s="41">
        <v>1</v>
      </c>
      <c r="G20" s="12">
        <f>'Przykładowe materiały - ceny'!E19</f>
        <v>2.98</v>
      </c>
      <c r="H20" s="12">
        <f t="shared" si="0"/>
        <v>2.98</v>
      </c>
      <c r="I20" s="15"/>
      <c r="J20" s="42"/>
      <c r="K20" s="15"/>
    </row>
    <row r="21" spans="1:11" s="16" customFormat="1" ht="26.4" customHeight="1">
      <c r="A21" s="10" t="str">
        <f>'Przykładowe materiały - ceny'!A14</f>
        <v>ENDO-12</v>
      </c>
      <c r="B21" s="89" t="str">
        <f>'Przykładowe materiały - ceny'!B14</f>
        <v>Aniosgel 85 NPC do dezynfekcji rąk, butelka 1000 ml</v>
      </c>
      <c r="C21" s="89" t="str">
        <f>'Przykładowe materiały - ceny'!C14</f>
        <v>środek dezynfekcyjny</v>
      </c>
      <c r="D21" s="13">
        <v>30</v>
      </c>
      <c r="E21" s="11" t="str">
        <f>'Przykładowe materiały - ceny'!D14</f>
        <v>szt</v>
      </c>
      <c r="F21" s="41">
        <v>1</v>
      </c>
      <c r="G21" s="12">
        <f>'Przykładowe materiały - ceny'!E14</f>
        <v>29.81</v>
      </c>
      <c r="H21" s="12">
        <f t="shared" si="0"/>
        <v>0.9936666666666666</v>
      </c>
      <c r="I21" s="15"/>
      <c r="J21" s="42"/>
      <c r="K21" s="15"/>
    </row>
    <row r="22" spans="1:11" s="16" customFormat="1" ht="26.4" customHeight="1">
      <c r="A22" s="10" t="str">
        <f>'Przykładowe materiały - ceny'!A15</f>
        <v>ENDO-13</v>
      </c>
      <c r="B22" s="89" t="str">
        <f>'Przykładowe materiały - ceny'!B15</f>
        <v>Chusteczki uniwersalne Clinell do dezynfekcji powierzchni, opakowanie 200 szt</v>
      </c>
      <c r="C22" s="89" t="str">
        <f>'Przykładowe materiały - ceny'!C15</f>
        <v>środek dezynfekcyjny</v>
      </c>
      <c r="D22" s="13">
        <v>60</v>
      </c>
      <c r="E22" s="11" t="str">
        <f>'Przykładowe materiały - ceny'!D15</f>
        <v>opakowanie</v>
      </c>
      <c r="F22" s="41">
        <v>1</v>
      </c>
      <c r="G22" s="12">
        <f>'Przykładowe materiały - ceny'!E15</f>
        <v>40</v>
      </c>
      <c r="H22" s="12">
        <f t="shared" si="0"/>
        <v>0.6666666666666666</v>
      </c>
      <c r="I22" s="15"/>
      <c r="J22" s="51"/>
      <c r="K22" s="15"/>
    </row>
    <row r="23" spans="1:11" s="16" customFormat="1" ht="26.4" customHeight="1">
      <c r="A23" s="10" t="str">
        <f>'Przykładowe materiały - ceny'!A16</f>
        <v>ENDO-14</v>
      </c>
      <c r="B23" s="89" t="str">
        <f>'Przykładowe materiały - ceny'!B16</f>
        <v>Kompresy niejałowe 10x10, opakowanie 100 sztuk</v>
      </c>
      <c r="C23" s="89" t="str">
        <f>'Przykładowe materiały - ceny'!C16</f>
        <v>materiał jednorazowy</v>
      </c>
      <c r="D23" s="13">
        <v>4</v>
      </c>
      <c r="E23" s="11" t="str">
        <f>'Przykładowe materiały - ceny'!D16</f>
        <v>opakowanie</v>
      </c>
      <c r="F23" s="41">
        <v>1</v>
      </c>
      <c r="G23" s="12">
        <f>'Przykładowe materiały - ceny'!E16</f>
        <v>10.15</v>
      </c>
      <c r="H23" s="12">
        <f t="shared" si="0"/>
        <v>2.5375</v>
      </c>
      <c r="I23" s="15"/>
      <c r="J23" s="51"/>
      <c r="K23" s="15"/>
    </row>
    <row r="24" spans="1:11" s="16" customFormat="1" ht="26.4" customHeight="1">
      <c r="A24" s="10" t="str">
        <f>'Przykładowe materiały - ceny'!A17</f>
        <v>ENDO-15</v>
      </c>
      <c r="B24" s="89" t="str">
        <f>'Przykładowe materiały - ceny'!B17</f>
        <v>Incidin OXY Wipes chusteczki do dezynfekcji, opakowanie 100 sztuk</v>
      </c>
      <c r="C24" s="89" t="str">
        <f>'Przykładowe materiały - ceny'!C17</f>
        <v>środek dezynfekcyjny</v>
      </c>
      <c r="D24" s="13">
        <v>10</v>
      </c>
      <c r="E24" s="11" t="str">
        <f>'Przykładowe materiały - ceny'!D17</f>
        <v>opakowanie</v>
      </c>
      <c r="F24" s="41">
        <v>1</v>
      </c>
      <c r="G24" s="12">
        <f>'Przykładowe materiały - ceny'!E17</f>
        <v>29.2</v>
      </c>
      <c r="H24" s="12">
        <f t="shared" si="0"/>
        <v>2.92</v>
      </c>
      <c r="I24" s="15"/>
      <c r="J24" s="51"/>
      <c r="K24" s="15"/>
    </row>
    <row r="25" spans="1:11" s="16" customFormat="1" ht="26.4" customHeight="1">
      <c r="A25" s="10" t="str">
        <f>'Przykładowe materiały - ceny'!A18</f>
        <v>ENDO-16</v>
      </c>
      <c r="B25" s="89" t="str">
        <f>'Przykładowe materiały - ceny'!B18</f>
        <v>Sterisol Liquid Soap Ultra Mild, opakowanie 700 ml</v>
      </c>
      <c r="C25" s="89" t="str">
        <f>'Przykładowe materiały - ceny'!C18</f>
        <v>środek dezynfekcyjny</v>
      </c>
      <c r="D25" s="13">
        <v>60</v>
      </c>
      <c r="E25" s="11" t="str">
        <f>'Przykładowe materiały - ceny'!D18</f>
        <v>szt</v>
      </c>
      <c r="F25" s="41">
        <v>1</v>
      </c>
      <c r="G25" s="12">
        <f>'Przykładowe materiały - ceny'!E18</f>
        <v>35</v>
      </c>
      <c r="H25" s="12">
        <f t="shared" si="0"/>
        <v>0.5833333333333334</v>
      </c>
      <c r="I25" s="15"/>
      <c r="J25" s="51"/>
      <c r="K25" s="15"/>
    </row>
    <row r="26" spans="1:11" s="16" customFormat="1" ht="26.4" customHeight="1">
      <c r="A26" s="10" t="str">
        <f>'Przykładowe materiały - ceny'!A22</f>
        <v>ENDO-20</v>
      </c>
      <c r="B26" s="89" t="str">
        <f>'Przykładowe materiały - ceny'!B22</f>
        <v>POJEMNIK na odpady medyczne 10L.</v>
      </c>
      <c r="C26" s="89" t="str">
        <f>'Przykładowe materiały - ceny'!C22</f>
        <v>materiał jednorazowy</v>
      </c>
      <c r="D26" s="13">
        <v>30</v>
      </c>
      <c r="E26" s="11" t="str">
        <f>'Przykładowe materiały - ceny'!D22</f>
        <v>szt</v>
      </c>
      <c r="F26" s="41">
        <v>1</v>
      </c>
      <c r="G26" s="12">
        <f>'Przykładowe materiały - ceny'!E22</f>
        <v>5.057675</v>
      </c>
      <c r="H26" s="12">
        <f t="shared" si="0"/>
        <v>0.16858916666666665</v>
      </c>
      <c r="I26" s="15"/>
      <c r="J26" s="51"/>
      <c r="K26" s="15"/>
    </row>
    <row r="27" spans="1:11" s="16" customFormat="1" ht="26.4" customHeight="1">
      <c r="A27" s="10" t="str">
        <f>'Przykładowe materiały - ceny'!A39</f>
        <v>ENDO-37</v>
      </c>
      <c r="B27" s="89" t="str">
        <f>'Przykładowe materiały - ceny'!B39</f>
        <v>SERWETA 50 x 60 - samoprzylepna z otworem</v>
      </c>
      <c r="C27" s="89" t="str">
        <f>'Przykładowe materiały - ceny'!C39</f>
        <v>materiał jednorazowy</v>
      </c>
      <c r="D27" s="13">
        <v>1</v>
      </c>
      <c r="E27" s="11" t="str">
        <f>'Przykładowe materiały - ceny'!D21</f>
        <v>szt</v>
      </c>
      <c r="F27" s="41">
        <v>1</v>
      </c>
      <c r="G27" s="12">
        <f>'Przykładowe materiały - ceny'!E39</f>
        <v>2.96</v>
      </c>
      <c r="H27" s="12">
        <f t="shared" si="0"/>
        <v>2.96</v>
      </c>
      <c r="I27" s="15"/>
      <c r="J27" s="51"/>
      <c r="K27" s="15"/>
    </row>
    <row r="28" spans="1:11" s="16" customFormat="1" ht="26.4" customHeight="1">
      <c r="A28" s="10" t="str">
        <f>'Przykładowe materiały - ceny'!A40</f>
        <v>ENDO-38</v>
      </c>
      <c r="B28" s="89" t="str">
        <f>'Przykładowe materiały - ceny'!B40</f>
        <v>OPATRUNEK 10 X 10 cm. - BACTIGRAS</v>
      </c>
      <c r="C28" s="89" t="str">
        <f>'Przykładowe materiały - ceny'!C40</f>
        <v>materiał jednorazowy</v>
      </c>
      <c r="D28" s="13">
        <v>1</v>
      </c>
      <c r="E28" s="11" t="str">
        <f>'Przykładowe materiały - ceny'!D20</f>
        <v>szt</v>
      </c>
      <c r="F28" s="41">
        <v>1</v>
      </c>
      <c r="G28" s="12">
        <f>'Przykładowe materiały - ceny'!E40</f>
        <v>2.95</v>
      </c>
      <c r="H28" s="12">
        <f t="shared" si="0"/>
        <v>2.95</v>
      </c>
      <c r="I28" s="15"/>
      <c r="J28" s="51"/>
      <c r="K28" s="15"/>
    </row>
    <row r="29" spans="1:11" s="16" customFormat="1" ht="26.4" customHeight="1">
      <c r="A29" s="10" t="str">
        <f>'Przykładowe materiały - ceny'!A41</f>
        <v>ENDO-39</v>
      </c>
      <c r="B29" s="89" t="str">
        <f>'Przykładowe materiały - ceny'!B41</f>
        <v>KODAN TINKTUR FORTE, BEZBARWNY PŁYN NA SKÓRĘ 250ML</v>
      </c>
      <c r="C29" s="89" t="str">
        <f>'Przykładowe materiały - ceny'!C41</f>
        <v>środek dezynfekcyjny</v>
      </c>
      <c r="D29" s="13">
        <v>5</v>
      </c>
      <c r="E29" s="11" t="str">
        <f>'Przykładowe materiały - ceny'!D34</f>
        <v>szt</v>
      </c>
      <c r="F29" s="41">
        <v>1</v>
      </c>
      <c r="G29" s="12">
        <f>'Przykładowe materiały - ceny'!E41</f>
        <v>14.3</v>
      </c>
      <c r="H29" s="12">
        <f t="shared" si="0"/>
        <v>2.8600000000000003</v>
      </c>
      <c r="I29" s="15"/>
      <c r="J29" s="42"/>
      <c r="K29" s="15"/>
    </row>
    <row r="30" spans="1:11" s="16" customFormat="1" ht="26.4" customHeight="1">
      <c r="A30" s="10" t="str">
        <f>'Przykładowe materiały - ceny'!A42</f>
        <v>ENDO-40</v>
      </c>
      <c r="B30" s="89" t="str">
        <f>'Przykładowe materiały - ceny'!B42</f>
        <v xml:space="preserve">ZESTAW UNIWERSALNY L&amp;R </v>
      </c>
      <c r="C30" s="89" t="str">
        <f>'Przykładowe materiały - ceny'!C42</f>
        <v>materiał jednorazowy</v>
      </c>
      <c r="D30" s="13">
        <v>1</v>
      </c>
      <c r="E30" s="11" t="str">
        <f>'Przykładowe materiały - ceny'!D42</f>
        <v>szt</v>
      </c>
      <c r="F30" s="41">
        <v>1</v>
      </c>
      <c r="G30" s="12">
        <f>'Przykładowe materiały - ceny'!E42</f>
        <v>36</v>
      </c>
      <c r="H30" s="12">
        <f t="shared" si="0"/>
        <v>36</v>
      </c>
      <c r="I30" s="15"/>
      <c r="J30" s="51"/>
      <c r="K30" s="15"/>
    </row>
    <row r="31" spans="1:11" s="16" customFormat="1" ht="26.4" customHeight="1">
      <c r="A31" s="10" t="str">
        <f>'Przykładowe materiały - ceny'!A43</f>
        <v>ENDO-41</v>
      </c>
      <c r="B31" s="89" t="str">
        <f>'Przykładowe materiały - ceny'!B43</f>
        <v>Lignocainum Jelfa A żel 20mg/g 30g tuba</v>
      </c>
      <c r="C31" s="89" t="str">
        <f>'Przykładowe materiały - ceny'!C43</f>
        <v>lek</v>
      </c>
      <c r="D31" s="13">
        <v>10</v>
      </c>
      <c r="E31" s="11" t="str">
        <f>'Przykładowe materiały - ceny'!D43</f>
        <v>szt</v>
      </c>
      <c r="F31" s="41">
        <v>1</v>
      </c>
      <c r="G31" s="12">
        <f>'Przykładowe materiały - ceny'!E43</f>
        <v>32.21</v>
      </c>
      <c r="H31" s="12">
        <f t="shared" si="0"/>
        <v>3.221</v>
      </c>
      <c r="I31" s="15"/>
      <c r="J31" s="51"/>
      <c r="K31" s="15"/>
    </row>
    <row r="32" spans="1:11" s="16" customFormat="1" ht="26.4" customHeight="1">
      <c r="A32" s="10" t="str">
        <f>'Przykładowe materiały - ceny'!A44</f>
        <v>ENDO-42</v>
      </c>
      <c r="B32" s="89" t="str">
        <f>'Przykładowe materiały - ceny'!B44</f>
        <v xml:space="preserve">STRZYKAWKA 5 ml BRAUN </v>
      </c>
      <c r="C32" s="89" t="str">
        <f>'Przykładowe materiały - ceny'!C44</f>
        <v>materiał jednorazowy</v>
      </c>
      <c r="D32" s="13">
        <v>1</v>
      </c>
      <c r="E32" s="11" t="str">
        <f>'Przykładowe materiały - ceny'!D44</f>
        <v>szt</v>
      </c>
      <c r="F32" s="41">
        <v>1</v>
      </c>
      <c r="G32" s="12">
        <f>'Przykładowe materiały - ceny'!E44</f>
        <v>0.1</v>
      </c>
      <c r="H32" s="12">
        <f t="shared" si="0"/>
        <v>0.1</v>
      </c>
      <c r="I32" s="15"/>
      <c r="J32" s="51"/>
      <c r="K32" s="15"/>
    </row>
    <row r="33" spans="1:11" s="16" customFormat="1" ht="26.4" customHeight="1">
      <c r="A33" s="10" t="str">
        <f>'Przykładowe materiały - ceny'!A45</f>
        <v>ENDO-43</v>
      </c>
      <c r="B33" s="89" t="str">
        <f>'Przykładowe materiały - ceny'!B45</f>
        <v>IGŁA j.u. 0,5 x 25</v>
      </c>
      <c r="C33" s="89" t="str">
        <f>'Przykładowe materiały - ceny'!C45</f>
        <v>materiał jednorazowy</v>
      </c>
      <c r="D33" s="13">
        <v>1</v>
      </c>
      <c r="E33" s="11" t="str">
        <f>'Przykładowe materiały - ceny'!D45</f>
        <v>szt</v>
      </c>
      <c r="F33" s="41">
        <v>1</v>
      </c>
      <c r="G33" s="12">
        <f>'Przykładowe materiały - ceny'!E45</f>
        <v>0.069</v>
      </c>
      <c r="H33" s="12">
        <f t="shared" si="0"/>
        <v>0.069</v>
      </c>
      <c r="I33" s="15"/>
      <c r="J33" s="51"/>
      <c r="K33" s="15"/>
    </row>
    <row r="34" spans="1:11" s="16" customFormat="1" ht="26.4" customHeight="1">
      <c r="A34" s="10" t="str">
        <f>'Przykładowe materiały - ceny'!A46</f>
        <v>ENDO-44</v>
      </c>
      <c r="B34" s="89" t="str">
        <f>'Przykładowe materiały - ceny'!B46</f>
        <v xml:space="preserve">STERICAN-IGŁA 0,8 x 120 mm </v>
      </c>
      <c r="C34" s="89" t="str">
        <f>'Przykładowe materiały - ceny'!C46</f>
        <v>materiał jednorazowy</v>
      </c>
      <c r="D34" s="13">
        <v>1</v>
      </c>
      <c r="E34" s="11" t="str">
        <f>'Przykładowe materiały - ceny'!D46</f>
        <v>szt</v>
      </c>
      <c r="F34" s="41">
        <v>1</v>
      </c>
      <c r="G34" s="12">
        <f>'Przykładowe materiały - ceny'!E46</f>
        <v>0.8398</v>
      </c>
      <c r="H34" s="12">
        <f t="shared" si="0"/>
        <v>0.8398</v>
      </c>
      <c r="I34" s="15"/>
      <c r="J34" s="51"/>
      <c r="K34" s="15"/>
    </row>
    <row r="35" spans="1:11" s="16" customFormat="1" ht="26.4" customHeight="1">
      <c r="A35" s="10" t="str">
        <f>'Przykładowe materiały - ceny'!A35</f>
        <v>ENDO-33</v>
      </c>
      <c r="B35" s="11" t="str">
        <f>'Przykładowe materiały - ceny'!B35</f>
        <v>Spirytus 75 % , 1 litr</v>
      </c>
      <c r="C35" s="11" t="str">
        <f>'Przykładowe materiały - ceny'!C35</f>
        <v>środek dezynfekcyjny</v>
      </c>
      <c r="D35" s="13">
        <v>1</v>
      </c>
      <c r="E35" s="11" t="str">
        <f>'Przykładowe materiały - ceny'!D35</f>
        <v>litr</v>
      </c>
      <c r="F35" s="40">
        <v>0.1</v>
      </c>
      <c r="G35" s="12">
        <f>'Przykładowe materiały - ceny'!E35</f>
        <v>195.45</v>
      </c>
      <c r="H35" s="12">
        <f t="shared" si="0"/>
        <v>19.545</v>
      </c>
      <c r="I35" s="15"/>
      <c r="J35" s="15"/>
      <c r="K35" s="15"/>
    </row>
    <row r="36" spans="1:11" s="16" customFormat="1" ht="26.4" customHeight="1">
      <c r="A36" s="10" t="str">
        <f>'Przykładowe materiały - ceny'!A47</f>
        <v>ENDO-45</v>
      </c>
      <c r="B36" s="89" t="str">
        <f>'Przykładowe materiały - ceny'!B47</f>
        <v>Lignocainum Hydrochloricum WZF 2% inj. 40mg/2ml amp</v>
      </c>
      <c r="C36" s="89" t="str">
        <f>'Przykładowe materiały - ceny'!C47</f>
        <v>lek</v>
      </c>
      <c r="D36" s="13">
        <v>1</v>
      </c>
      <c r="E36" s="11" t="str">
        <f>'Przykładowe materiały - ceny'!D47</f>
        <v>szt</v>
      </c>
      <c r="F36" s="41">
        <v>1</v>
      </c>
      <c r="G36" s="12">
        <f>'Przykładowe materiały - ceny'!E47</f>
        <v>1.3800000000000001</v>
      </c>
      <c r="H36" s="12">
        <f t="shared" si="0"/>
        <v>1.3800000000000001</v>
      </c>
      <c r="I36" s="15"/>
      <c r="J36" s="51"/>
      <c r="K36" s="15"/>
    </row>
    <row r="37" spans="1:11" s="16" customFormat="1" ht="26.4" customHeight="1">
      <c r="A37" s="10" t="str">
        <f>'Przykładowe materiały - ceny'!A48</f>
        <v>ENDO-46</v>
      </c>
      <c r="B37" s="89" t="str">
        <f>'Przykładowe materiały - ceny'!B48</f>
        <v>PRZYLEPIEC FILMPLAST 2,5 X 9,14 m</v>
      </c>
      <c r="C37" s="89" t="str">
        <f>'Przykładowe materiały - ceny'!C48</f>
        <v>materiał jednorazowy</v>
      </c>
      <c r="D37" s="13">
        <v>1</v>
      </c>
      <c r="E37" s="11" t="str">
        <f>'Przykładowe materiały - ceny'!D48</f>
        <v>szt</v>
      </c>
      <c r="F37" s="41">
        <v>1</v>
      </c>
      <c r="G37" s="12">
        <f>'Przykładowe materiały - ceny'!E48</f>
        <v>2.3</v>
      </c>
      <c r="H37" s="12">
        <f t="shared" si="0"/>
        <v>2.3</v>
      </c>
      <c r="I37" s="15"/>
      <c r="J37" s="51"/>
      <c r="K37" s="15"/>
    </row>
    <row r="38" spans="1:11" s="16" customFormat="1" ht="26.4" customHeight="1">
      <c r="A38" s="10" t="s">
        <v>263</v>
      </c>
      <c r="B38" s="92" t="s">
        <v>262</v>
      </c>
      <c r="C38" s="92"/>
      <c r="D38" s="79">
        <v>1</v>
      </c>
      <c r="E38" s="92" t="s">
        <v>103</v>
      </c>
      <c r="F38" s="92">
        <v>1</v>
      </c>
      <c r="G38" s="82">
        <v>197</v>
      </c>
      <c r="H38" s="12"/>
      <c r="I38" s="15"/>
      <c r="J38" s="51"/>
      <c r="K38" s="15"/>
    </row>
    <row r="39" spans="1:11" s="16" customFormat="1" ht="26.4" customHeight="1">
      <c r="A39" s="123" t="s">
        <v>80</v>
      </c>
      <c r="B39" s="124"/>
      <c r="C39" s="124"/>
      <c r="D39" s="124"/>
      <c r="E39" s="124"/>
      <c r="F39" s="124"/>
      <c r="G39" s="125"/>
      <c r="H39" s="17">
        <f>SUM(H8:H37)</f>
        <v>140.94845583333333</v>
      </c>
      <c r="I39" s="15"/>
      <c r="J39" s="51"/>
      <c r="K39" s="15"/>
    </row>
    <row r="40" spans="1:11" s="16" customFormat="1" ht="26.4" customHeight="1">
      <c r="A40" s="6"/>
      <c r="B40" s="6"/>
      <c r="C40" s="6"/>
      <c r="D40" s="91"/>
      <c r="E40" s="6"/>
      <c r="F40" s="6"/>
      <c r="G40" s="90"/>
      <c r="H40" s="6"/>
      <c r="I40" s="15"/>
      <c r="J40" s="51"/>
      <c r="K40" s="15"/>
    </row>
    <row r="41" spans="1:11" s="16" customFormat="1" ht="26.4" customHeight="1">
      <c r="A41" s="6" t="s">
        <v>81</v>
      </c>
      <c r="B41" s="7"/>
      <c r="C41" s="7"/>
      <c r="D41" s="7"/>
      <c r="E41" s="7"/>
      <c r="F41" s="7"/>
      <c r="G41" s="7"/>
      <c r="H41" s="7"/>
      <c r="I41" s="15"/>
      <c r="J41" s="51"/>
      <c r="K41" s="15"/>
    </row>
    <row r="42" spans="1:11" s="16" customFormat="1" ht="26.4" customHeight="1">
      <c r="A42" s="6" t="s">
        <v>82</v>
      </c>
      <c r="B42" s="18" t="s">
        <v>83</v>
      </c>
      <c r="C42" s="18" t="s">
        <v>84</v>
      </c>
      <c r="D42" s="7"/>
      <c r="E42" s="7"/>
      <c r="F42" s="7"/>
      <c r="G42" s="7"/>
      <c r="H42" s="7"/>
      <c r="I42" s="15"/>
      <c r="J42" s="51"/>
      <c r="K42" s="15"/>
    </row>
    <row r="43" spans="1:11" s="16" customFormat="1" ht="26.4" customHeight="1">
      <c r="A43" s="19"/>
      <c r="B43" s="20"/>
      <c r="C43" s="21"/>
      <c r="D43" s="7"/>
      <c r="E43" s="7"/>
      <c r="F43" s="7"/>
      <c r="G43" s="7"/>
      <c r="H43" s="7"/>
      <c r="I43" s="15"/>
      <c r="J43" s="51"/>
      <c r="K43" s="15"/>
    </row>
    <row r="44" spans="1:11" s="16" customFormat="1" ht="26.4" customHeight="1">
      <c r="A44" s="15" t="str">
        <f>'Przykładowe stawki wynagrodzeń'!C3</f>
        <v>lekarz</v>
      </c>
      <c r="B44" s="23">
        <f>'Przykładowe stawki wynagrodzeń'!E7</f>
        <v>115.2072796875</v>
      </c>
      <c r="C44" s="24">
        <f>B44/60</f>
        <v>1.920121328125</v>
      </c>
      <c r="D44" s="7"/>
      <c r="E44" s="7"/>
      <c r="F44" s="7"/>
      <c r="G44" s="7"/>
      <c r="H44" s="7"/>
      <c r="I44" s="15"/>
      <c r="J44" s="15"/>
      <c r="K44" s="15"/>
    </row>
    <row r="45" spans="1:11" s="16" customFormat="1" ht="26.4" customHeight="1">
      <c r="A45" s="22" t="str">
        <f>'Przykładowe stawki wynagrodzeń'!C11</f>
        <v>pielęgniarka</v>
      </c>
      <c r="B45" s="23">
        <f>'Przykładowe stawki wynagrodzeń'!E12</f>
        <v>44.2545341875</v>
      </c>
      <c r="C45" s="24">
        <f>B45/60</f>
        <v>0.7375755697916666</v>
      </c>
      <c r="D45" s="7"/>
      <c r="E45" s="7"/>
      <c r="F45" s="7"/>
      <c r="G45" s="7"/>
      <c r="H45" s="7"/>
      <c r="I45" s="15"/>
      <c r="J45" s="15"/>
      <c r="K45" s="15"/>
    </row>
    <row r="46" spans="1:11" s="16" customFormat="1" ht="26.4" customHeight="1">
      <c r="A46" s="7"/>
      <c r="B46" s="7"/>
      <c r="C46" s="7"/>
      <c r="D46" s="7"/>
      <c r="E46" s="7"/>
      <c r="F46" s="7"/>
      <c r="G46" s="7"/>
      <c r="H46" s="7"/>
      <c r="I46" s="15"/>
      <c r="J46" s="51"/>
      <c r="K46" s="15"/>
    </row>
    <row r="47" spans="1:11" ht="18.6" customHeight="1">
      <c r="A47" s="7"/>
      <c r="B47" s="7"/>
      <c r="C47" s="7"/>
      <c r="D47" s="7"/>
      <c r="E47" s="7"/>
      <c r="F47" s="7"/>
      <c r="G47" s="7"/>
      <c r="H47" s="7"/>
      <c r="I47" s="7"/>
      <c r="J47" s="51"/>
      <c r="K47" s="7"/>
    </row>
    <row r="48" spans="1:11" ht="52.2" customHeight="1">
      <c r="A48" s="8" t="s">
        <v>85</v>
      </c>
      <c r="B48" s="8" t="s">
        <v>86</v>
      </c>
      <c r="C48" s="8" t="s">
        <v>67</v>
      </c>
      <c r="D48" s="8" t="s">
        <v>87</v>
      </c>
      <c r="E48" s="8" t="s">
        <v>88</v>
      </c>
      <c r="F48" s="8" t="s">
        <v>89</v>
      </c>
      <c r="G48" s="8" t="s">
        <v>90</v>
      </c>
      <c r="H48" s="7"/>
      <c r="I48" s="7"/>
      <c r="J48" s="51"/>
      <c r="K48" s="7"/>
    </row>
    <row r="49" spans="1:11" ht="15">
      <c r="A49" s="26"/>
      <c r="B49" s="9" t="s">
        <v>73</v>
      </c>
      <c r="C49" s="9" t="s">
        <v>75</v>
      </c>
      <c r="D49" s="9" t="s">
        <v>76</v>
      </c>
      <c r="E49" s="9" t="s">
        <v>77</v>
      </c>
      <c r="F49" s="9" t="s">
        <v>78</v>
      </c>
      <c r="G49" s="27" t="s">
        <v>91</v>
      </c>
      <c r="H49" s="7"/>
      <c r="I49" s="7"/>
      <c r="J49" s="51"/>
      <c r="K49" s="7"/>
    </row>
    <row r="50" spans="1:11" ht="15">
      <c r="A50" s="28" t="s">
        <v>149</v>
      </c>
      <c r="B50" s="29" t="s">
        <v>261</v>
      </c>
      <c r="C50" s="30">
        <v>1</v>
      </c>
      <c r="D50" s="31" t="s">
        <v>92</v>
      </c>
      <c r="E50" s="32">
        <v>60</v>
      </c>
      <c r="F50" s="33">
        <f>C44</f>
        <v>1.920121328125</v>
      </c>
      <c r="G50" s="33">
        <f>(E50/C50)*F50</f>
        <v>115.2072796875</v>
      </c>
      <c r="H50" s="7"/>
      <c r="I50" s="7"/>
      <c r="J50" s="51"/>
      <c r="K50" s="7"/>
    </row>
    <row r="51" spans="1:11" ht="15">
      <c r="A51" s="58" t="s">
        <v>245</v>
      </c>
      <c r="B51" s="29" t="s">
        <v>99</v>
      </c>
      <c r="C51" s="31">
        <v>1</v>
      </c>
      <c r="D51" s="31" t="s">
        <v>92</v>
      </c>
      <c r="E51" s="34">
        <v>65</v>
      </c>
      <c r="F51" s="33">
        <f>C45</f>
        <v>0.7375755697916666</v>
      </c>
      <c r="G51" s="35">
        <f>(E51/C51)*F51</f>
        <v>47.94241203645833</v>
      </c>
      <c r="H51" s="7"/>
      <c r="I51" s="7"/>
      <c r="J51" s="51"/>
      <c r="K51" s="7"/>
    </row>
    <row r="52" spans="1:11" ht="15">
      <c r="A52" s="126" t="s">
        <v>93</v>
      </c>
      <c r="B52" s="127"/>
      <c r="C52" s="127"/>
      <c r="D52" s="127"/>
      <c r="E52" s="127"/>
      <c r="F52" s="127"/>
      <c r="G52" s="36">
        <f>SUM(G50:G51)</f>
        <v>163.14969172395834</v>
      </c>
      <c r="H52" s="7"/>
      <c r="I52" s="7"/>
      <c r="J52" s="51"/>
      <c r="K52" s="7"/>
    </row>
    <row r="53" spans="1:11" ht="15">
      <c r="A53" s="7"/>
      <c r="B53" s="7"/>
      <c r="C53" s="7"/>
      <c r="D53" s="7"/>
      <c r="E53" s="7"/>
      <c r="F53" s="7"/>
      <c r="G53" s="7"/>
      <c r="H53" s="7"/>
      <c r="I53" s="7"/>
      <c r="J53" s="51"/>
      <c r="K53" s="7"/>
    </row>
    <row r="54" spans="1:11" ht="15">
      <c r="A54" s="7"/>
      <c r="B54" s="7"/>
      <c r="C54" s="7"/>
      <c r="D54" s="7"/>
      <c r="E54" s="7"/>
      <c r="F54" s="7"/>
      <c r="G54" s="7"/>
      <c r="H54" s="37"/>
      <c r="I54" s="7"/>
      <c r="J54" s="51"/>
      <c r="K54" s="7"/>
    </row>
    <row r="55" spans="1:11" ht="20.4" customHeight="1">
      <c r="A55" s="128" t="s">
        <v>94</v>
      </c>
      <c r="B55" s="128"/>
      <c r="C55" s="20">
        <f>H39</f>
        <v>140.94845583333333</v>
      </c>
      <c r="D55" s="7"/>
      <c r="E55" s="7"/>
      <c r="F55" s="7"/>
      <c r="G55" s="7"/>
      <c r="H55" s="37"/>
      <c r="I55" s="7"/>
      <c r="J55" s="51"/>
      <c r="K55" s="7"/>
    </row>
    <row r="56" spans="1:11" ht="20.4" customHeight="1">
      <c r="A56" s="129" t="s">
        <v>95</v>
      </c>
      <c r="B56" s="129"/>
      <c r="C56" s="23">
        <f>G52</f>
        <v>163.14969172395834</v>
      </c>
      <c r="D56" s="7"/>
      <c r="E56" s="7"/>
      <c r="F56" s="7"/>
      <c r="G56" s="7"/>
      <c r="H56" s="37"/>
      <c r="I56" s="7"/>
      <c r="J56" s="51"/>
      <c r="K56" s="7"/>
    </row>
    <row r="57" spans="1:11" ht="22.8" customHeight="1">
      <c r="A57" s="119" t="s">
        <v>96</v>
      </c>
      <c r="B57" s="119"/>
      <c r="C57" s="74">
        <f>SUM(C55:C56)</f>
        <v>304.09814755729167</v>
      </c>
      <c r="D57" s="6"/>
      <c r="E57" s="6"/>
      <c r="F57" s="6"/>
      <c r="G57" s="6"/>
      <c r="H57" s="37"/>
      <c r="I57" s="7"/>
      <c r="J57" s="51"/>
      <c r="K57" s="7"/>
    </row>
    <row r="58" spans="1:11" ht="15">
      <c r="A58" s="37"/>
      <c r="B58" s="37"/>
      <c r="C58" s="37"/>
      <c r="D58" s="37"/>
      <c r="E58" s="37"/>
      <c r="F58" s="37"/>
      <c r="G58" s="37"/>
      <c r="H58" s="37"/>
      <c r="I58" s="7"/>
      <c r="J58" s="51"/>
      <c r="K58" s="7"/>
    </row>
    <row r="59" spans="1:11" ht="15">
      <c r="A59" s="37"/>
      <c r="B59" s="37"/>
      <c r="C59" s="37"/>
      <c r="D59" s="37"/>
      <c r="E59" s="37"/>
      <c r="F59" s="37"/>
      <c r="G59" s="37"/>
      <c r="H59" s="37"/>
      <c r="I59" s="7"/>
      <c r="J59" s="51"/>
      <c r="K59" s="7"/>
    </row>
    <row r="60" spans="1:11" ht="25.2" customHeight="1">
      <c r="A60" s="37"/>
      <c r="B60" s="37"/>
      <c r="C60" s="37"/>
      <c r="D60" s="37"/>
      <c r="E60" s="37"/>
      <c r="F60" s="37"/>
      <c r="G60" s="37"/>
      <c r="H60" s="37"/>
      <c r="I60" s="7"/>
      <c r="J60" s="51"/>
      <c r="K60" s="7"/>
    </row>
  </sheetData>
  <mergeCells count="7">
    <mergeCell ref="A57:B57"/>
    <mergeCell ref="A4:C4"/>
    <mergeCell ref="B1:G1"/>
    <mergeCell ref="A39:G39"/>
    <mergeCell ref="A52:F52"/>
    <mergeCell ref="A55:B55"/>
    <mergeCell ref="A56:B5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29AE9-D928-42F9-8B64-FB8B471167D1}">
  <dimension ref="A1:K59"/>
  <sheetViews>
    <sheetView workbookViewId="0" topLeftCell="A1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8515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11.421875" style="38" bestFit="1" customWidth="1"/>
    <col min="10" max="10" width="28.28125" style="52" customWidth="1"/>
    <col min="11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medycznych'!C14</f>
        <v>Przezskórne endoskopowe wytworzenie przetoki żołądkowej [PEG]</v>
      </c>
      <c r="C1" s="120"/>
      <c r="D1" s="130"/>
      <c r="E1" s="130"/>
      <c r="F1" s="130"/>
      <c r="G1" s="130"/>
      <c r="H1" s="7"/>
      <c r="I1" s="7"/>
      <c r="J1" s="51"/>
      <c r="K1" s="7"/>
    </row>
    <row r="2" spans="1:11" ht="15.6">
      <c r="A2" s="6" t="s">
        <v>62</v>
      </c>
      <c r="B2" s="72" t="str">
        <f>'Wykaz procedur medycznych'!B14</f>
        <v>43.11</v>
      </c>
      <c r="C2" s="73"/>
      <c r="D2" s="7"/>
      <c r="E2" s="7"/>
      <c r="F2" s="7"/>
      <c r="G2" s="7"/>
      <c r="H2" s="7"/>
      <c r="I2" s="7"/>
      <c r="J2" s="51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51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51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51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51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51"/>
      <c r="K7" s="7"/>
    </row>
    <row r="8" spans="1:11" ht="33.6" customHeight="1">
      <c r="A8" s="10" t="str">
        <f>'Przykładowe materiały - ceny'!A3</f>
        <v>ENDO-01</v>
      </c>
      <c r="B8" s="89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51"/>
      <c r="K8" s="7"/>
    </row>
    <row r="9" spans="1:11" ht="33.6" customHeight="1">
      <c r="A9" s="10" t="str">
        <f>'Przykładowe materiały - ceny'!A4</f>
        <v>ENDO-02</v>
      </c>
      <c r="B9" s="89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2"/>
      <c r="K9" s="7"/>
    </row>
    <row r="10" spans="1:11" ht="31.8" customHeight="1">
      <c r="A10" s="10" t="str">
        <f>'Przykładowe materiały - ceny'!A5</f>
        <v>ENDO-03</v>
      </c>
      <c r="B10" s="89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51"/>
      <c r="K10" s="7"/>
    </row>
    <row r="11" spans="1:11" ht="26.4" customHeight="1">
      <c r="A11" s="10" t="str">
        <f>'Przykładowe materiały - ceny'!A6</f>
        <v>ENDO-04</v>
      </c>
      <c r="B11" s="89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7">(F11/D11)*G11</f>
        <v>0.56</v>
      </c>
      <c r="I11" s="7"/>
      <c r="J11" s="51"/>
      <c r="K11" s="7"/>
    </row>
    <row r="12" spans="1:11" ht="26.4" customHeight="1">
      <c r="A12" s="10" t="str">
        <f>'Przykładowe materiały - ceny'!A7</f>
        <v>ENDO-05</v>
      </c>
      <c r="B12" s="89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51"/>
      <c r="K12" s="7"/>
    </row>
    <row r="13" spans="1:11" ht="26.4" customHeight="1">
      <c r="A13" s="10" t="str">
        <f>'Przykładowe materiały - ceny'!A8</f>
        <v>ENDO-06</v>
      </c>
      <c r="B13" s="89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2"/>
      <c r="K13" s="7"/>
    </row>
    <row r="14" spans="1:11" ht="26.4" customHeight="1">
      <c r="A14" s="10" t="str">
        <f>'Przykładowe materiały - ceny'!A9</f>
        <v>ENDO-07</v>
      </c>
      <c r="B14" s="89" t="str">
        <f>'Przykładowe materiały - ceny'!B9</f>
        <v>Ustnik endoskopowy</v>
      </c>
      <c r="C14" s="11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42"/>
      <c r="K14" s="7"/>
    </row>
    <row r="15" spans="1:11" ht="26.4" customHeight="1">
      <c r="A15" s="10" t="str">
        <f>'Przykładowe materiały - ceny'!A10</f>
        <v>ENDO-08</v>
      </c>
      <c r="B15" s="89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42"/>
      <c r="K15" s="7"/>
    </row>
    <row r="16" spans="1:11" s="16" customFormat="1" ht="26.4" customHeight="1">
      <c r="A16" s="10" t="str">
        <f>'Przykładowe materiały - ceny'!A38</f>
        <v>ENDO-36</v>
      </c>
      <c r="B16" s="89" t="str">
        <f>'Przykładowe materiały - ceny'!B38</f>
        <v>Inj. Natrii chlorati isotonica Polpharma inj. 9 mg/1 ml amp.</v>
      </c>
      <c r="C16" s="11" t="str">
        <f>'Przykładowe materiały - ceny'!C38</f>
        <v>płyn infuzyjny</v>
      </c>
      <c r="D16" s="13">
        <v>1</v>
      </c>
      <c r="E16" s="11" t="str">
        <f>'Przykładowe materiały - ceny'!D11</f>
        <v>szt</v>
      </c>
      <c r="F16" s="41">
        <v>6</v>
      </c>
      <c r="G16" s="12">
        <f>'Przykładowe materiały - ceny'!E38</f>
        <v>0.326</v>
      </c>
      <c r="H16" s="12">
        <f t="shared" si="0"/>
        <v>1.956</v>
      </c>
      <c r="I16" s="15"/>
      <c r="J16" s="42"/>
      <c r="K16" s="15"/>
    </row>
    <row r="17" spans="1:11" s="16" customFormat="1" ht="26.4" customHeight="1">
      <c r="A17" s="10" t="str">
        <f>'Przykładowe materiały - ceny'!A12</f>
        <v>ENDO-10</v>
      </c>
      <c r="B17" s="89" t="str">
        <f>'Przykładowe materiały - ceny'!B12</f>
        <v>ANIOXYDE 1000 ml, preparat do czyszczenia endoskopów</v>
      </c>
      <c r="C17" s="11" t="str">
        <f>'Przykładowe materiały - ceny'!C12</f>
        <v>środek dezynfekcyjny</v>
      </c>
      <c r="D17" s="13">
        <v>25</v>
      </c>
      <c r="E17" s="11" t="str">
        <f>'Przykładowe materiały - ceny'!D12</f>
        <v>szt</v>
      </c>
      <c r="F17" s="41">
        <v>1</v>
      </c>
      <c r="G17" s="12">
        <f>'Przykładowe materiały - ceny'!E12</f>
        <v>147.56</v>
      </c>
      <c r="H17" s="12">
        <f t="shared" si="0"/>
        <v>5.9024</v>
      </c>
      <c r="I17" s="15"/>
      <c r="J17" s="42"/>
      <c r="K17" s="15"/>
    </row>
    <row r="18" spans="1:11" s="16" customFormat="1" ht="26.4" customHeight="1">
      <c r="A18" s="10" t="str">
        <f>'Przykładowe materiały - ceny'!A13</f>
        <v>ENDO-11</v>
      </c>
      <c r="B18" s="89" t="str">
        <f>'Przykładowe materiały - ceny'!B13</f>
        <v>Lignina - wata celulozowa, opakowanie 5 kg</v>
      </c>
      <c r="C18" s="11" t="str">
        <f>'Przykładowe materiały - ceny'!C13</f>
        <v>materiał jednorazowy</v>
      </c>
      <c r="D18" s="13">
        <v>100</v>
      </c>
      <c r="E18" s="11" t="str">
        <f>'Przykładowe materiały - ceny'!D13</f>
        <v>opakowanie</v>
      </c>
      <c r="F18" s="41">
        <v>1</v>
      </c>
      <c r="G18" s="12">
        <f>'Przykładowe materiały - ceny'!E13</f>
        <v>42.55</v>
      </c>
      <c r="H18" s="12">
        <f t="shared" si="0"/>
        <v>0.4255</v>
      </c>
      <c r="I18" s="15"/>
      <c r="J18" s="42"/>
      <c r="K18" s="15"/>
    </row>
    <row r="19" spans="1:11" s="16" customFormat="1" ht="26.4" customHeight="1">
      <c r="A19" s="10" t="str">
        <f>'Przykładowe materiały - ceny'!A23</f>
        <v>ENDO-21</v>
      </c>
      <c r="B19" s="89" t="str">
        <f>'Przykładowe materiały - ceny'!B23</f>
        <v>Nerka jednorazowa</v>
      </c>
      <c r="C19" s="11" t="str">
        <f>'Przykładowe materiały - ceny'!C23</f>
        <v>materiał jednorazowy</v>
      </c>
      <c r="D19" s="13">
        <v>1</v>
      </c>
      <c r="E19" s="11" t="str">
        <f>'Przykładowe materiały - ceny'!D23</f>
        <v>szt</v>
      </c>
      <c r="F19" s="41">
        <v>1</v>
      </c>
      <c r="G19" s="12">
        <f>'Przykładowe materiały - ceny'!E23</f>
        <v>0.43</v>
      </c>
      <c r="H19" s="12">
        <f t="shared" si="0"/>
        <v>0.43</v>
      </c>
      <c r="I19" s="15"/>
      <c r="J19" s="42"/>
      <c r="K19" s="15"/>
    </row>
    <row r="20" spans="1:11" s="16" customFormat="1" ht="26.4" customHeight="1">
      <c r="A20" s="10" t="str">
        <f>'Przykładowe materiały - ceny'!A19</f>
        <v>ENDO-17</v>
      </c>
      <c r="B20" s="89" t="str">
        <f>'Przykładowe materiały - ceny'!B19</f>
        <v>Szczoteczka do czyszczenia endoskopów</v>
      </c>
      <c r="C20" s="11" t="str">
        <f>'Przykładowe materiały - ceny'!C19</f>
        <v>materiał jednorazowy</v>
      </c>
      <c r="D20" s="13">
        <v>1</v>
      </c>
      <c r="E20" s="11" t="str">
        <f>'Przykładowe materiały - ceny'!D19</f>
        <v>szt</v>
      </c>
      <c r="F20" s="41">
        <v>1</v>
      </c>
      <c r="G20" s="12">
        <f>'Przykładowe materiały - ceny'!E19</f>
        <v>2.98</v>
      </c>
      <c r="H20" s="12">
        <f t="shared" si="0"/>
        <v>2.98</v>
      </c>
      <c r="I20" s="15"/>
      <c r="J20" s="42"/>
      <c r="K20" s="15"/>
    </row>
    <row r="21" spans="1:11" s="16" customFormat="1" ht="26.4" customHeight="1">
      <c r="A21" s="10" t="str">
        <f>'Przykładowe materiały - ceny'!A14</f>
        <v>ENDO-12</v>
      </c>
      <c r="B21" s="89" t="str">
        <f>'Przykładowe materiały - ceny'!B14</f>
        <v>Aniosgel 85 NPC do dezynfekcji rąk, butelka 1000 ml</v>
      </c>
      <c r="C21" s="11" t="str">
        <f>'Przykładowe materiały - ceny'!C14</f>
        <v>środek dezynfekcyjny</v>
      </c>
      <c r="D21" s="13">
        <v>30</v>
      </c>
      <c r="E21" s="11" t="str">
        <f>'Przykładowe materiały - ceny'!D14</f>
        <v>szt</v>
      </c>
      <c r="F21" s="41">
        <v>1</v>
      </c>
      <c r="G21" s="12">
        <f>'Przykładowe materiały - ceny'!E14</f>
        <v>29.81</v>
      </c>
      <c r="H21" s="12">
        <f t="shared" si="0"/>
        <v>0.9936666666666666</v>
      </c>
      <c r="I21" s="15"/>
      <c r="J21" s="51"/>
      <c r="K21" s="15"/>
    </row>
    <row r="22" spans="1:11" s="16" customFormat="1" ht="26.4" customHeight="1">
      <c r="A22" s="10" t="str">
        <f>'Przykładowe materiały - ceny'!A15</f>
        <v>ENDO-13</v>
      </c>
      <c r="B22" s="89" t="str">
        <f>'Przykładowe materiały - ceny'!B15</f>
        <v>Chusteczki uniwersalne Clinell do dezynfekcji powierzchni, opakowanie 200 szt</v>
      </c>
      <c r="C22" s="11" t="str">
        <f>'Przykładowe materiały - ceny'!C15</f>
        <v>środek dezynfekcyjny</v>
      </c>
      <c r="D22" s="13">
        <v>60</v>
      </c>
      <c r="E22" s="11" t="str">
        <f>'Przykładowe materiały - ceny'!D15</f>
        <v>opakowanie</v>
      </c>
      <c r="F22" s="41">
        <v>1</v>
      </c>
      <c r="G22" s="12">
        <f>'Przykładowe materiały - ceny'!E15</f>
        <v>40</v>
      </c>
      <c r="H22" s="12">
        <f t="shared" si="0"/>
        <v>0.6666666666666666</v>
      </c>
      <c r="I22" s="15"/>
      <c r="J22" s="51"/>
      <c r="K22" s="15"/>
    </row>
    <row r="23" spans="1:11" s="16" customFormat="1" ht="26.4" customHeight="1">
      <c r="A23" s="10" t="str">
        <f>'Przykładowe materiały - ceny'!A16</f>
        <v>ENDO-14</v>
      </c>
      <c r="B23" s="89" t="str">
        <f>'Przykładowe materiały - ceny'!B16</f>
        <v>Kompresy niejałowe 10x10, opakowanie 100 sztuk</v>
      </c>
      <c r="C23" s="11" t="str">
        <f>'Przykładowe materiały - ceny'!C16</f>
        <v>materiał jednorazowy</v>
      </c>
      <c r="D23" s="13">
        <v>4</v>
      </c>
      <c r="E23" s="11" t="str">
        <f>'Przykładowe materiały - ceny'!D16</f>
        <v>opakowanie</v>
      </c>
      <c r="F23" s="41">
        <v>1</v>
      </c>
      <c r="G23" s="12">
        <f>'Przykładowe materiały - ceny'!E16</f>
        <v>10.15</v>
      </c>
      <c r="H23" s="12">
        <f t="shared" si="0"/>
        <v>2.5375</v>
      </c>
      <c r="I23" s="15"/>
      <c r="J23" s="51"/>
      <c r="K23" s="15"/>
    </row>
    <row r="24" spans="1:11" s="16" customFormat="1" ht="26.4" customHeight="1">
      <c r="A24" s="10" t="str">
        <f>'Przykładowe materiały - ceny'!A17</f>
        <v>ENDO-15</v>
      </c>
      <c r="B24" s="89" t="str">
        <f>'Przykładowe materiały - ceny'!B17</f>
        <v>Incidin OXY Wipes chusteczki do dezynfekcji, opakowanie 100 sztuk</v>
      </c>
      <c r="C24" s="11" t="str">
        <f>'Przykładowe materiały - ceny'!C17</f>
        <v>środek dezynfekcyjny</v>
      </c>
      <c r="D24" s="13">
        <v>10</v>
      </c>
      <c r="E24" s="11" t="str">
        <f>'Przykładowe materiały - ceny'!D17</f>
        <v>opakowanie</v>
      </c>
      <c r="F24" s="41">
        <v>1</v>
      </c>
      <c r="G24" s="12">
        <f>'Przykładowe materiały - ceny'!E17</f>
        <v>29.2</v>
      </c>
      <c r="H24" s="12">
        <f t="shared" si="0"/>
        <v>2.92</v>
      </c>
      <c r="I24" s="15"/>
      <c r="J24" s="51"/>
      <c r="K24" s="15"/>
    </row>
    <row r="25" spans="1:11" s="16" customFormat="1" ht="26.4" customHeight="1">
      <c r="A25" s="10" t="str">
        <f>'Przykładowe materiały - ceny'!A18</f>
        <v>ENDO-16</v>
      </c>
      <c r="B25" s="89" t="str">
        <f>'Przykładowe materiały - ceny'!B18</f>
        <v>Sterisol Liquid Soap Ultra Mild, opakowanie 700 ml</v>
      </c>
      <c r="C25" s="11" t="str">
        <f>'Przykładowe materiały - ceny'!C18</f>
        <v>środek dezynfekcyjny</v>
      </c>
      <c r="D25" s="13">
        <v>60</v>
      </c>
      <c r="E25" s="11" t="str">
        <f>'Przykładowe materiały - ceny'!D18</f>
        <v>szt</v>
      </c>
      <c r="F25" s="41">
        <v>1</v>
      </c>
      <c r="G25" s="12">
        <f>'Przykładowe materiały - ceny'!E18</f>
        <v>35</v>
      </c>
      <c r="H25" s="12">
        <f t="shared" si="0"/>
        <v>0.5833333333333334</v>
      </c>
      <c r="I25" s="15"/>
      <c r="J25" s="51"/>
      <c r="K25" s="15"/>
    </row>
    <row r="26" spans="1:11" s="16" customFormat="1" ht="26.4" customHeight="1">
      <c r="A26" s="10" t="str">
        <f>'Przykładowe materiały - ceny'!A22</f>
        <v>ENDO-20</v>
      </c>
      <c r="B26" s="89" t="str">
        <f>'Przykładowe materiały - ceny'!B22</f>
        <v>POJEMNIK na odpady medyczne 10L.</v>
      </c>
      <c r="C26" s="11" t="str">
        <f>'Przykładowe materiały - ceny'!C22</f>
        <v>materiał jednorazowy</v>
      </c>
      <c r="D26" s="13">
        <v>30</v>
      </c>
      <c r="E26" s="11" t="str">
        <f>'Przykładowe materiały - ceny'!D22</f>
        <v>szt</v>
      </c>
      <c r="F26" s="41">
        <v>1</v>
      </c>
      <c r="G26" s="12">
        <f>'Przykładowe materiały - ceny'!E22</f>
        <v>5.057675</v>
      </c>
      <c r="H26" s="12">
        <f t="shared" si="0"/>
        <v>0.16858916666666665</v>
      </c>
      <c r="I26" s="15"/>
      <c r="J26" s="51"/>
      <c r="K26" s="15"/>
    </row>
    <row r="27" spans="1:11" s="16" customFormat="1" ht="26.4" customHeight="1">
      <c r="A27" s="10" t="str">
        <f>'Przykładowe materiały - ceny'!A39</f>
        <v>ENDO-37</v>
      </c>
      <c r="B27" s="89" t="str">
        <f>'Przykładowe materiały - ceny'!B39</f>
        <v>SERWETA 50 x 60 - samoprzylepna z otworem</v>
      </c>
      <c r="C27" s="11" t="str">
        <f>'Przykładowe materiały - ceny'!C39</f>
        <v>materiał jednorazowy</v>
      </c>
      <c r="D27" s="13">
        <v>1</v>
      </c>
      <c r="E27" s="11" t="str">
        <f>'Przykładowe materiały - ceny'!D21</f>
        <v>szt</v>
      </c>
      <c r="F27" s="41">
        <v>1</v>
      </c>
      <c r="G27" s="12">
        <f>'Przykładowe materiały - ceny'!E39</f>
        <v>2.96</v>
      </c>
      <c r="H27" s="12">
        <f t="shared" si="0"/>
        <v>2.96</v>
      </c>
      <c r="I27" s="15"/>
      <c r="J27" s="51"/>
      <c r="K27" s="15"/>
    </row>
    <row r="28" spans="1:11" s="16" customFormat="1" ht="26.4" customHeight="1">
      <c r="A28" s="10" t="str">
        <f>'Przykładowe materiały - ceny'!A40</f>
        <v>ENDO-38</v>
      </c>
      <c r="B28" s="89" t="str">
        <f>'Przykładowe materiały - ceny'!B40</f>
        <v>OPATRUNEK 10 X 10 cm. - BACTIGRAS</v>
      </c>
      <c r="C28" s="11" t="str">
        <f>'Przykładowe materiały - ceny'!C40</f>
        <v>materiał jednorazowy</v>
      </c>
      <c r="D28" s="13">
        <v>1</v>
      </c>
      <c r="E28" s="11" t="str">
        <f>'Przykładowe materiały - ceny'!D20</f>
        <v>szt</v>
      </c>
      <c r="F28" s="41">
        <v>1</v>
      </c>
      <c r="G28" s="12">
        <f>'Przykładowe materiały - ceny'!E40</f>
        <v>2.95</v>
      </c>
      <c r="H28" s="12">
        <f t="shared" si="0"/>
        <v>2.95</v>
      </c>
      <c r="I28" s="15"/>
      <c r="J28" s="42"/>
      <c r="K28" s="15"/>
    </row>
    <row r="29" spans="1:11" s="16" customFormat="1" ht="26.4" customHeight="1">
      <c r="A29" s="10" t="str">
        <f>'Przykładowe materiały - ceny'!A41</f>
        <v>ENDO-39</v>
      </c>
      <c r="B29" s="89" t="str">
        <f>'Przykładowe materiały - ceny'!B41</f>
        <v>KODAN TINKTUR FORTE, BEZBARWNY PŁYN NA SKÓRĘ 250ML</v>
      </c>
      <c r="C29" s="11" t="str">
        <f>'Przykładowe materiały - ceny'!C41</f>
        <v>środek dezynfekcyjny</v>
      </c>
      <c r="D29" s="13">
        <v>5</v>
      </c>
      <c r="E29" s="11" t="str">
        <f>'Przykładowe materiały - ceny'!D34</f>
        <v>szt</v>
      </c>
      <c r="F29" s="41">
        <v>1</v>
      </c>
      <c r="G29" s="12">
        <f>'Przykładowe materiały - ceny'!E41</f>
        <v>14.3</v>
      </c>
      <c r="H29" s="12">
        <f t="shared" si="0"/>
        <v>2.8600000000000003</v>
      </c>
      <c r="I29" s="15"/>
      <c r="J29" s="51"/>
      <c r="K29" s="15"/>
    </row>
    <row r="30" spans="1:11" s="16" customFormat="1" ht="26.4" customHeight="1">
      <c r="A30" s="10" t="str">
        <f>'Przykładowe materiały - ceny'!A42</f>
        <v>ENDO-40</v>
      </c>
      <c r="B30" s="89" t="str">
        <f>'Przykładowe materiały - ceny'!B42</f>
        <v xml:space="preserve">ZESTAW UNIWERSALNY L&amp;R </v>
      </c>
      <c r="C30" s="11" t="str">
        <f>'Przykładowe materiały - ceny'!C42</f>
        <v>materiał jednorazowy</v>
      </c>
      <c r="D30" s="13">
        <v>1</v>
      </c>
      <c r="E30" s="11" t="str">
        <f>'Przykładowe materiały - ceny'!D42</f>
        <v>szt</v>
      </c>
      <c r="F30" s="41">
        <v>1</v>
      </c>
      <c r="G30" s="12">
        <f>'Przykładowe materiały - ceny'!E42</f>
        <v>36</v>
      </c>
      <c r="H30" s="12">
        <f t="shared" si="0"/>
        <v>36</v>
      </c>
      <c r="I30" s="15"/>
      <c r="J30" s="51"/>
      <c r="K30" s="15"/>
    </row>
    <row r="31" spans="1:11" s="16" customFormat="1" ht="26.4" customHeight="1">
      <c r="A31" s="10" t="str">
        <f>'Przykładowe materiały - ceny'!A43</f>
        <v>ENDO-41</v>
      </c>
      <c r="B31" s="89" t="str">
        <f>'Przykładowe materiały - ceny'!B43</f>
        <v>Lignocainum Jelfa A żel 20mg/g 30g tuba</v>
      </c>
      <c r="C31" s="11" t="str">
        <f>'Przykładowe materiały - ceny'!C43</f>
        <v>lek</v>
      </c>
      <c r="D31" s="13">
        <v>10</v>
      </c>
      <c r="E31" s="11" t="str">
        <f>'Przykładowe materiały - ceny'!D43</f>
        <v>szt</v>
      </c>
      <c r="F31" s="41">
        <v>1</v>
      </c>
      <c r="G31" s="12">
        <f>'Przykładowe materiały - ceny'!E43</f>
        <v>32.21</v>
      </c>
      <c r="H31" s="12">
        <f t="shared" si="0"/>
        <v>3.221</v>
      </c>
      <c r="I31" s="15"/>
      <c r="J31" s="51"/>
      <c r="K31" s="15"/>
    </row>
    <row r="32" spans="1:11" s="16" customFormat="1" ht="26.4" customHeight="1">
      <c r="A32" s="10" t="str">
        <f>'Przykładowe materiały - ceny'!A44</f>
        <v>ENDO-42</v>
      </c>
      <c r="B32" s="89" t="str">
        <f>'Przykładowe materiały - ceny'!B44</f>
        <v xml:space="preserve">STRZYKAWKA 5 ml BRAUN </v>
      </c>
      <c r="C32" s="11" t="str">
        <f>'Przykładowe materiały - ceny'!C44</f>
        <v>materiał jednorazowy</v>
      </c>
      <c r="D32" s="13">
        <v>1</v>
      </c>
      <c r="E32" s="11" t="str">
        <f>'Przykładowe materiały - ceny'!D44</f>
        <v>szt</v>
      </c>
      <c r="F32" s="41">
        <v>1</v>
      </c>
      <c r="G32" s="12">
        <f>'Przykładowe materiały - ceny'!E44</f>
        <v>0.1</v>
      </c>
      <c r="H32" s="12">
        <f t="shared" si="0"/>
        <v>0.1</v>
      </c>
      <c r="I32" s="15"/>
      <c r="J32" s="51"/>
      <c r="K32" s="15"/>
    </row>
    <row r="33" spans="1:11" s="16" customFormat="1" ht="26.4" customHeight="1">
      <c r="A33" s="10" t="str">
        <f>'Przykładowe materiały - ceny'!A45</f>
        <v>ENDO-43</v>
      </c>
      <c r="B33" s="89" t="str">
        <f>'Przykładowe materiały - ceny'!B45</f>
        <v>IGŁA j.u. 0,5 x 25</v>
      </c>
      <c r="C33" s="11" t="str">
        <f>'Przykładowe materiały - ceny'!C45</f>
        <v>materiał jednorazowy</v>
      </c>
      <c r="D33" s="13">
        <v>1</v>
      </c>
      <c r="E33" s="11" t="str">
        <f>'Przykładowe materiały - ceny'!D45</f>
        <v>szt</v>
      </c>
      <c r="F33" s="41">
        <v>1</v>
      </c>
      <c r="G33" s="12">
        <f>'Przykładowe materiały - ceny'!E45</f>
        <v>0.069</v>
      </c>
      <c r="H33" s="12">
        <f t="shared" si="0"/>
        <v>0.069</v>
      </c>
      <c r="I33" s="15"/>
      <c r="J33" s="51"/>
      <c r="K33" s="15"/>
    </row>
    <row r="34" spans="1:11" s="16" customFormat="1" ht="26.4" customHeight="1">
      <c r="A34" s="10" t="str">
        <f>'Przykładowe materiały - ceny'!A46</f>
        <v>ENDO-44</v>
      </c>
      <c r="B34" s="89" t="str">
        <f>'Przykładowe materiały - ceny'!B46</f>
        <v xml:space="preserve">STERICAN-IGŁA 0,8 x 120 mm </v>
      </c>
      <c r="C34" s="11" t="str">
        <f>'Przykładowe materiały - ceny'!C46</f>
        <v>materiał jednorazowy</v>
      </c>
      <c r="D34" s="13">
        <v>1</v>
      </c>
      <c r="E34" s="11" t="str">
        <f>'Przykładowe materiały - ceny'!D46</f>
        <v>szt</v>
      </c>
      <c r="F34" s="41">
        <v>1</v>
      </c>
      <c r="G34" s="12">
        <f>'Przykładowe materiały - ceny'!E46</f>
        <v>0.8398</v>
      </c>
      <c r="H34" s="12">
        <f t="shared" si="0"/>
        <v>0.8398</v>
      </c>
      <c r="I34" s="15"/>
      <c r="J34" s="51"/>
      <c r="K34" s="15"/>
    </row>
    <row r="35" spans="1:11" s="16" customFormat="1" ht="26.4" customHeight="1">
      <c r="A35" s="10" t="str">
        <f>'Przykładowe materiały - ceny'!A35</f>
        <v>ENDO-33</v>
      </c>
      <c r="B35" s="89" t="str">
        <f>'Przykładowe materiały - ceny'!B35</f>
        <v>Spirytus 75 % , 1 litr</v>
      </c>
      <c r="C35" s="11" t="str">
        <f>'Przykładowe materiały - ceny'!C35</f>
        <v>środek dezynfekcyjny</v>
      </c>
      <c r="D35" s="13">
        <v>1</v>
      </c>
      <c r="E35" s="11" t="str">
        <f>'Przykładowe materiały - ceny'!D35</f>
        <v>litr</v>
      </c>
      <c r="F35" s="40">
        <v>0.1</v>
      </c>
      <c r="G35" s="12">
        <f>'Przykładowe materiały - ceny'!E35</f>
        <v>195.45</v>
      </c>
      <c r="H35" s="12">
        <f t="shared" si="0"/>
        <v>19.545</v>
      </c>
      <c r="I35" s="15"/>
      <c r="J35" s="15"/>
      <c r="K35" s="15"/>
    </row>
    <row r="36" spans="1:11" s="16" customFormat="1" ht="26.4" customHeight="1">
      <c r="A36" s="10" t="str">
        <f>'Przykładowe materiały - ceny'!A47</f>
        <v>ENDO-45</v>
      </c>
      <c r="B36" s="89" t="str">
        <f>'Przykładowe materiały - ceny'!B47</f>
        <v>Lignocainum Hydrochloricum WZF 2% inj. 40mg/2ml amp</v>
      </c>
      <c r="C36" s="11" t="str">
        <f>'Przykładowe materiały - ceny'!C47</f>
        <v>lek</v>
      </c>
      <c r="D36" s="13">
        <v>1</v>
      </c>
      <c r="E36" s="11" t="str">
        <f>'Przykładowe materiały - ceny'!D47</f>
        <v>szt</v>
      </c>
      <c r="F36" s="41">
        <v>1</v>
      </c>
      <c r="G36" s="12">
        <f>'Przykładowe materiały - ceny'!E47</f>
        <v>1.3800000000000001</v>
      </c>
      <c r="H36" s="12">
        <f t="shared" si="0"/>
        <v>1.3800000000000001</v>
      </c>
      <c r="I36" s="15"/>
      <c r="J36" s="51"/>
      <c r="K36" s="15"/>
    </row>
    <row r="37" spans="1:11" s="16" customFormat="1" ht="26.4" customHeight="1">
      <c r="A37" s="10" t="str">
        <f>'Przykładowe materiały - ceny'!A48</f>
        <v>ENDO-46</v>
      </c>
      <c r="B37" s="11" t="str">
        <f>'Przykładowe materiały - ceny'!B48</f>
        <v>PRZYLEPIEC FILMPLAST 2,5 X 9,14 m</v>
      </c>
      <c r="C37" s="11" t="str">
        <f>'Przykładowe materiały - ceny'!C48</f>
        <v>materiał jednorazowy</v>
      </c>
      <c r="D37" s="13">
        <v>1</v>
      </c>
      <c r="E37" s="11" t="str">
        <f>'Przykładowe materiały - ceny'!D48</f>
        <v>szt</v>
      </c>
      <c r="F37" s="41">
        <v>1</v>
      </c>
      <c r="G37" s="12">
        <f>'Przykładowe materiały - ceny'!E48</f>
        <v>2.3</v>
      </c>
      <c r="H37" s="12">
        <f t="shared" si="0"/>
        <v>2.3</v>
      </c>
      <c r="I37" s="15"/>
      <c r="J37" s="51"/>
      <c r="K37" s="15"/>
    </row>
    <row r="38" spans="1:11" s="16" customFormat="1" ht="26.4" customHeight="1">
      <c r="A38" s="123" t="s">
        <v>80</v>
      </c>
      <c r="B38" s="124"/>
      <c r="C38" s="124"/>
      <c r="D38" s="124"/>
      <c r="E38" s="124"/>
      <c r="F38" s="124"/>
      <c r="G38" s="125"/>
      <c r="H38" s="17">
        <f>SUM(H8:H37)</f>
        <v>140.94845583333333</v>
      </c>
      <c r="I38" s="15"/>
      <c r="J38" s="51"/>
      <c r="K38" s="15"/>
    </row>
    <row r="39" spans="1:11" s="16" customFormat="1" ht="26.4" customHeight="1">
      <c r="A39" s="6"/>
      <c r="B39" s="6"/>
      <c r="C39" s="6"/>
      <c r="D39" s="6"/>
      <c r="E39" s="6"/>
      <c r="F39" s="6"/>
      <c r="G39" s="6"/>
      <c r="H39" s="6"/>
      <c r="I39" s="15"/>
      <c r="J39" s="51"/>
      <c r="K39" s="15"/>
    </row>
    <row r="40" spans="1:11" s="16" customFormat="1" ht="26.4" customHeight="1">
      <c r="A40" s="6" t="s">
        <v>81</v>
      </c>
      <c r="B40" s="7"/>
      <c r="C40" s="7"/>
      <c r="D40" s="7"/>
      <c r="E40" s="7"/>
      <c r="F40" s="7"/>
      <c r="G40" s="7"/>
      <c r="H40" s="7"/>
      <c r="I40" s="15"/>
      <c r="J40" s="51"/>
      <c r="K40" s="15"/>
    </row>
    <row r="41" spans="1:11" s="16" customFormat="1" ht="26.4" customHeight="1">
      <c r="A41" s="6" t="s">
        <v>82</v>
      </c>
      <c r="B41" s="18" t="s">
        <v>83</v>
      </c>
      <c r="C41" s="18" t="s">
        <v>84</v>
      </c>
      <c r="D41" s="7"/>
      <c r="E41" s="7"/>
      <c r="F41" s="7"/>
      <c r="G41" s="7"/>
      <c r="H41" s="7"/>
      <c r="I41" s="15"/>
      <c r="J41" s="51"/>
      <c r="K41" s="15"/>
    </row>
    <row r="42" spans="1:11" s="16" customFormat="1" ht="26.4" customHeight="1">
      <c r="A42" s="19"/>
      <c r="B42" s="20"/>
      <c r="C42" s="21"/>
      <c r="D42" s="7"/>
      <c r="E42" s="7"/>
      <c r="F42" s="7"/>
      <c r="G42" s="7"/>
      <c r="H42" s="7"/>
      <c r="I42" s="15"/>
      <c r="J42" s="51"/>
      <c r="K42" s="15"/>
    </row>
    <row r="43" spans="1:11" s="16" customFormat="1" ht="26.4" customHeight="1">
      <c r="A43" s="15" t="str">
        <f>'Przykładowe stawki wynagrodzeń'!C3</f>
        <v>lekarz</v>
      </c>
      <c r="B43" s="23">
        <f>'Przykładowe stawki wynagrodzeń'!E7</f>
        <v>115.2072796875</v>
      </c>
      <c r="C43" s="24">
        <f>B43/60</f>
        <v>1.920121328125</v>
      </c>
      <c r="D43" s="7"/>
      <c r="E43" s="7"/>
      <c r="F43" s="7"/>
      <c r="G43" s="7"/>
      <c r="H43" s="7"/>
      <c r="I43" s="15"/>
      <c r="J43" s="15"/>
      <c r="K43" s="15"/>
    </row>
    <row r="44" spans="1:11" s="16" customFormat="1" ht="26.4" customHeight="1">
      <c r="A44" s="22" t="str">
        <f>'Przykładowe stawki wynagrodzeń'!C11</f>
        <v>pielęgniarka</v>
      </c>
      <c r="B44" s="23">
        <f>'Przykładowe stawki wynagrodzeń'!E12</f>
        <v>44.2545341875</v>
      </c>
      <c r="C44" s="24">
        <f>B44/60</f>
        <v>0.7375755697916666</v>
      </c>
      <c r="D44" s="7"/>
      <c r="E44" s="7"/>
      <c r="F44" s="7"/>
      <c r="G44" s="7"/>
      <c r="H44" s="7"/>
      <c r="I44" s="15"/>
      <c r="J44" s="15"/>
      <c r="K44" s="15"/>
    </row>
    <row r="45" spans="1:11" s="16" customFormat="1" ht="26.4" customHeight="1">
      <c r="A45" s="7"/>
      <c r="B45" s="7"/>
      <c r="C45" s="7"/>
      <c r="D45" s="7"/>
      <c r="E45" s="7"/>
      <c r="F45" s="7"/>
      <c r="G45" s="7"/>
      <c r="H45" s="7"/>
      <c r="I45" s="15"/>
      <c r="J45" s="51"/>
      <c r="K45" s="15"/>
    </row>
    <row r="46" spans="1:11" ht="18.6" customHeight="1">
      <c r="A46" s="7"/>
      <c r="B46" s="7"/>
      <c r="C46" s="7"/>
      <c r="D46" s="7"/>
      <c r="E46" s="7"/>
      <c r="F46" s="7"/>
      <c r="G46" s="7"/>
      <c r="H46" s="7"/>
      <c r="I46" s="7"/>
      <c r="J46" s="51"/>
      <c r="K46" s="7"/>
    </row>
    <row r="47" spans="1:11" ht="52.2" customHeight="1">
      <c r="A47" s="8" t="s">
        <v>85</v>
      </c>
      <c r="B47" s="8" t="s">
        <v>86</v>
      </c>
      <c r="C47" s="8" t="s">
        <v>67</v>
      </c>
      <c r="D47" s="8" t="s">
        <v>87</v>
      </c>
      <c r="E47" s="8" t="s">
        <v>88</v>
      </c>
      <c r="F47" s="8" t="s">
        <v>89</v>
      </c>
      <c r="G47" s="8" t="s">
        <v>90</v>
      </c>
      <c r="H47" s="7"/>
      <c r="I47" s="7"/>
      <c r="J47" s="51"/>
      <c r="K47" s="7"/>
    </row>
    <row r="48" spans="1:11" ht="15">
      <c r="A48" s="26"/>
      <c r="B48" s="9" t="s">
        <v>73</v>
      </c>
      <c r="C48" s="9" t="s">
        <v>75</v>
      </c>
      <c r="D48" s="9" t="s">
        <v>76</v>
      </c>
      <c r="E48" s="9" t="s">
        <v>77</v>
      </c>
      <c r="F48" s="9" t="s">
        <v>78</v>
      </c>
      <c r="G48" s="27" t="s">
        <v>91</v>
      </c>
      <c r="H48" s="7"/>
      <c r="I48" s="7"/>
      <c r="J48" s="51"/>
      <c r="K48" s="7"/>
    </row>
    <row r="49" spans="1:11" ht="15">
      <c r="A49" s="28" t="s">
        <v>149</v>
      </c>
      <c r="B49" s="29" t="s">
        <v>211</v>
      </c>
      <c r="C49" s="30">
        <v>1</v>
      </c>
      <c r="D49" s="31" t="s">
        <v>92</v>
      </c>
      <c r="E49" s="32">
        <v>60</v>
      </c>
      <c r="F49" s="33">
        <f>C43</f>
        <v>1.920121328125</v>
      </c>
      <c r="G49" s="33">
        <f>(E49/C49)*F49</f>
        <v>115.2072796875</v>
      </c>
      <c r="H49" s="7"/>
      <c r="I49" s="7"/>
      <c r="J49" s="51"/>
      <c r="K49" s="7"/>
    </row>
    <row r="50" spans="1:11" ht="15">
      <c r="A50" s="58" t="s">
        <v>245</v>
      </c>
      <c r="B50" s="29" t="s">
        <v>99</v>
      </c>
      <c r="C50" s="31">
        <v>1</v>
      </c>
      <c r="D50" s="31" t="s">
        <v>92</v>
      </c>
      <c r="E50" s="34">
        <v>65</v>
      </c>
      <c r="F50" s="33">
        <f>C44</f>
        <v>0.7375755697916666</v>
      </c>
      <c r="G50" s="35">
        <f>(E50/C50)*F50</f>
        <v>47.94241203645833</v>
      </c>
      <c r="H50" s="7"/>
      <c r="I50" s="7"/>
      <c r="J50" s="51"/>
      <c r="K50" s="7"/>
    </row>
    <row r="51" spans="1:11" ht="15">
      <c r="A51" s="126" t="s">
        <v>93</v>
      </c>
      <c r="B51" s="127"/>
      <c r="C51" s="127"/>
      <c r="D51" s="127"/>
      <c r="E51" s="127"/>
      <c r="F51" s="127"/>
      <c r="G51" s="36">
        <f>SUM(G49:G50)</f>
        <v>163.14969172395834</v>
      </c>
      <c r="H51" s="7"/>
      <c r="I51" s="7"/>
      <c r="J51" s="51"/>
      <c r="K51" s="7"/>
    </row>
    <row r="52" spans="1:11" ht="15">
      <c r="A52" s="7"/>
      <c r="B52" s="7"/>
      <c r="C52" s="7"/>
      <c r="D52" s="7"/>
      <c r="E52" s="7"/>
      <c r="F52" s="7"/>
      <c r="G52" s="7"/>
      <c r="H52" s="7"/>
      <c r="I52" s="7"/>
      <c r="J52" s="51"/>
      <c r="K52" s="7"/>
    </row>
    <row r="53" spans="1:11" ht="15">
      <c r="A53" s="7"/>
      <c r="B53" s="7"/>
      <c r="C53" s="7"/>
      <c r="D53" s="7"/>
      <c r="E53" s="7"/>
      <c r="F53" s="7"/>
      <c r="G53" s="7"/>
      <c r="H53" s="37"/>
      <c r="I53" s="7"/>
      <c r="J53" s="51"/>
      <c r="K53" s="7"/>
    </row>
    <row r="54" spans="1:11" ht="15">
      <c r="A54" s="128" t="s">
        <v>94</v>
      </c>
      <c r="B54" s="128"/>
      <c r="C54" s="20">
        <f>H38</f>
        <v>140.94845583333333</v>
      </c>
      <c r="D54" s="7"/>
      <c r="E54" s="7"/>
      <c r="F54" s="7"/>
      <c r="G54" s="7"/>
      <c r="H54" s="37"/>
      <c r="I54" s="7"/>
      <c r="J54" s="51"/>
      <c r="K54" s="7"/>
    </row>
    <row r="55" spans="1:11" ht="15">
      <c r="A55" s="129" t="s">
        <v>95</v>
      </c>
      <c r="B55" s="129"/>
      <c r="C55" s="23">
        <f>G51</f>
        <v>163.14969172395834</v>
      </c>
      <c r="D55" s="7"/>
      <c r="E55" s="7"/>
      <c r="F55" s="7"/>
      <c r="G55" s="7"/>
      <c r="H55" s="37"/>
      <c r="I55" s="7"/>
      <c r="J55" s="51"/>
      <c r="K55" s="7"/>
    </row>
    <row r="56" spans="1:11" ht="20.4" customHeight="1">
      <c r="A56" s="119" t="s">
        <v>96</v>
      </c>
      <c r="B56" s="119"/>
      <c r="C56" s="74">
        <f>SUM(C54:C55)</f>
        <v>304.09814755729167</v>
      </c>
      <c r="D56" s="6"/>
      <c r="E56" s="6"/>
      <c r="F56" s="6"/>
      <c r="G56" s="6"/>
      <c r="H56" s="37"/>
      <c r="I56" s="7"/>
      <c r="J56" s="51"/>
      <c r="K56" s="7"/>
    </row>
    <row r="57" spans="1:11" ht="15">
      <c r="A57" s="37"/>
      <c r="B57" s="37"/>
      <c r="C57" s="37"/>
      <c r="D57" s="37"/>
      <c r="E57" s="37"/>
      <c r="F57" s="37"/>
      <c r="G57" s="37"/>
      <c r="H57" s="37"/>
      <c r="I57" s="7"/>
      <c r="J57" s="51"/>
      <c r="K57" s="7"/>
    </row>
    <row r="58" spans="1:11" ht="15">
      <c r="A58" s="37"/>
      <c r="B58" s="37"/>
      <c r="C58" s="37"/>
      <c r="D58" s="37"/>
      <c r="E58" s="37"/>
      <c r="F58" s="37"/>
      <c r="G58" s="37"/>
      <c r="H58" s="37"/>
      <c r="I58" s="7"/>
      <c r="J58" s="51"/>
      <c r="K58" s="7"/>
    </row>
    <row r="59" spans="1:11" ht="25.2" customHeight="1">
      <c r="A59" s="37"/>
      <c r="B59" s="37"/>
      <c r="C59" s="37"/>
      <c r="D59" s="37"/>
      <c r="E59" s="37"/>
      <c r="F59" s="37"/>
      <c r="G59" s="37"/>
      <c r="H59" s="37"/>
      <c r="I59" s="7"/>
      <c r="J59" s="51"/>
      <c r="K59" s="7"/>
    </row>
  </sheetData>
  <mergeCells count="7">
    <mergeCell ref="A55:B55"/>
    <mergeCell ref="A56:B56"/>
    <mergeCell ref="A4:C4"/>
    <mergeCell ref="B1:G1"/>
    <mergeCell ref="A38:G38"/>
    <mergeCell ref="A51:F51"/>
    <mergeCell ref="A54:B5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C4325-1107-46EA-AF27-DCB8A9BF041F}">
  <dimension ref="A1:K59"/>
  <sheetViews>
    <sheetView workbookViewId="0" topLeftCell="A1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6.8515625" style="37" customWidth="1"/>
    <col min="8" max="8" width="15.421875" style="37" customWidth="1"/>
    <col min="9" max="9" width="11.421875" style="38" bestFit="1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medycznych'!C15</f>
        <v>Endoskopowe wycięcie polipów żołądka – metodą złożoną</v>
      </c>
      <c r="C1" s="120"/>
      <c r="D1" s="130"/>
      <c r="E1" s="130"/>
      <c r="F1" s="130"/>
      <c r="G1" s="130"/>
      <c r="H1" s="7"/>
      <c r="I1" s="7"/>
      <c r="J1" s="7"/>
      <c r="K1" s="7"/>
    </row>
    <row r="2" spans="1:11" ht="15.6">
      <c r="A2" s="6" t="s">
        <v>62</v>
      </c>
      <c r="B2" s="72" t="str">
        <f>'Wykaz procedur medycznych'!B15</f>
        <v>43.411.01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7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ht="26.4" customHeight="1">
      <c r="A14" s="10" t="str">
        <f>'Przykładowe materiały - ceny'!A9</f>
        <v>ENDO-07</v>
      </c>
      <c r="B14" s="11" t="str">
        <f>'Przykładowe materiały - ceny'!B9</f>
        <v>Ustnik endoskopowy</v>
      </c>
      <c r="C14" s="11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49"/>
      <c r="K14" s="7"/>
    </row>
    <row r="15" spans="1:11" ht="26.4" customHeight="1">
      <c r="A15" s="10" t="str">
        <f>'Przykładowe materiały - ceny'!A10</f>
        <v>ENDO-08</v>
      </c>
      <c r="B15" s="11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49"/>
      <c r="K15" s="7"/>
    </row>
    <row r="16" spans="1:11" s="16" customFormat="1" ht="26.4" customHeight="1">
      <c r="A16" s="10" t="str">
        <f>'Przykładowe materiały - ceny'!A12</f>
        <v>ENDO-10</v>
      </c>
      <c r="B16" s="11" t="str">
        <f>'Przykładowe materiały - ceny'!B12</f>
        <v>ANIOXYDE 1000 ml, preparat do czyszczenia endoskopów</v>
      </c>
      <c r="C16" s="11" t="str">
        <f>'Przykładowe materiały - ceny'!C12</f>
        <v>środek dezynfekcyjny</v>
      </c>
      <c r="D16" s="13">
        <v>25</v>
      </c>
      <c r="E16" s="11" t="str">
        <f>'Przykładowe materiały - ceny'!D12</f>
        <v>szt</v>
      </c>
      <c r="F16" s="41">
        <v>1</v>
      </c>
      <c r="G16" s="12">
        <f>'Przykładowe materiały - ceny'!E12</f>
        <v>147.56</v>
      </c>
      <c r="H16" s="12">
        <f t="shared" si="0"/>
        <v>5.9024</v>
      </c>
      <c r="I16" s="15"/>
      <c r="J16" s="50"/>
      <c r="K16" s="15"/>
    </row>
    <row r="17" spans="1:11" s="16" customFormat="1" ht="26.4" customHeight="1">
      <c r="A17" s="10" t="str">
        <f>'Przykładowe materiały - ceny'!A13</f>
        <v>ENDO-11</v>
      </c>
      <c r="B17" s="11" t="str">
        <f>'Przykładowe materiały - ceny'!B13</f>
        <v>Lignina - wata celulozowa, opakowanie 5 kg</v>
      </c>
      <c r="C17" s="11" t="str">
        <f>'Przykładowe materiały - ceny'!C13</f>
        <v>materiał jednorazowy</v>
      </c>
      <c r="D17" s="13">
        <v>100</v>
      </c>
      <c r="E17" s="11" t="str">
        <f>'Przykładowe materiały - ceny'!D13</f>
        <v>opakowanie</v>
      </c>
      <c r="F17" s="41">
        <v>1</v>
      </c>
      <c r="G17" s="12">
        <f>'Przykładowe materiały - ceny'!E13</f>
        <v>42.55</v>
      </c>
      <c r="H17" s="12">
        <f t="shared" si="0"/>
        <v>0.4255</v>
      </c>
      <c r="I17" s="15"/>
      <c r="J17" s="50"/>
      <c r="K17" s="15"/>
    </row>
    <row r="18" spans="1:11" s="16" customFormat="1" ht="26.4" customHeight="1">
      <c r="A18" s="10" t="str">
        <f>'Przykładowe materiały - ceny'!A23</f>
        <v>ENDO-21</v>
      </c>
      <c r="B18" s="11" t="str">
        <f>'Przykładowe materiały - ceny'!B23</f>
        <v>Nerka jednorazowa</v>
      </c>
      <c r="C18" s="11" t="str">
        <f>'Przykładowe materiały - ceny'!C23</f>
        <v>materiał jednorazowy</v>
      </c>
      <c r="D18" s="13">
        <v>1</v>
      </c>
      <c r="E18" s="11" t="str">
        <f>'Przykładowe materiały - ceny'!D23</f>
        <v>szt</v>
      </c>
      <c r="F18" s="41">
        <v>1</v>
      </c>
      <c r="G18" s="12">
        <f>'Przykładowe materiały - ceny'!E23</f>
        <v>0.43</v>
      </c>
      <c r="H18" s="12">
        <f t="shared" si="0"/>
        <v>0.43</v>
      </c>
      <c r="I18" s="15"/>
      <c r="J18" s="15"/>
      <c r="K18" s="15"/>
    </row>
    <row r="19" spans="1:11" s="16" customFormat="1" ht="26.4" customHeight="1">
      <c r="A19" s="10" t="str">
        <f>'Przykładowe materiały - ceny'!A19</f>
        <v>ENDO-17</v>
      </c>
      <c r="B19" s="11" t="str">
        <f>'Przykładowe materiały - ceny'!B19</f>
        <v>Szczoteczka do czyszczenia endoskopów</v>
      </c>
      <c r="C19" s="11" t="str">
        <f>'Przykładowe materiały - ceny'!C19</f>
        <v>materiał jednorazowy</v>
      </c>
      <c r="D19" s="13">
        <v>1</v>
      </c>
      <c r="E19" s="11" t="str">
        <f>'Przykładowe materiały - ceny'!D19</f>
        <v>szt</v>
      </c>
      <c r="F19" s="41">
        <v>1</v>
      </c>
      <c r="G19" s="12">
        <f>'Przykładowe materiały - ceny'!E19</f>
        <v>2.98</v>
      </c>
      <c r="H19" s="12">
        <f t="shared" si="0"/>
        <v>2.98</v>
      </c>
      <c r="I19" s="15"/>
      <c r="J19" s="50"/>
      <c r="K19" s="15"/>
    </row>
    <row r="20" spans="1:11" s="16" customFormat="1" ht="26.4" customHeight="1">
      <c r="A20" s="10" t="str">
        <f>'Przykładowe materiały - ceny'!A14</f>
        <v>ENDO-12</v>
      </c>
      <c r="B20" s="11" t="str">
        <f>'Przykładowe materiały - ceny'!B14</f>
        <v>Aniosgel 85 NPC do dezynfekcji rąk, butelka 1000 ml</v>
      </c>
      <c r="C20" s="11" t="str">
        <f>'Przykładowe materiały - ceny'!C14</f>
        <v>środek dezynfekcyjny</v>
      </c>
      <c r="D20" s="13">
        <v>30</v>
      </c>
      <c r="E20" s="11" t="str">
        <f>'Przykładowe materiały - ceny'!D14</f>
        <v>szt</v>
      </c>
      <c r="F20" s="41">
        <v>1</v>
      </c>
      <c r="G20" s="12">
        <f>'Przykładowe materiały - ceny'!E14</f>
        <v>29.81</v>
      </c>
      <c r="H20" s="12">
        <f t="shared" si="0"/>
        <v>0.9936666666666666</v>
      </c>
      <c r="I20" s="15"/>
      <c r="J20" s="50"/>
      <c r="K20" s="15"/>
    </row>
    <row r="21" spans="1:11" s="16" customFormat="1" ht="26.4" customHeight="1">
      <c r="A21" s="10" t="str">
        <f>'Przykładowe materiały - ceny'!A15</f>
        <v>ENDO-13</v>
      </c>
      <c r="B21" s="11" t="str">
        <f>'Przykładowe materiały - ceny'!B15</f>
        <v>Chusteczki uniwersalne Clinell do dezynfekcji powierzchni, opakowanie 200 szt</v>
      </c>
      <c r="C21" s="11" t="str">
        <f>'Przykładowe materiały - ceny'!C15</f>
        <v>środek dezynfekcyjny</v>
      </c>
      <c r="D21" s="13">
        <v>60</v>
      </c>
      <c r="E21" s="11" t="str">
        <f>'Przykładowe materiały - ceny'!D15</f>
        <v>opakowanie</v>
      </c>
      <c r="F21" s="41">
        <v>1</v>
      </c>
      <c r="G21" s="12">
        <f>'Przykładowe materiały - ceny'!E15</f>
        <v>40</v>
      </c>
      <c r="H21" s="12">
        <f t="shared" si="0"/>
        <v>0.6666666666666666</v>
      </c>
      <c r="I21" s="15"/>
      <c r="J21" s="50"/>
      <c r="K21" s="15"/>
    </row>
    <row r="22" spans="1:11" s="16" customFormat="1" ht="26.4" customHeight="1">
      <c r="A22" s="10" t="str">
        <f>'Przykładowe materiały - ceny'!A16</f>
        <v>ENDO-14</v>
      </c>
      <c r="B22" s="11" t="str">
        <f>'Przykładowe materiały - ceny'!B16</f>
        <v>Kompresy niejałowe 10x10, opakowanie 100 sztuk</v>
      </c>
      <c r="C22" s="11" t="str">
        <f>'Przykładowe materiały - ceny'!C16</f>
        <v>materiał jednorazowy</v>
      </c>
      <c r="D22" s="13">
        <v>4</v>
      </c>
      <c r="E22" s="11" t="str">
        <f>'Przykładowe materiały - ceny'!D16</f>
        <v>opakowanie</v>
      </c>
      <c r="F22" s="41">
        <v>1</v>
      </c>
      <c r="G22" s="12">
        <f>'Przykładowe materiały - ceny'!E16</f>
        <v>10.15</v>
      </c>
      <c r="H22" s="12">
        <f t="shared" si="0"/>
        <v>2.5375</v>
      </c>
      <c r="I22" s="15"/>
      <c r="J22" s="50"/>
      <c r="K22" s="15"/>
    </row>
    <row r="23" spans="1:11" s="16" customFormat="1" ht="26.4" customHeight="1">
      <c r="A23" s="10" t="str">
        <f>'Przykładowe materiały - ceny'!A17</f>
        <v>ENDO-15</v>
      </c>
      <c r="B23" s="11" t="str">
        <f>'Przykładowe materiały - ceny'!B17</f>
        <v>Incidin OXY Wipes chusteczki do dezynfekcji, opakowanie 100 sztuk</v>
      </c>
      <c r="C23" s="11" t="str">
        <f>'Przykładowe materiały - ceny'!C17</f>
        <v>środek dezynfekcyjny</v>
      </c>
      <c r="D23" s="13">
        <v>10</v>
      </c>
      <c r="E23" s="11" t="str">
        <f>'Przykładowe materiały - ceny'!D17</f>
        <v>opakowanie</v>
      </c>
      <c r="F23" s="41">
        <v>1</v>
      </c>
      <c r="G23" s="12">
        <f>'Przykładowe materiały - ceny'!E17</f>
        <v>29.2</v>
      </c>
      <c r="H23" s="12">
        <f t="shared" si="0"/>
        <v>2.92</v>
      </c>
      <c r="I23" s="15"/>
      <c r="J23" s="50"/>
      <c r="K23" s="15"/>
    </row>
    <row r="24" spans="1:11" s="16" customFormat="1" ht="26.4" customHeight="1">
      <c r="A24" s="10" t="str">
        <f>'Przykładowe materiały - ceny'!A18</f>
        <v>ENDO-16</v>
      </c>
      <c r="B24" s="11" t="str">
        <f>'Przykładowe materiały - ceny'!B18</f>
        <v>Sterisol Liquid Soap Ultra Mild, opakowanie 700 ml</v>
      </c>
      <c r="C24" s="11" t="str">
        <f>'Przykładowe materiały - ceny'!C18</f>
        <v>środek dezynfekcyjny</v>
      </c>
      <c r="D24" s="13">
        <v>60</v>
      </c>
      <c r="E24" s="11" t="str">
        <f>'Przykładowe materiały - ceny'!D18</f>
        <v>szt</v>
      </c>
      <c r="F24" s="41">
        <v>1</v>
      </c>
      <c r="G24" s="12">
        <f>'Przykładowe materiały - ceny'!E18</f>
        <v>35</v>
      </c>
      <c r="H24" s="12">
        <f t="shared" si="0"/>
        <v>0.5833333333333334</v>
      </c>
      <c r="I24" s="15"/>
      <c r="J24" s="50"/>
      <c r="K24" s="15"/>
    </row>
    <row r="25" spans="1:11" s="16" customFormat="1" ht="26.4" customHeight="1">
      <c r="A25" s="10" t="str">
        <f>'Przykładowe materiały - ceny'!A22</f>
        <v>ENDO-20</v>
      </c>
      <c r="B25" s="11" t="str">
        <f>'Przykładowe materiały - ceny'!B22</f>
        <v>POJEMNIK na odpady medyczne 10L.</v>
      </c>
      <c r="C25" s="11" t="str">
        <f>'Przykładowe materiały - ceny'!C22</f>
        <v>materiał jednorazowy</v>
      </c>
      <c r="D25" s="13">
        <v>30</v>
      </c>
      <c r="E25" s="11" t="str">
        <f>'Przykładowe materiały - ceny'!D22</f>
        <v>szt</v>
      </c>
      <c r="F25" s="41">
        <v>1</v>
      </c>
      <c r="G25" s="12">
        <f>'Przykładowe materiały - ceny'!E22</f>
        <v>5.057675</v>
      </c>
      <c r="H25" s="12">
        <f t="shared" si="0"/>
        <v>0.16858916666666665</v>
      </c>
      <c r="I25" s="15"/>
      <c r="J25" s="15"/>
      <c r="K25" s="15"/>
    </row>
    <row r="26" spans="1:11" s="16" customFormat="1" ht="26.4" customHeight="1">
      <c r="A26" s="10" t="str">
        <f>'Przykładowe materiały - ceny'!A21</f>
        <v>ENDO-19</v>
      </c>
      <c r="B26" s="11" t="str">
        <f>'Przykładowe materiały - ceny'!B21</f>
        <v>Pojemnik z 4% formaliną o poj.  60 / 30 ml</v>
      </c>
      <c r="C26" s="11" t="str">
        <f>'Przykładowe materiały - ceny'!C21</f>
        <v>materiał jednorazowy</v>
      </c>
      <c r="D26" s="13">
        <v>1</v>
      </c>
      <c r="E26" s="11" t="str">
        <f>'Przykładowe materiały - ceny'!D21</f>
        <v>szt</v>
      </c>
      <c r="F26" s="41">
        <v>1</v>
      </c>
      <c r="G26" s="12">
        <f>'Przykładowe materiały - ceny'!E21</f>
        <v>2.787471641791045</v>
      </c>
      <c r="H26" s="12">
        <f t="shared" si="0"/>
        <v>2.787471641791045</v>
      </c>
      <c r="I26" s="15"/>
      <c r="J26" s="50"/>
      <c r="K26" s="15"/>
    </row>
    <row r="27" spans="1:11" s="16" customFormat="1" ht="26.4" customHeight="1">
      <c r="A27" s="10" t="str">
        <f>'Przykładowe materiały - ceny'!A20</f>
        <v>ENDO-18</v>
      </c>
      <c r="B27" s="11" t="str">
        <f>'Przykładowe materiały - ceny'!B20</f>
        <v>Szczypce biopsyjne</v>
      </c>
      <c r="C27" s="11" t="str">
        <f>'Przykładowe materiały - ceny'!C20</f>
        <v>materiał jednorazowy</v>
      </c>
      <c r="D27" s="13">
        <v>1</v>
      </c>
      <c r="E27" s="11" t="str">
        <f>'Przykładowe materiały - ceny'!D20</f>
        <v>szt</v>
      </c>
      <c r="F27" s="41">
        <v>1</v>
      </c>
      <c r="G27" s="12">
        <f>'Przykładowe materiały - ceny'!E20</f>
        <v>18.9</v>
      </c>
      <c r="H27" s="12">
        <f t="shared" si="0"/>
        <v>18.9</v>
      </c>
      <c r="I27" s="15"/>
      <c r="J27" s="50"/>
      <c r="K27" s="15"/>
    </row>
    <row r="28" spans="1:11" s="16" customFormat="1" ht="26.4" customHeight="1">
      <c r="A28" s="10" t="str">
        <f>'Przykładowe materiały - ceny'!A34</f>
        <v>ENDO-32</v>
      </c>
      <c r="B28" s="11" t="str">
        <f>'Przykładowe materiały - ceny'!B34</f>
        <v>Strzykawka 20 ml</v>
      </c>
      <c r="C28" s="11" t="str">
        <f>'Przykładowe materiały - ceny'!C34</f>
        <v>materiał jednorazowy</v>
      </c>
      <c r="D28" s="13">
        <v>1</v>
      </c>
      <c r="E28" s="11" t="str">
        <f>'Przykładowe materiały - ceny'!D34</f>
        <v>szt</v>
      </c>
      <c r="F28" s="41">
        <v>1</v>
      </c>
      <c r="G28" s="12">
        <f>'Przykładowe materiały - ceny'!E34</f>
        <v>0.2</v>
      </c>
      <c r="H28" s="12">
        <f t="shared" si="0"/>
        <v>0.2</v>
      </c>
      <c r="I28" s="15"/>
      <c r="J28" s="15"/>
      <c r="K28" s="15"/>
    </row>
    <row r="29" spans="1:11" s="16" customFormat="1" ht="26.4" customHeight="1">
      <c r="A29" s="10" t="str">
        <f>'Przykładowe materiały - ceny'!A35</f>
        <v>ENDO-33</v>
      </c>
      <c r="B29" s="11" t="str">
        <f>'Przykładowe materiały - ceny'!B35</f>
        <v>Spirytus 75 % , 1 litr</v>
      </c>
      <c r="C29" s="11" t="str">
        <f>'Przykładowe materiały - ceny'!C35</f>
        <v>środek dezynfekcyjny</v>
      </c>
      <c r="D29" s="13">
        <v>1</v>
      </c>
      <c r="E29" s="11" t="str">
        <f>'Przykładowe materiały - ceny'!D35</f>
        <v>litr</v>
      </c>
      <c r="F29" s="40">
        <v>0.1</v>
      </c>
      <c r="G29" s="12">
        <f>'Przykładowe materiały - ceny'!E35</f>
        <v>195.45</v>
      </c>
      <c r="H29" s="12">
        <f t="shared" si="0"/>
        <v>19.545</v>
      </c>
      <c r="I29" s="15"/>
      <c r="J29" s="15"/>
      <c r="K29" s="15"/>
    </row>
    <row r="30" spans="1:11" s="16" customFormat="1" ht="26.4" customHeight="1">
      <c r="A30" s="10" t="str">
        <f>'Przykładowe materiały - ceny'!A46</f>
        <v>ENDO-44</v>
      </c>
      <c r="B30" s="11" t="str">
        <f>'Przykładowe materiały - ceny'!B46</f>
        <v xml:space="preserve">STERICAN-IGŁA 0,8 x 120 mm </v>
      </c>
      <c r="C30" s="11" t="str">
        <f>'Przykładowe materiały - ceny'!C46</f>
        <v>materiał jednorazowy</v>
      </c>
      <c r="D30" s="13">
        <v>1</v>
      </c>
      <c r="E30" s="11" t="str">
        <f>'Przykładowe materiały - ceny'!D46</f>
        <v>szt</v>
      </c>
      <c r="F30" s="41">
        <v>1</v>
      </c>
      <c r="G30" s="12">
        <f>'Przykładowe materiały - ceny'!E46</f>
        <v>0.8398</v>
      </c>
      <c r="H30" s="12">
        <f t="shared" si="0"/>
        <v>0.8398</v>
      </c>
      <c r="I30" s="15"/>
      <c r="J30" s="15"/>
      <c r="K30" s="15"/>
    </row>
    <row r="31" spans="1:11" s="16" customFormat="1" ht="26.4" customHeight="1">
      <c r="A31" s="10" t="str">
        <f>'Przykładowe materiały - ceny'!A37</f>
        <v>ENDO-35</v>
      </c>
      <c r="B31" s="11" t="str">
        <f>'Przykładowe materiały - ceny'!B37</f>
        <v xml:space="preserve">Pętla diatermiczna </v>
      </c>
      <c r="C31" s="11" t="str">
        <f>'Przykładowe materiały - ceny'!C37</f>
        <v>materiał jednorazowy</v>
      </c>
      <c r="D31" s="13">
        <v>1</v>
      </c>
      <c r="E31" s="11" t="str">
        <f>'Przykładowe materiały - ceny'!D37</f>
        <v>szt</v>
      </c>
      <c r="F31" s="41">
        <v>1</v>
      </c>
      <c r="G31" s="12">
        <f>'Przykładowe materiały - ceny'!E37</f>
        <v>29.55</v>
      </c>
      <c r="H31" s="12">
        <f t="shared" si="0"/>
        <v>29.55</v>
      </c>
      <c r="I31" s="15"/>
      <c r="J31" s="15"/>
      <c r="K31" s="15"/>
    </row>
    <row r="32" spans="1:11" s="16" customFormat="1" ht="26.4" customHeight="1">
      <c r="A32" s="10" t="str">
        <f>'Przykładowe materiały - ceny'!A49</f>
        <v>ENDO-47</v>
      </c>
      <c r="B32" s="11" t="str">
        <f>'Przykładowe materiały - ceny'!B49</f>
        <v>Pułapka na polipy 4-komorowa PTP-02</v>
      </c>
      <c r="C32" s="11" t="str">
        <f>'Przykładowe materiały - ceny'!C49</f>
        <v>materiał jednorazowy</v>
      </c>
      <c r="D32" s="13">
        <v>1</v>
      </c>
      <c r="E32" s="11" t="str">
        <f>'Przykładowe materiały - ceny'!D49</f>
        <v>szt</v>
      </c>
      <c r="F32" s="41">
        <v>1</v>
      </c>
      <c r="G32" s="12">
        <f>'Przykładowe materiały - ceny'!E49</f>
        <v>26.78</v>
      </c>
      <c r="H32" s="12">
        <f t="shared" si="0"/>
        <v>26.78</v>
      </c>
      <c r="I32" s="15"/>
      <c r="J32" s="15"/>
      <c r="K32" s="15"/>
    </row>
    <row r="33" spans="1:11" s="16" customFormat="1" ht="26.4" customHeight="1">
      <c r="A33" s="10" t="str">
        <f>'Przykładowe materiały - ceny'!A50</f>
        <v>ENDO-48</v>
      </c>
      <c r="B33" s="11" t="str">
        <f>'Przykładowe materiały - ceny'!B50</f>
        <v xml:space="preserve">STRZYKAWKA 10 ml BRAUN </v>
      </c>
      <c r="C33" s="11" t="str">
        <f>'Przykładowe materiały - ceny'!C50</f>
        <v>materiał jednorazowy</v>
      </c>
      <c r="D33" s="13">
        <v>1</v>
      </c>
      <c r="E33" s="11" t="str">
        <f>'Przykładowe materiały - ceny'!D50</f>
        <v>szt</v>
      </c>
      <c r="F33" s="41">
        <v>1</v>
      </c>
      <c r="G33" s="12">
        <f>'Przykładowe materiały - ceny'!E50</f>
        <v>0.14</v>
      </c>
      <c r="H33" s="12">
        <f t="shared" si="0"/>
        <v>0.14</v>
      </c>
      <c r="I33" s="15"/>
      <c r="J33" s="15"/>
      <c r="K33" s="15"/>
    </row>
    <row r="34" spans="1:11" s="16" customFormat="1" ht="26.4" customHeight="1">
      <c r="A34" s="10" t="str">
        <f>'Przykładowe materiały - ceny'!A51</f>
        <v>ENDO-49</v>
      </c>
      <c r="B34" s="11" t="str">
        <f>'Przykładowe materiały - ceny'!B51</f>
        <v>IGŁA do ostrzykiwań 7 Fr/2300 mm - 2,8 mm</v>
      </c>
      <c r="C34" s="11" t="str">
        <f>'Przykładowe materiały - ceny'!C51</f>
        <v>materiał jednorazowy</v>
      </c>
      <c r="D34" s="13">
        <v>10</v>
      </c>
      <c r="E34" s="11" t="str">
        <f>'Przykładowe materiały - ceny'!D51</f>
        <v>szt</v>
      </c>
      <c r="F34" s="41">
        <v>1</v>
      </c>
      <c r="G34" s="12">
        <f>'Przykładowe materiały - ceny'!E51</f>
        <v>30.15</v>
      </c>
      <c r="H34" s="12">
        <f t="shared" si="0"/>
        <v>3.015</v>
      </c>
      <c r="I34" s="15"/>
      <c r="J34" s="15"/>
      <c r="K34" s="15"/>
    </row>
    <row r="35" spans="1:11" s="16" customFormat="1" ht="26.4" customHeight="1">
      <c r="A35" s="10" t="str">
        <f>'Przykładowe materiały - ceny'!A52</f>
        <v>ENDO-50</v>
      </c>
      <c r="B35" s="11" t="str">
        <f>'Przykładowe materiały - ceny'!B52</f>
        <v>ELEKTRODA neutralna -SKINTACT</v>
      </c>
      <c r="C35" s="11" t="str">
        <f>'Przykładowe materiały - ceny'!C52</f>
        <v>materiał jednorazowy</v>
      </c>
      <c r="D35" s="13">
        <v>1</v>
      </c>
      <c r="E35" s="11" t="str">
        <f>'Przykładowe materiały - ceny'!D52</f>
        <v>szt</v>
      </c>
      <c r="F35" s="41">
        <v>1</v>
      </c>
      <c r="G35" s="12">
        <f>'Przykładowe materiały - ceny'!E52</f>
        <v>2.75</v>
      </c>
      <c r="H35" s="12">
        <f t="shared" si="0"/>
        <v>2.75</v>
      </c>
      <c r="I35" s="15"/>
      <c r="J35" s="15"/>
      <c r="K35" s="15"/>
    </row>
    <row r="36" spans="1:11" s="16" customFormat="1" ht="26.4" customHeight="1">
      <c r="A36" s="10" t="str">
        <f>'Przykładowe materiały - ceny'!A38</f>
        <v>ENDO-36</v>
      </c>
      <c r="B36" s="11" t="str">
        <f>'Przykładowe materiały - ceny'!B38</f>
        <v>Inj. Natrii chlorati isotonica Polpharma inj. 9 mg/1 ml amp.</v>
      </c>
      <c r="C36" s="11" t="str">
        <f>'Przykładowe materiały - ceny'!C38</f>
        <v>płyn infuzyjny</v>
      </c>
      <c r="D36" s="13">
        <v>1</v>
      </c>
      <c r="E36" s="11" t="str">
        <f>'Przykładowe materiały - ceny'!D38</f>
        <v>szt</v>
      </c>
      <c r="F36" s="41">
        <v>1</v>
      </c>
      <c r="G36" s="12">
        <f>'Przykładowe materiały - ceny'!E38</f>
        <v>0.326</v>
      </c>
      <c r="H36" s="12">
        <f t="shared" si="0"/>
        <v>0.326</v>
      </c>
      <c r="I36" s="15"/>
      <c r="J36" s="15"/>
      <c r="K36" s="15"/>
    </row>
    <row r="37" spans="1:11" s="16" customFormat="1" ht="26.4" customHeight="1">
      <c r="A37" s="10" t="str">
        <f>'Przykładowe materiały - ceny'!A24</f>
        <v>ENDO-22</v>
      </c>
      <c r="B37" s="11" t="str">
        <f>'Przykładowe materiały - ceny'!B24</f>
        <v xml:space="preserve">Lidocain-EGIS aerozol, roztwór 10% 38g </v>
      </c>
      <c r="C37" s="11" t="str">
        <f>'Przykładowe materiały - ceny'!C24</f>
        <v>lek</v>
      </c>
      <c r="D37" s="13">
        <v>10</v>
      </c>
      <c r="E37" s="11" t="str">
        <f>'Przykładowe materiały - ceny'!D24</f>
        <v>szt</v>
      </c>
      <c r="F37" s="41">
        <v>1</v>
      </c>
      <c r="G37" s="12">
        <f>'Przykładowe materiały - ceny'!E24</f>
        <v>34.99</v>
      </c>
      <c r="H37" s="12">
        <f t="shared" si="0"/>
        <v>3.4990000000000006</v>
      </c>
      <c r="I37" s="15"/>
      <c r="J37" s="15"/>
      <c r="K37" s="15"/>
    </row>
    <row r="38" spans="1:11" s="16" customFormat="1" ht="26.4" customHeight="1">
      <c r="A38" s="123" t="s">
        <v>80</v>
      </c>
      <c r="B38" s="124"/>
      <c r="C38" s="124"/>
      <c r="D38" s="124"/>
      <c r="E38" s="124"/>
      <c r="F38" s="124"/>
      <c r="G38" s="125"/>
      <c r="H38" s="17">
        <f>SUM(H8:H37)</f>
        <v>175.09992747512433</v>
      </c>
      <c r="I38" s="15"/>
      <c r="J38" s="15"/>
      <c r="K38" s="15"/>
    </row>
    <row r="39" spans="1:11" s="16" customFormat="1" ht="26.4" customHeight="1">
      <c r="A39" s="6"/>
      <c r="B39" s="6"/>
      <c r="C39" s="6"/>
      <c r="D39" s="6"/>
      <c r="E39" s="6"/>
      <c r="F39" s="6"/>
      <c r="G39" s="6"/>
      <c r="H39" s="6"/>
      <c r="I39" s="15"/>
      <c r="J39" s="15"/>
      <c r="K39" s="15"/>
    </row>
    <row r="40" spans="1:11" s="16" customFormat="1" ht="26.4" customHeight="1">
      <c r="A40" s="6" t="s">
        <v>81</v>
      </c>
      <c r="B40" s="7"/>
      <c r="C40" s="7"/>
      <c r="D40" s="7"/>
      <c r="E40" s="7"/>
      <c r="F40" s="7"/>
      <c r="G40" s="7"/>
      <c r="H40" s="7"/>
      <c r="I40" s="15"/>
      <c r="J40" s="15"/>
      <c r="K40" s="15"/>
    </row>
    <row r="41" spans="1:11" s="16" customFormat="1" ht="26.4" customHeight="1">
      <c r="A41" s="6" t="s">
        <v>82</v>
      </c>
      <c r="B41" s="18" t="s">
        <v>83</v>
      </c>
      <c r="C41" s="18" t="s">
        <v>84</v>
      </c>
      <c r="D41" s="7"/>
      <c r="E41" s="7"/>
      <c r="F41" s="7"/>
      <c r="G41" s="7"/>
      <c r="H41" s="7"/>
      <c r="I41" s="15"/>
      <c r="J41" s="15"/>
      <c r="K41" s="15"/>
    </row>
    <row r="42" spans="1:11" s="16" customFormat="1" ht="26.4" customHeight="1">
      <c r="A42" s="19"/>
      <c r="B42" s="20"/>
      <c r="C42" s="21"/>
      <c r="D42" s="7"/>
      <c r="E42" s="7"/>
      <c r="F42" s="7"/>
      <c r="G42" s="7"/>
      <c r="H42" s="7"/>
      <c r="I42" s="15"/>
      <c r="J42" s="15"/>
      <c r="K42" s="15"/>
    </row>
    <row r="43" spans="1:11" s="16" customFormat="1" ht="26.4" customHeight="1">
      <c r="A43" s="15" t="str">
        <f>'Przykładowe stawki wynagrodzeń'!C3</f>
        <v>lekarz</v>
      </c>
      <c r="B43" s="23">
        <f>'Przykładowe stawki wynagrodzeń'!E7</f>
        <v>115.2072796875</v>
      </c>
      <c r="C43" s="24">
        <f>B43/60</f>
        <v>1.920121328125</v>
      </c>
      <c r="D43" s="7"/>
      <c r="E43" s="7"/>
      <c r="F43" s="7"/>
      <c r="G43" s="7"/>
      <c r="H43" s="7"/>
      <c r="I43" s="15"/>
      <c r="J43" s="15"/>
      <c r="K43" s="15"/>
    </row>
    <row r="44" spans="1:11" s="16" customFormat="1" ht="26.4" customHeight="1">
      <c r="A44" s="22" t="str">
        <f>'Przykładowe stawki wynagrodzeń'!C11</f>
        <v>pielęgniarka</v>
      </c>
      <c r="B44" s="23">
        <f>'Przykładowe stawki wynagrodzeń'!E12</f>
        <v>44.2545341875</v>
      </c>
      <c r="C44" s="24">
        <f>B44/60</f>
        <v>0.7375755697916666</v>
      </c>
      <c r="D44" s="7"/>
      <c r="E44" s="7"/>
      <c r="F44" s="7"/>
      <c r="G44" s="7"/>
      <c r="H44" s="7"/>
      <c r="I44" s="15"/>
      <c r="J44" s="15"/>
      <c r="K44" s="15"/>
    </row>
    <row r="45" spans="1:11" s="16" customFormat="1" ht="26.4" customHeight="1">
      <c r="A45" s="7"/>
      <c r="B45" s="7"/>
      <c r="C45" s="7"/>
      <c r="D45" s="7"/>
      <c r="E45" s="7"/>
      <c r="F45" s="7"/>
      <c r="G45" s="7"/>
      <c r="H45" s="7"/>
      <c r="I45" s="15"/>
      <c r="J45" s="15"/>
      <c r="K45" s="15"/>
    </row>
    <row r="46" spans="1:11" ht="18.6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47.4" customHeight="1">
      <c r="A47" s="8" t="s">
        <v>85</v>
      </c>
      <c r="B47" s="8" t="s">
        <v>86</v>
      </c>
      <c r="C47" s="8" t="s">
        <v>67</v>
      </c>
      <c r="D47" s="8" t="s">
        <v>87</v>
      </c>
      <c r="E47" s="8" t="s">
        <v>88</v>
      </c>
      <c r="F47" s="8" t="s">
        <v>89</v>
      </c>
      <c r="G47" s="8" t="s">
        <v>90</v>
      </c>
      <c r="H47" s="7"/>
      <c r="I47" s="7"/>
      <c r="J47" s="7"/>
      <c r="K47" s="7"/>
    </row>
    <row r="48" spans="1:11" ht="15">
      <c r="A48" s="26"/>
      <c r="B48" s="9" t="s">
        <v>73</v>
      </c>
      <c r="C48" s="9" t="s">
        <v>75</v>
      </c>
      <c r="D48" s="9" t="s">
        <v>76</v>
      </c>
      <c r="E48" s="9" t="s">
        <v>77</v>
      </c>
      <c r="F48" s="9" t="s">
        <v>78</v>
      </c>
      <c r="G48" s="27" t="s">
        <v>91</v>
      </c>
      <c r="H48" s="7"/>
      <c r="I48" s="7"/>
      <c r="J48" s="7"/>
      <c r="K48" s="7"/>
    </row>
    <row r="49" spans="1:11" ht="17.4" customHeight="1">
      <c r="A49" s="28" t="s">
        <v>149</v>
      </c>
      <c r="B49" s="29" t="s">
        <v>98</v>
      </c>
      <c r="C49" s="30">
        <v>1</v>
      </c>
      <c r="D49" s="31" t="s">
        <v>92</v>
      </c>
      <c r="E49" s="32">
        <v>50</v>
      </c>
      <c r="F49" s="33">
        <f>C43</f>
        <v>1.920121328125</v>
      </c>
      <c r="G49" s="33">
        <f>(E49/C49)*F49</f>
        <v>96.00606640625</v>
      </c>
      <c r="H49" s="7"/>
      <c r="I49" s="7"/>
      <c r="J49" s="7"/>
      <c r="K49" s="7"/>
    </row>
    <row r="50" spans="1:11" ht="17.4" customHeight="1">
      <c r="A50" s="58" t="s">
        <v>245</v>
      </c>
      <c r="B50" s="29" t="s">
        <v>99</v>
      </c>
      <c r="C50" s="31">
        <v>1</v>
      </c>
      <c r="D50" s="31" t="s">
        <v>92</v>
      </c>
      <c r="E50" s="34">
        <v>60</v>
      </c>
      <c r="F50" s="33">
        <f>C44</f>
        <v>0.7375755697916666</v>
      </c>
      <c r="G50" s="35">
        <f>(E50/C50)*F50</f>
        <v>44.2545341875</v>
      </c>
      <c r="H50" s="7"/>
      <c r="I50" s="7"/>
      <c r="J50" s="7"/>
      <c r="K50" s="7"/>
    </row>
    <row r="51" spans="1:11" ht="17.4" customHeight="1">
      <c r="A51" s="126" t="s">
        <v>93</v>
      </c>
      <c r="B51" s="127"/>
      <c r="C51" s="127"/>
      <c r="D51" s="127"/>
      <c r="E51" s="127"/>
      <c r="F51" s="127"/>
      <c r="G51" s="36">
        <f>SUM(G49:G50)</f>
        <v>140.26060059374998</v>
      </c>
      <c r="H51" s="7"/>
      <c r="I51" s="7"/>
      <c r="J51" s="7"/>
      <c r="K51" s="7"/>
    </row>
    <row r="52" spans="1:11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5">
      <c r="A53" s="7"/>
      <c r="B53" s="7"/>
      <c r="C53" s="7"/>
      <c r="D53" s="7"/>
      <c r="E53" s="7"/>
      <c r="F53" s="7"/>
      <c r="G53" s="7"/>
      <c r="H53" s="37"/>
      <c r="I53" s="7"/>
      <c r="J53" s="7"/>
      <c r="K53" s="7"/>
    </row>
    <row r="54" spans="1:11" ht="15">
      <c r="A54" s="128" t="s">
        <v>94</v>
      </c>
      <c r="B54" s="128"/>
      <c r="C54" s="20">
        <f>H38</f>
        <v>175.09992747512433</v>
      </c>
      <c r="D54" s="7"/>
      <c r="E54" s="7"/>
      <c r="F54" s="7"/>
      <c r="G54" s="7"/>
      <c r="H54" s="37"/>
      <c r="I54" s="7"/>
      <c r="J54" s="7"/>
      <c r="K54" s="7"/>
    </row>
    <row r="55" spans="1:11" ht="15">
      <c r="A55" s="129" t="s">
        <v>95</v>
      </c>
      <c r="B55" s="129"/>
      <c r="C55" s="23">
        <f>G51</f>
        <v>140.26060059374998</v>
      </c>
      <c r="D55" s="7"/>
      <c r="E55" s="7"/>
      <c r="F55" s="7"/>
      <c r="G55" s="7"/>
      <c r="H55" s="37"/>
      <c r="I55" s="7"/>
      <c r="J55" s="7"/>
      <c r="K55" s="7"/>
    </row>
    <row r="56" spans="1:11" ht="21.6" customHeight="1">
      <c r="A56" s="119" t="s">
        <v>96</v>
      </c>
      <c r="B56" s="119"/>
      <c r="C56" s="74">
        <f>SUM(C54:C55)</f>
        <v>315.3605280688743</v>
      </c>
      <c r="D56" s="6"/>
      <c r="E56" s="6"/>
      <c r="F56" s="6"/>
      <c r="G56" s="6"/>
      <c r="H56" s="37"/>
      <c r="I56" s="7"/>
      <c r="J56" s="7"/>
      <c r="K56" s="7"/>
    </row>
    <row r="57" spans="1:11" ht="15">
      <c r="A57" s="37"/>
      <c r="B57" s="37"/>
      <c r="C57" s="37"/>
      <c r="D57" s="37"/>
      <c r="E57" s="37"/>
      <c r="F57" s="37"/>
      <c r="G57" s="37"/>
      <c r="H57" s="37"/>
      <c r="I57" s="7"/>
      <c r="J57" s="7"/>
      <c r="K57" s="7"/>
    </row>
    <row r="58" spans="1:11" ht="15">
      <c r="A58" s="37"/>
      <c r="B58" s="37"/>
      <c r="C58" s="37"/>
      <c r="D58" s="37"/>
      <c r="E58" s="37"/>
      <c r="F58" s="37"/>
      <c r="G58" s="37"/>
      <c r="H58" s="37"/>
      <c r="I58" s="7"/>
      <c r="J58" s="7"/>
      <c r="K58" s="7"/>
    </row>
    <row r="59" spans="1:11" ht="25.2" customHeight="1">
      <c r="A59" s="37"/>
      <c r="B59" s="37"/>
      <c r="C59" s="37"/>
      <c r="D59" s="37"/>
      <c r="E59" s="37"/>
      <c r="F59" s="37"/>
      <c r="G59" s="37"/>
      <c r="H59" s="37"/>
      <c r="I59" s="7"/>
      <c r="J59" s="7"/>
      <c r="K59" s="7"/>
    </row>
  </sheetData>
  <mergeCells count="7">
    <mergeCell ref="A56:B56"/>
    <mergeCell ref="A4:C4"/>
    <mergeCell ref="B1:G1"/>
    <mergeCell ref="A38:G38"/>
    <mergeCell ref="A51:F51"/>
    <mergeCell ref="A54:B54"/>
    <mergeCell ref="A55:B5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F265E-06D9-4F25-9C7E-17EAEFCA8FD5}">
  <dimension ref="A1:K52"/>
  <sheetViews>
    <sheetView workbookViewId="0" topLeftCell="A6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9.14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5.28125" style="37" customWidth="1"/>
    <col min="8" max="8" width="15.421875" style="37" customWidth="1"/>
    <col min="9" max="9" width="11.421875" style="38" bestFit="1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medycznych'!C16</f>
        <v>Endoskopowe wycięcie polipów żołądka - metodą prostą</v>
      </c>
      <c r="C1" s="120"/>
      <c r="D1" s="130"/>
      <c r="E1" s="130"/>
      <c r="F1" s="130"/>
      <c r="G1" s="130"/>
      <c r="H1" s="7"/>
      <c r="I1" s="7"/>
      <c r="J1" s="7"/>
      <c r="K1" s="7"/>
    </row>
    <row r="2" spans="1:11" ht="15.6">
      <c r="A2" s="6" t="s">
        <v>62</v>
      </c>
      <c r="B2" s="72" t="str">
        <f>'Wykaz procedur medycznych'!B16</f>
        <v>43.411.02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0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ht="26.4" customHeight="1">
      <c r="A14" s="10" t="str">
        <f>'Przykładowe materiały - ceny'!A9</f>
        <v>ENDO-07</v>
      </c>
      <c r="B14" s="11" t="str">
        <f>'Przykładowe materiały - ceny'!B9</f>
        <v>Ustnik endoskopowy</v>
      </c>
      <c r="C14" s="11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49"/>
      <c r="K14" s="7"/>
    </row>
    <row r="15" spans="1:11" ht="26.4" customHeight="1">
      <c r="A15" s="10" t="str">
        <f>'Przykładowe materiały - ceny'!A10</f>
        <v>ENDO-08</v>
      </c>
      <c r="B15" s="11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49"/>
      <c r="K15" s="7"/>
    </row>
    <row r="16" spans="1:11" s="16" customFormat="1" ht="26.4" customHeight="1">
      <c r="A16" s="10" t="str">
        <f>'Przykładowe materiały - ceny'!A12</f>
        <v>ENDO-10</v>
      </c>
      <c r="B16" s="11" t="str">
        <f>'Przykładowe materiały - ceny'!B12</f>
        <v>ANIOXYDE 1000 ml, preparat do czyszczenia endoskopów</v>
      </c>
      <c r="C16" s="11" t="str">
        <f>'Przykładowe materiały - ceny'!C12</f>
        <v>środek dezynfekcyjny</v>
      </c>
      <c r="D16" s="13">
        <v>25</v>
      </c>
      <c r="E16" s="11" t="str">
        <f>'Przykładowe materiały - ceny'!D12</f>
        <v>szt</v>
      </c>
      <c r="F16" s="41">
        <v>1</v>
      </c>
      <c r="G16" s="12">
        <f>'Przykładowe materiały - ceny'!E12</f>
        <v>147.56</v>
      </c>
      <c r="H16" s="12">
        <f t="shared" si="0"/>
        <v>5.9024</v>
      </c>
      <c r="I16" s="15"/>
      <c r="J16" s="50"/>
      <c r="K16" s="15"/>
    </row>
    <row r="17" spans="1:11" s="16" customFormat="1" ht="26.4" customHeight="1">
      <c r="A17" s="10" t="str">
        <f>'Przykładowe materiały - ceny'!A13</f>
        <v>ENDO-11</v>
      </c>
      <c r="B17" s="11" t="str">
        <f>'Przykładowe materiały - ceny'!B13</f>
        <v>Lignina - wata celulozowa, opakowanie 5 kg</v>
      </c>
      <c r="C17" s="11" t="str">
        <f>'Przykładowe materiały - ceny'!C13</f>
        <v>materiał jednorazowy</v>
      </c>
      <c r="D17" s="13">
        <v>100</v>
      </c>
      <c r="E17" s="11" t="str">
        <f>'Przykładowe materiały - ceny'!D13</f>
        <v>opakowanie</v>
      </c>
      <c r="F17" s="41">
        <v>1</v>
      </c>
      <c r="G17" s="12">
        <f>'Przykładowe materiały - ceny'!E13</f>
        <v>42.55</v>
      </c>
      <c r="H17" s="12">
        <f t="shared" si="0"/>
        <v>0.4255</v>
      </c>
      <c r="I17" s="15"/>
      <c r="J17" s="50"/>
      <c r="K17" s="15"/>
    </row>
    <row r="18" spans="1:11" s="16" customFormat="1" ht="26.4" customHeight="1">
      <c r="A18" s="10" t="str">
        <f>'Przykładowe materiały - ceny'!A23</f>
        <v>ENDO-21</v>
      </c>
      <c r="B18" s="11" t="str">
        <f>'Przykładowe materiały - ceny'!B23</f>
        <v>Nerka jednorazowa</v>
      </c>
      <c r="C18" s="11" t="str">
        <f>'Przykładowe materiały - ceny'!C23</f>
        <v>materiał jednorazowy</v>
      </c>
      <c r="D18" s="13">
        <v>1</v>
      </c>
      <c r="E18" s="11" t="str">
        <f>'Przykładowe materiały - ceny'!D23</f>
        <v>szt</v>
      </c>
      <c r="F18" s="41">
        <v>1</v>
      </c>
      <c r="G18" s="12">
        <f>'Przykładowe materiały - ceny'!E23</f>
        <v>0.43</v>
      </c>
      <c r="H18" s="12">
        <f t="shared" si="0"/>
        <v>0.43</v>
      </c>
      <c r="I18" s="15"/>
      <c r="J18" s="15"/>
      <c r="K18" s="15"/>
    </row>
    <row r="19" spans="1:11" s="16" customFormat="1" ht="26.4" customHeight="1">
      <c r="A19" s="10" t="str">
        <f>'Przykładowe materiały - ceny'!A19</f>
        <v>ENDO-17</v>
      </c>
      <c r="B19" s="11" t="str">
        <f>'Przykładowe materiały - ceny'!B19</f>
        <v>Szczoteczka do czyszczenia endoskopów</v>
      </c>
      <c r="C19" s="11" t="str">
        <f>'Przykładowe materiały - ceny'!C19</f>
        <v>materiał jednorazowy</v>
      </c>
      <c r="D19" s="13">
        <v>1</v>
      </c>
      <c r="E19" s="11" t="str">
        <f>'Przykładowe materiały - ceny'!D19</f>
        <v>szt</v>
      </c>
      <c r="F19" s="41">
        <v>1</v>
      </c>
      <c r="G19" s="12">
        <f>'Przykładowe materiały - ceny'!E19</f>
        <v>2.98</v>
      </c>
      <c r="H19" s="12">
        <f t="shared" si="0"/>
        <v>2.98</v>
      </c>
      <c r="I19" s="15"/>
      <c r="J19" s="50"/>
      <c r="K19" s="15"/>
    </row>
    <row r="20" spans="1:11" s="16" customFormat="1" ht="26.4" customHeight="1">
      <c r="A20" s="10" t="str">
        <f>'Przykładowe materiały - ceny'!A14</f>
        <v>ENDO-12</v>
      </c>
      <c r="B20" s="11" t="str">
        <f>'Przykładowe materiały - ceny'!B14</f>
        <v>Aniosgel 85 NPC do dezynfekcji rąk, butelka 1000 ml</v>
      </c>
      <c r="C20" s="11" t="str">
        <f>'Przykładowe materiały - ceny'!C14</f>
        <v>środek dezynfekcyjny</v>
      </c>
      <c r="D20" s="13">
        <v>30</v>
      </c>
      <c r="E20" s="11" t="str">
        <f>'Przykładowe materiały - ceny'!D14</f>
        <v>szt</v>
      </c>
      <c r="F20" s="41">
        <v>1</v>
      </c>
      <c r="G20" s="12">
        <f>'Przykładowe materiały - ceny'!E14</f>
        <v>29.81</v>
      </c>
      <c r="H20" s="12">
        <f t="shared" si="0"/>
        <v>0.9936666666666666</v>
      </c>
      <c r="I20" s="15"/>
      <c r="J20" s="50"/>
      <c r="K20" s="15"/>
    </row>
    <row r="21" spans="1:11" s="16" customFormat="1" ht="26.4" customHeight="1">
      <c r="A21" s="10" t="str">
        <f>'Przykładowe materiały - ceny'!A15</f>
        <v>ENDO-13</v>
      </c>
      <c r="B21" s="11" t="str">
        <f>'Przykładowe materiały - ceny'!B15</f>
        <v>Chusteczki uniwersalne Clinell do dezynfekcji powierzchni, opakowanie 200 szt</v>
      </c>
      <c r="C21" s="11" t="str">
        <f>'Przykładowe materiały - ceny'!C15</f>
        <v>środek dezynfekcyjny</v>
      </c>
      <c r="D21" s="13">
        <v>60</v>
      </c>
      <c r="E21" s="11" t="str">
        <f>'Przykładowe materiały - ceny'!D15</f>
        <v>opakowanie</v>
      </c>
      <c r="F21" s="41">
        <v>1</v>
      </c>
      <c r="G21" s="12">
        <f>'Przykładowe materiały - ceny'!E15</f>
        <v>40</v>
      </c>
      <c r="H21" s="12">
        <f t="shared" si="0"/>
        <v>0.6666666666666666</v>
      </c>
      <c r="I21" s="15"/>
      <c r="J21" s="50"/>
      <c r="K21" s="15"/>
    </row>
    <row r="22" spans="1:11" s="16" customFormat="1" ht="26.4" customHeight="1">
      <c r="A22" s="10" t="str">
        <f>'Przykładowe materiały - ceny'!A16</f>
        <v>ENDO-14</v>
      </c>
      <c r="B22" s="11" t="str">
        <f>'Przykładowe materiały - ceny'!B16</f>
        <v>Kompresy niejałowe 10x10, opakowanie 100 sztuk</v>
      </c>
      <c r="C22" s="11" t="str">
        <f>'Przykładowe materiały - ceny'!C16</f>
        <v>materiał jednorazowy</v>
      </c>
      <c r="D22" s="13">
        <v>4</v>
      </c>
      <c r="E22" s="11" t="str">
        <f>'Przykładowe materiały - ceny'!D16</f>
        <v>opakowanie</v>
      </c>
      <c r="F22" s="41">
        <v>1</v>
      </c>
      <c r="G22" s="12">
        <f>'Przykładowe materiały - ceny'!E16</f>
        <v>10.15</v>
      </c>
      <c r="H22" s="12">
        <f t="shared" si="0"/>
        <v>2.5375</v>
      </c>
      <c r="I22" s="15"/>
      <c r="J22" s="50"/>
      <c r="K22" s="15"/>
    </row>
    <row r="23" spans="1:11" s="16" customFormat="1" ht="26.4" customHeight="1">
      <c r="A23" s="10" t="str">
        <f>'Przykładowe materiały - ceny'!A17</f>
        <v>ENDO-15</v>
      </c>
      <c r="B23" s="11" t="str">
        <f>'Przykładowe materiały - ceny'!B17</f>
        <v>Incidin OXY Wipes chusteczki do dezynfekcji, opakowanie 100 sztuk</v>
      </c>
      <c r="C23" s="11" t="str">
        <f>'Przykładowe materiały - ceny'!C17</f>
        <v>środek dezynfekcyjny</v>
      </c>
      <c r="D23" s="13">
        <v>10</v>
      </c>
      <c r="E23" s="11" t="str">
        <f>'Przykładowe materiały - ceny'!D17</f>
        <v>opakowanie</v>
      </c>
      <c r="F23" s="41">
        <v>1</v>
      </c>
      <c r="G23" s="12">
        <f>'Przykładowe materiały - ceny'!E17</f>
        <v>29.2</v>
      </c>
      <c r="H23" s="12">
        <f t="shared" si="0"/>
        <v>2.92</v>
      </c>
      <c r="I23" s="15"/>
      <c r="J23" s="50"/>
      <c r="K23" s="15"/>
    </row>
    <row r="24" spans="1:11" s="16" customFormat="1" ht="26.4" customHeight="1">
      <c r="A24" s="10" t="str">
        <f>'Przykładowe materiały - ceny'!A18</f>
        <v>ENDO-16</v>
      </c>
      <c r="B24" s="11" t="str">
        <f>'Przykładowe materiały - ceny'!B18</f>
        <v>Sterisol Liquid Soap Ultra Mild, opakowanie 700 ml</v>
      </c>
      <c r="C24" s="11" t="str">
        <f>'Przykładowe materiały - ceny'!C18</f>
        <v>środek dezynfekcyjny</v>
      </c>
      <c r="D24" s="13">
        <v>60</v>
      </c>
      <c r="E24" s="11" t="str">
        <f>'Przykładowe materiały - ceny'!D18</f>
        <v>szt</v>
      </c>
      <c r="F24" s="41">
        <v>1</v>
      </c>
      <c r="G24" s="12">
        <f>'Przykładowe materiały - ceny'!E18</f>
        <v>35</v>
      </c>
      <c r="H24" s="12">
        <f t="shared" si="0"/>
        <v>0.5833333333333334</v>
      </c>
      <c r="I24" s="15"/>
      <c r="J24" s="50"/>
      <c r="K24" s="15"/>
    </row>
    <row r="25" spans="1:11" s="16" customFormat="1" ht="26.4" customHeight="1">
      <c r="A25" s="10" t="str">
        <f>'Przykładowe materiały - ceny'!A22</f>
        <v>ENDO-20</v>
      </c>
      <c r="B25" s="11" t="str">
        <f>'Przykładowe materiały - ceny'!B22</f>
        <v>POJEMNIK na odpady medyczne 10L.</v>
      </c>
      <c r="C25" s="11" t="str">
        <f>'Przykładowe materiały - ceny'!C22</f>
        <v>materiał jednorazowy</v>
      </c>
      <c r="D25" s="13">
        <v>30</v>
      </c>
      <c r="E25" s="11" t="str">
        <f>'Przykładowe materiały - ceny'!D22</f>
        <v>szt</v>
      </c>
      <c r="F25" s="41">
        <v>1</v>
      </c>
      <c r="G25" s="12">
        <f>'Przykładowe materiały - ceny'!E22</f>
        <v>5.057675</v>
      </c>
      <c r="H25" s="12">
        <f t="shared" si="0"/>
        <v>0.16858916666666665</v>
      </c>
      <c r="I25" s="15"/>
      <c r="J25" s="15"/>
      <c r="K25" s="15"/>
    </row>
    <row r="26" spans="1:11" s="16" customFormat="1" ht="26.4" customHeight="1">
      <c r="A26" s="10" t="str">
        <f>'Przykładowe materiały - ceny'!A20</f>
        <v>ENDO-18</v>
      </c>
      <c r="B26" s="11" t="str">
        <f>'Przykładowe materiały - ceny'!B20</f>
        <v>Szczypce biopsyjne</v>
      </c>
      <c r="C26" s="11" t="str">
        <f>'Przykładowe materiały - ceny'!C20</f>
        <v>materiał jednorazowy</v>
      </c>
      <c r="D26" s="13">
        <v>1</v>
      </c>
      <c r="E26" s="11" t="str">
        <f>'Przykładowe materiały - ceny'!D20</f>
        <v>szt</v>
      </c>
      <c r="F26" s="41">
        <v>1</v>
      </c>
      <c r="G26" s="12">
        <f>'Przykładowe materiały - ceny'!E20</f>
        <v>18.9</v>
      </c>
      <c r="H26" s="12">
        <f t="shared" si="0"/>
        <v>18.9</v>
      </c>
      <c r="I26" s="15"/>
      <c r="J26" s="50"/>
      <c r="K26" s="15"/>
    </row>
    <row r="27" spans="1:11" s="16" customFormat="1" ht="26.4" customHeight="1">
      <c r="A27" s="10" t="str">
        <f>'Przykładowe materiały - ceny'!A21</f>
        <v>ENDO-19</v>
      </c>
      <c r="B27" s="11" t="str">
        <f>'Przykładowe materiały - ceny'!B21</f>
        <v>Pojemnik z 4% formaliną o poj.  60 / 30 ml</v>
      </c>
      <c r="C27" s="11" t="str">
        <f>'Przykładowe materiały - ceny'!C21</f>
        <v>materiał jednorazowy</v>
      </c>
      <c r="D27" s="13">
        <v>1</v>
      </c>
      <c r="E27" s="11" t="str">
        <f>'Przykładowe materiały - ceny'!D21</f>
        <v>szt</v>
      </c>
      <c r="F27" s="41">
        <v>1</v>
      </c>
      <c r="G27" s="12">
        <f>'Przykładowe materiały - ceny'!E21</f>
        <v>2.787471641791045</v>
      </c>
      <c r="H27" s="12">
        <f t="shared" si="0"/>
        <v>2.787471641791045</v>
      </c>
      <c r="I27" s="15"/>
      <c r="J27" s="50"/>
      <c r="K27" s="15"/>
    </row>
    <row r="28" spans="1:11" s="16" customFormat="1" ht="26.4" customHeight="1">
      <c r="A28" s="10" t="str">
        <f>'Przykładowe materiały - ceny'!A34</f>
        <v>ENDO-32</v>
      </c>
      <c r="B28" s="11" t="str">
        <f>'Przykładowe materiały - ceny'!B34</f>
        <v>Strzykawka 20 ml</v>
      </c>
      <c r="C28" s="11" t="str">
        <f>'Przykładowe materiały - ceny'!C34</f>
        <v>materiał jednorazowy</v>
      </c>
      <c r="D28" s="13">
        <v>1</v>
      </c>
      <c r="E28" s="11" t="str">
        <f>'Przykładowe materiały - ceny'!D34</f>
        <v>szt</v>
      </c>
      <c r="F28" s="41">
        <v>1</v>
      </c>
      <c r="G28" s="12">
        <f>'Przykładowe materiały - ceny'!E34</f>
        <v>0.2</v>
      </c>
      <c r="H28" s="12">
        <f t="shared" si="0"/>
        <v>0.2</v>
      </c>
      <c r="I28" s="15"/>
      <c r="J28" s="15"/>
      <c r="K28" s="15"/>
    </row>
    <row r="29" spans="1:11" s="16" customFormat="1" ht="26.4" customHeight="1">
      <c r="A29" s="10" t="str">
        <f>'Przykładowe materiały - ceny'!A35</f>
        <v>ENDO-33</v>
      </c>
      <c r="B29" s="11" t="str">
        <f>'Przykładowe materiały - ceny'!B35</f>
        <v>Spirytus 75 % , 1 litr</v>
      </c>
      <c r="C29" s="11" t="str">
        <f>'Przykładowe materiały - ceny'!C35</f>
        <v>środek dezynfekcyjny</v>
      </c>
      <c r="D29" s="13">
        <v>1</v>
      </c>
      <c r="E29" s="11" t="str">
        <f>'Przykładowe materiały - ceny'!D35</f>
        <v>litr</v>
      </c>
      <c r="F29" s="40">
        <v>0.1</v>
      </c>
      <c r="G29" s="12">
        <f>'Przykładowe materiały - ceny'!E35</f>
        <v>195.45</v>
      </c>
      <c r="H29" s="12">
        <f t="shared" si="0"/>
        <v>19.545</v>
      </c>
      <c r="I29" s="15"/>
      <c r="J29" s="15"/>
      <c r="K29" s="15"/>
    </row>
    <row r="30" spans="1:11" s="16" customFormat="1" ht="26.4" customHeight="1">
      <c r="A30" s="10" t="str">
        <f>'Przykładowe materiały - ceny'!A37</f>
        <v>ENDO-35</v>
      </c>
      <c r="B30" s="11" t="str">
        <f>'Przykładowe materiały - ceny'!B37</f>
        <v xml:space="preserve">Pętla diatermiczna </v>
      </c>
      <c r="C30" s="11" t="str">
        <f>'Przykładowe materiały - ceny'!C37</f>
        <v>materiał jednorazowy</v>
      </c>
      <c r="D30" s="13">
        <v>1</v>
      </c>
      <c r="E30" s="11" t="str">
        <f>'Przykładowe materiały - ceny'!D37</f>
        <v>szt</v>
      </c>
      <c r="F30" s="41">
        <v>1</v>
      </c>
      <c r="G30" s="12">
        <f>'Przykładowe materiały - ceny'!E37</f>
        <v>29.55</v>
      </c>
      <c r="H30" s="12">
        <f t="shared" si="0"/>
        <v>29.55</v>
      </c>
      <c r="I30" s="15"/>
      <c r="J30" s="15"/>
      <c r="K30" s="15"/>
    </row>
    <row r="31" spans="1:11" s="16" customFormat="1" ht="26.4" customHeight="1">
      <c r="A31" s="123" t="s">
        <v>80</v>
      </c>
      <c r="B31" s="124"/>
      <c r="C31" s="124"/>
      <c r="D31" s="124"/>
      <c r="E31" s="124"/>
      <c r="F31" s="124"/>
      <c r="G31" s="125"/>
      <c r="H31" s="17">
        <f>SUM(H8:H30)</f>
        <v>137.75012747512437</v>
      </c>
      <c r="I31" s="15"/>
      <c r="J31" s="15"/>
      <c r="K31" s="15"/>
    </row>
    <row r="32" spans="1:11" s="16" customFormat="1" ht="26.4" customHeight="1">
      <c r="A32" s="6"/>
      <c r="B32" s="6"/>
      <c r="C32" s="6"/>
      <c r="D32" s="6"/>
      <c r="E32" s="6"/>
      <c r="F32" s="6"/>
      <c r="G32" s="6"/>
      <c r="H32" s="6"/>
      <c r="I32" s="15"/>
      <c r="J32" s="15"/>
      <c r="K32" s="15"/>
    </row>
    <row r="33" spans="1:11" s="16" customFormat="1" ht="26.4" customHeight="1">
      <c r="A33" s="6" t="s">
        <v>81</v>
      </c>
      <c r="B33" s="7"/>
      <c r="C33" s="7"/>
      <c r="D33" s="7"/>
      <c r="E33" s="7"/>
      <c r="F33" s="7"/>
      <c r="G33" s="7"/>
      <c r="H33" s="7"/>
      <c r="I33" s="15"/>
      <c r="J33" s="15"/>
      <c r="K33" s="15"/>
    </row>
    <row r="34" spans="1:11" s="16" customFormat="1" ht="26.4" customHeight="1">
      <c r="A34" s="6" t="s">
        <v>82</v>
      </c>
      <c r="B34" s="18" t="s">
        <v>83</v>
      </c>
      <c r="C34" s="18" t="s">
        <v>84</v>
      </c>
      <c r="D34" s="7"/>
      <c r="E34" s="7"/>
      <c r="F34" s="7"/>
      <c r="G34" s="7"/>
      <c r="H34" s="7"/>
      <c r="I34" s="15"/>
      <c r="J34" s="15"/>
      <c r="K34" s="15"/>
    </row>
    <row r="35" spans="1:11" s="16" customFormat="1" ht="26.4" customHeight="1">
      <c r="A35" s="19"/>
      <c r="B35" s="20"/>
      <c r="C35" s="21"/>
      <c r="D35" s="7"/>
      <c r="E35" s="7"/>
      <c r="F35" s="7"/>
      <c r="G35" s="7"/>
      <c r="H35" s="7"/>
      <c r="I35" s="15"/>
      <c r="J35" s="15"/>
      <c r="K35" s="15"/>
    </row>
    <row r="36" spans="1:11" s="16" customFormat="1" ht="26.4" customHeight="1">
      <c r="A36" s="22" t="str">
        <f>'Przykładowe stawki wynagrodzeń'!C5</f>
        <v>lekarz</v>
      </c>
      <c r="B36" s="23">
        <f>'Przykładowe stawki wynagrodzeń'!E7</f>
        <v>115.2072796875</v>
      </c>
      <c r="C36" s="24">
        <f>B36/60</f>
        <v>1.920121328125</v>
      </c>
      <c r="D36" s="7"/>
      <c r="E36" s="7"/>
      <c r="F36" s="7"/>
      <c r="G36" s="7"/>
      <c r="H36" s="7"/>
      <c r="I36" s="15"/>
      <c r="J36" s="15"/>
      <c r="K36" s="15"/>
    </row>
    <row r="37" spans="1:11" s="16" customFormat="1" ht="26.4" customHeight="1">
      <c r="A37" s="25" t="str">
        <f>'Przykładowe stawki wynagrodzeń'!C10</f>
        <v>pielęgniarka</v>
      </c>
      <c r="B37" s="23">
        <f>'Przykładowe stawki wynagrodzeń'!E12</f>
        <v>44.2545341875</v>
      </c>
      <c r="C37" s="24">
        <f>B37/60</f>
        <v>0.7375755697916666</v>
      </c>
      <c r="D37" s="7"/>
      <c r="E37" s="7"/>
      <c r="F37" s="7"/>
      <c r="G37" s="7"/>
      <c r="H37" s="7"/>
      <c r="I37" s="15"/>
      <c r="J37" s="15"/>
      <c r="K37" s="15"/>
    </row>
    <row r="38" spans="1:11" s="16" customFormat="1" ht="26.4" customHeight="1">
      <c r="A38" s="7"/>
      <c r="B38" s="7"/>
      <c r="C38" s="7"/>
      <c r="D38" s="7"/>
      <c r="E38" s="7"/>
      <c r="F38" s="7"/>
      <c r="G38" s="7"/>
      <c r="H38" s="7"/>
      <c r="I38" s="15"/>
      <c r="J38" s="15"/>
      <c r="K38" s="15"/>
    </row>
    <row r="39" spans="1:11" ht="18.6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48.6" customHeight="1">
      <c r="A40" s="8" t="s">
        <v>85</v>
      </c>
      <c r="B40" s="8" t="s">
        <v>86</v>
      </c>
      <c r="C40" s="8" t="s">
        <v>67</v>
      </c>
      <c r="D40" s="8" t="s">
        <v>87</v>
      </c>
      <c r="E40" s="8" t="s">
        <v>88</v>
      </c>
      <c r="F40" s="8" t="s">
        <v>89</v>
      </c>
      <c r="G40" s="8" t="s">
        <v>90</v>
      </c>
      <c r="H40" s="7"/>
      <c r="I40" s="7"/>
      <c r="J40" s="7"/>
      <c r="K40" s="7"/>
    </row>
    <row r="41" spans="1:11" ht="15">
      <c r="A41" s="26"/>
      <c r="B41" s="9" t="s">
        <v>73</v>
      </c>
      <c r="C41" s="9" t="s">
        <v>75</v>
      </c>
      <c r="D41" s="9" t="s">
        <v>76</v>
      </c>
      <c r="E41" s="9" t="s">
        <v>77</v>
      </c>
      <c r="F41" s="9" t="s">
        <v>78</v>
      </c>
      <c r="G41" s="27" t="s">
        <v>91</v>
      </c>
      <c r="H41" s="7"/>
      <c r="I41" s="7"/>
      <c r="J41" s="7"/>
      <c r="K41" s="7"/>
    </row>
    <row r="42" spans="1:11" ht="18.6" customHeight="1">
      <c r="A42" s="28" t="s">
        <v>149</v>
      </c>
      <c r="B42" s="29" t="s">
        <v>98</v>
      </c>
      <c r="C42" s="30">
        <v>1</v>
      </c>
      <c r="D42" s="31" t="s">
        <v>92</v>
      </c>
      <c r="E42" s="32">
        <v>50</v>
      </c>
      <c r="F42" s="33">
        <f>C36</f>
        <v>1.920121328125</v>
      </c>
      <c r="G42" s="33">
        <f>(E42/C42)*F42</f>
        <v>96.00606640625</v>
      </c>
      <c r="H42" s="7"/>
      <c r="I42" s="7"/>
      <c r="J42" s="7"/>
      <c r="K42" s="7"/>
    </row>
    <row r="43" spans="1:11" ht="18.6" customHeight="1">
      <c r="A43" s="58" t="s">
        <v>245</v>
      </c>
      <c r="B43" s="29" t="s">
        <v>99</v>
      </c>
      <c r="C43" s="31">
        <v>1</v>
      </c>
      <c r="D43" s="31" t="s">
        <v>92</v>
      </c>
      <c r="E43" s="34">
        <v>60</v>
      </c>
      <c r="F43" s="33">
        <f>C37</f>
        <v>0.7375755697916666</v>
      </c>
      <c r="G43" s="35">
        <f>(E43/C43)*F43</f>
        <v>44.2545341875</v>
      </c>
      <c r="H43" s="7"/>
      <c r="I43" s="7"/>
      <c r="J43" s="7"/>
      <c r="K43" s="7"/>
    </row>
    <row r="44" spans="1:11" ht="18.6" customHeight="1">
      <c r="A44" s="126" t="s">
        <v>93</v>
      </c>
      <c r="B44" s="127"/>
      <c r="C44" s="127"/>
      <c r="D44" s="127"/>
      <c r="E44" s="127"/>
      <c r="F44" s="127"/>
      <c r="G44" s="36">
        <f>SUM(G42:G43)</f>
        <v>140.26060059374998</v>
      </c>
      <c r="H44" s="7"/>
      <c r="I44" s="7"/>
      <c r="J44" s="7"/>
      <c r="K44" s="7"/>
    </row>
    <row r="45" spans="1:11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5">
      <c r="A46" s="7"/>
      <c r="B46" s="7"/>
      <c r="C46" s="7"/>
      <c r="D46" s="7"/>
      <c r="E46" s="7"/>
      <c r="F46" s="7"/>
      <c r="G46" s="7"/>
      <c r="H46" s="37"/>
      <c r="I46" s="7"/>
      <c r="J46" s="7"/>
      <c r="K46" s="7"/>
    </row>
    <row r="47" spans="1:11" ht="15">
      <c r="A47" s="128" t="s">
        <v>94</v>
      </c>
      <c r="B47" s="128"/>
      <c r="C47" s="20">
        <f>H31</f>
        <v>137.75012747512437</v>
      </c>
      <c r="D47" s="7"/>
      <c r="E47" s="7"/>
      <c r="F47" s="7"/>
      <c r="G47" s="7"/>
      <c r="H47" s="37"/>
      <c r="I47" s="7"/>
      <c r="J47" s="7"/>
      <c r="K47" s="7"/>
    </row>
    <row r="48" spans="1:11" ht="15">
      <c r="A48" s="129" t="s">
        <v>95</v>
      </c>
      <c r="B48" s="129"/>
      <c r="C48" s="23">
        <f>G44</f>
        <v>140.26060059374998</v>
      </c>
      <c r="D48" s="7"/>
      <c r="E48" s="7"/>
      <c r="F48" s="7"/>
      <c r="G48" s="7"/>
      <c r="H48" s="37"/>
      <c r="I48" s="7"/>
      <c r="J48" s="7"/>
      <c r="K48" s="7"/>
    </row>
    <row r="49" spans="1:11" ht="21" customHeight="1">
      <c r="A49" s="119" t="s">
        <v>96</v>
      </c>
      <c r="B49" s="119"/>
      <c r="C49" s="74">
        <f>SUM(C47:C48)</f>
        <v>278.01072806887436</v>
      </c>
      <c r="D49" s="6"/>
      <c r="E49" s="6"/>
      <c r="F49" s="6"/>
      <c r="G49" s="6"/>
      <c r="H49" s="37"/>
      <c r="I49" s="7"/>
      <c r="J49" s="7"/>
      <c r="K49" s="7"/>
    </row>
    <row r="50" spans="1:11" ht="15">
      <c r="A50" s="37"/>
      <c r="B50" s="37"/>
      <c r="C50" s="37"/>
      <c r="D50" s="37"/>
      <c r="E50" s="37"/>
      <c r="F50" s="37"/>
      <c r="G50" s="37"/>
      <c r="H50" s="37"/>
      <c r="I50" s="7"/>
      <c r="J50" s="7"/>
      <c r="K50" s="7"/>
    </row>
    <row r="51" spans="1:11" ht="15">
      <c r="A51" s="37"/>
      <c r="B51" s="37"/>
      <c r="C51" s="37"/>
      <c r="D51" s="37"/>
      <c r="E51" s="37"/>
      <c r="F51" s="37"/>
      <c r="G51" s="37"/>
      <c r="H51" s="37"/>
      <c r="I51" s="7"/>
      <c r="J51" s="7"/>
      <c r="K51" s="7"/>
    </row>
    <row r="52" spans="1:11" ht="25.2" customHeight="1">
      <c r="A52" s="37"/>
      <c r="B52" s="37"/>
      <c r="C52" s="37"/>
      <c r="D52" s="37"/>
      <c r="E52" s="37"/>
      <c r="F52" s="37"/>
      <c r="G52" s="37"/>
      <c r="H52" s="37"/>
      <c r="I52" s="7"/>
      <c r="J52" s="7"/>
      <c r="K52" s="7"/>
    </row>
  </sheetData>
  <mergeCells count="7">
    <mergeCell ref="A48:B48"/>
    <mergeCell ref="A49:B49"/>
    <mergeCell ref="A4:C4"/>
    <mergeCell ref="B1:G1"/>
    <mergeCell ref="A31:G31"/>
    <mergeCell ref="A44:F44"/>
    <mergeCell ref="A47:B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325A8-5BC0-4280-8897-ACEAFE72C619}">
  <dimension ref="A1:H60"/>
  <sheetViews>
    <sheetView workbookViewId="0" topLeftCell="A1">
      <selection activeCell="H54" sqref="H54"/>
    </sheetView>
  </sheetViews>
  <sheetFormatPr defaultColWidth="9.140625" defaultRowHeight="15"/>
  <cols>
    <col min="2" max="2" width="80.57421875" style="0" customWidth="1"/>
    <col min="3" max="3" width="23.28125" style="3" customWidth="1"/>
    <col min="4" max="4" width="11.00390625" style="3" customWidth="1"/>
    <col min="5" max="5" width="16.57421875" style="0" customWidth="1"/>
    <col min="8" max="8" width="40.421875" style="0" customWidth="1"/>
  </cols>
  <sheetData>
    <row r="1" spans="1:5" s="39" customFormat="1" ht="30" customHeight="1">
      <c r="A1" s="105" t="s">
        <v>105</v>
      </c>
      <c r="B1" s="105"/>
      <c r="C1" s="105"/>
      <c r="D1" s="105"/>
      <c r="E1" s="105"/>
    </row>
    <row r="2" spans="1:5" s="39" customFormat="1" ht="43.2">
      <c r="A2" s="71" t="s">
        <v>64</v>
      </c>
      <c r="B2" s="71" t="s">
        <v>65</v>
      </c>
      <c r="C2" s="71" t="s">
        <v>66</v>
      </c>
      <c r="D2" s="71" t="s">
        <v>68</v>
      </c>
      <c r="E2" s="71" t="s">
        <v>100</v>
      </c>
    </row>
    <row r="3" spans="1:5" s="38" customFormat="1" ht="19.8" customHeight="1">
      <c r="A3" s="59" t="s">
        <v>110</v>
      </c>
      <c r="B3" s="53" t="s">
        <v>106</v>
      </c>
      <c r="C3" s="60" t="s">
        <v>102</v>
      </c>
      <c r="D3" s="60" t="s">
        <v>103</v>
      </c>
      <c r="E3" s="59">
        <v>0.41</v>
      </c>
    </row>
    <row r="4" spans="1:5" s="38" customFormat="1" ht="19.8" customHeight="1">
      <c r="A4" s="59" t="s">
        <v>111</v>
      </c>
      <c r="B4" s="61" t="s">
        <v>107</v>
      </c>
      <c r="C4" s="62" t="s">
        <v>102</v>
      </c>
      <c r="D4" s="63" t="s">
        <v>103</v>
      </c>
      <c r="E4" s="59">
        <v>0.22</v>
      </c>
    </row>
    <row r="5" spans="1:5" s="38" customFormat="1" ht="19.8" customHeight="1">
      <c r="A5" s="59" t="s">
        <v>112</v>
      </c>
      <c r="B5" s="53" t="s">
        <v>142</v>
      </c>
      <c r="C5" s="62" t="s">
        <v>102</v>
      </c>
      <c r="D5" s="63" t="s">
        <v>103</v>
      </c>
      <c r="E5" s="59">
        <v>10.5</v>
      </c>
    </row>
    <row r="6" spans="1:5" s="38" customFormat="1" ht="19.8" customHeight="1">
      <c r="A6" s="59" t="s">
        <v>113</v>
      </c>
      <c r="B6" s="59" t="s">
        <v>108</v>
      </c>
      <c r="C6" s="62" t="s">
        <v>102</v>
      </c>
      <c r="D6" s="63" t="s">
        <v>103</v>
      </c>
      <c r="E6" s="59">
        <v>0.14</v>
      </c>
    </row>
    <row r="7" spans="1:5" s="38" customFormat="1" ht="19.8" customHeight="1">
      <c r="A7" s="59" t="s">
        <v>114</v>
      </c>
      <c r="B7" s="59" t="s">
        <v>119</v>
      </c>
      <c r="C7" s="62" t="s">
        <v>102</v>
      </c>
      <c r="D7" s="63" t="s">
        <v>103</v>
      </c>
      <c r="E7" s="59">
        <v>2.15</v>
      </c>
    </row>
    <row r="8" spans="1:5" s="38" customFormat="1" ht="19.8" customHeight="1">
      <c r="A8" s="59" t="s">
        <v>115</v>
      </c>
      <c r="B8" s="53" t="s">
        <v>101</v>
      </c>
      <c r="C8" s="60" t="s">
        <v>102</v>
      </c>
      <c r="D8" s="60" t="s">
        <v>103</v>
      </c>
      <c r="E8" s="59">
        <v>1.04</v>
      </c>
    </row>
    <row r="9" spans="1:5" s="38" customFormat="1" ht="19.8" customHeight="1">
      <c r="A9" s="59" t="s">
        <v>116</v>
      </c>
      <c r="B9" s="59" t="s">
        <v>109</v>
      </c>
      <c r="C9" s="60" t="s">
        <v>102</v>
      </c>
      <c r="D9" s="60" t="s">
        <v>103</v>
      </c>
      <c r="E9" s="59">
        <v>3.75</v>
      </c>
    </row>
    <row r="10" spans="1:8" s="38" customFormat="1" ht="19.8" customHeight="1">
      <c r="A10" s="59" t="s">
        <v>117</v>
      </c>
      <c r="B10" s="59" t="s">
        <v>123</v>
      </c>
      <c r="C10" s="60" t="s">
        <v>102</v>
      </c>
      <c r="D10" s="60" t="s">
        <v>103</v>
      </c>
      <c r="E10" s="59">
        <v>14.2</v>
      </c>
      <c r="H10" s="65"/>
    </row>
    <row r="11" spans="1:8" s="38" customFormat="1" ht="19.8" customHeight="1">
      <c r="A11" s="59" t="s">
        <v>118</v>
      </c>
      <c r="B11" s="59" t="s">
        <v>144</v>
      </c>
      <c r="C11" s="60" t="s">
        <v>104</v>
      </c>
      <c r="D11" s="60" t="s">
        <v>103</v>
      </c>
      <c r="E11" s="59">
        <v>23.05</v>
      </c>
      <c r="H11" s="65"/>
    </row>
    <row r="12" spans="1:8" s="38" customFormat="1" ht="19.8" customHeight="1">
      <c r="A12" s="59" t="s">
        <v>120</v>
      </c>
      <c r="B12" s="64" t="s">
        <v>145</v>
      </c>
      <c r="C12" s="60" t="s">
        <v>104</v>
      </c>
      <c r="D12" s="60" t="s">
        <v>103</v>
      </c>
      <c r="E12" s="59">
        <v>147.56</v>
      </c>
      <c r="H12" s="65"/>
    </row>
    <row r="13" spans="1:8" s="38" customFormat="1" ht="19.8" customHeight="1">
      <c r="A13" s="59" t="s">
        <v>121</v>
      </c>
      <c r="B13" s="59" t="s">
        <v>136</v>
      </c>
      <c r="C13" s="60" t="s">
        <v>102</v>
      </c>
      <c r="D13" s="60" t="s">
        <v>150</v>
      </c>
      <c r="E13" s="59">
        <v>42.55</v>
      </c>
      <c r="H13" s="66"/>
    </row>
    <row r="14" spans="1:5" s="38" customFormat="1" ht="19.8" customHeight="1">
      <c r="A14" s="59" t="s">
        <v>122</v>
      </c>
      <c r="B14" s="59" t="s">
        <v>146</v>
      </c>
      <c r="C14" s="60" t="s">
        <v>104</v>
      </c>
      <c r="D14" s="60" t="s">
        <v>103</v>
      </c>
      <c r="E14" s="59">
        <v>29.81</v>
      </c>
    </row>
    <row r="15" spans="1:8" s="38" customFormat="1" ht="19.8" customHeight="1">
      <c r="A15" s="59" t="s">
        <v>125</v>
      </c>
      <c r="B15" s="59" t="s">
        <v>147</v>
      </c>
      <c r="C15" s="60" t="s">
        <v>104</v>
      </c>
      <c r="D15" s="60" t="s">
        <v>150</v>
      </c>
      <c r="E15" s="59">
        <v>40</v>
      </c>
      <c r="H15" s="65"/>
    </row>
    <row r="16" spans="1:5" s="38" customFormat="1" ht="19.8" customHeight="1">
      <c r="A16" s="59" t="s">
        <v>126</v>
      </c>
      <c r="B16" s="59" t="s">
        <v>141</v>
      </c>
      <c r="C16" s="60" t="s">
        <v>102</v>
      </c>
      <c r="D16" s="60" t="s">
        <v>150</v>
      </c>
      <c r="E16" s="59">
        <v>10.15</v>
      </c>
    </row>
    <row r="17" spans="1:5" s="38" customFormat="1" ht="19.8" customHeight="1">
      <c r="A17" s="59" t="s">
        <v>127</v>
      </c>
      <c r="B17" s="59" t="s">
        <v>143</v>
      </c>
      <c r="C17" s="60" t="s">
        <v>104</v>
      </c>
      <c r="D17" s="60" t="s">
        <v>150</v>
      </c>
      <c r="E17" s="59">
        <v>29.2</v>
      </c>
    </row>
    <row r="18" spans="1:8" s="38" customFormat="1" ht="19.8" customHeight="1">
      <c r="A18" s="59" t="s">
        <v>128</v>
      </c>
      <c r="B18" s="59" t="s">
        <v>137</v>
      </c>
      <c r="C18" s="60" t="s">
        <v>104</v>
      </c>
      <c r="D18" s="60" t="s">
        <v>103</v>
      </c>
      <c r="E18" s="59">
        <v>35</v>
      </c>
      <c r="H18" s="65"/>
    </row>
    <row r="19" spans="1:8" s="38" customFormat="1" ht="19.8" customHeight="1">
      <c r="A19" s="59" t="s">
        <v>129</v>
      </c>
      <c r="B19" s="59" t="s">
        <v>148</v>
      </c>
      <c r="C19" s="60" t="s">
        <v>102</v>
      </c>
      <c r="D19" s="60" t="s">
        <v>103</v>
      </c>
      <c r="E19" s="59">
        <v>2.98</v>
      </c>
      <c r="H19" s="65"/>
    </row>
    <row r="20" spans="1:8" s="38" customFormat="1" ht="19.8" customHeight="1">
      <c r="A20" s="59" t="s">
        <v>130</v>
      </c>
      <c r="B20" s="67" t="s">
        <v>160</v>
      </c>
      <c r="C20" s="69" t="s">
        <v>102</v>
      </c>
      <c r="D20" s="69" t="s">
        <v>103</v>
      </c>
      <c r="E20" s="68">
        <v>18.9</v>
      </c>
      <c r="H20" s="65"/>
    </row>
    <row r="21" spans="1:8" s="38" customFormat="1" ht="19.8" customHeight="1">
      <c r="A21" s="59" t="s">
        <v>131</v>
      </c>
      <c r="B21" s="59" t="s">
        <v>138</v>
      </c>
      <c r="C21" s="60" t="s">
        <v>102</v>
      </c>
      <c r="D21" s="60" t="s">
        <v>103</v>
      </c>
      <c r="E21" s="59">
        <v>2.787471641791045</v>
      </c>
      <c r="H21" s="66"/>
    </row>
    <row r="22" spans="1:8" s="38" customFormat="1" ht="19.8" customHeight="1">
      <c r="A22" s="59" t="s">
        <v>132</v>
      </c>
      <c r="B22" s="59" t="s">
        <v>139</v>
      </c>
      <c r="C22" s="60" t="s">
        <v>102</v>
      </c>
      <c r="D22" s="60" t="s">
        <v>103</v>
      </c>
      <c r="E22" s="59">
        <v>5.057675</v>
      </c>
      <c r="H22" s="65"/>
    </row>
    <row r="23" spans="1:8" s="38" customFormat="1" ht="19.8" customHeight="1">
      <c r="A23" s="59" t="s">
        <v>133</v>
      </c>
      <c r="B23" s="59" t="s">
        <v>151</v>
      </c>
      <c r="C23" s="60" t="s">
        <v>102</v>
      </c>
      <c r="D23" s="60" t="s">
        <v>103</v>
      </c>
      <c r="E23" s="59">
        <v>0.43</v>
      </c>
      <c r="H23" s="65"/>
    </row>
    <row r="24" spans="1:8" s="38" customFormat="1" ht="19.8" customHeight="1">
      <c r="A24" s="59" t="s">
        <v>134</v>
      </c>
      <c r="B24" s="67" t="s">
        <v>140</v>
      </c>
      <c r="C24" s="60" t="s">
        <v>97</v>
      </c>
      <c r="D24" s="60" t="s">
        <v>103</v>
      </c>
      <c r="E24" s="59">
        <v>34.99</v>
      </c>
      <c r="H24" s="65"/>
    </row>
    <row r="25" spans="1:8" s="38" customFormat="1" ht="19.8" customHeight="1">
      <c r="A25" s="59" t="s">
        <v>135</v>
      </c>
      <c r="B25" s="67" t="s">
        <v>168</v>
      </c>
      <c r="C25" s="60" t="s">
        <v>97</v>
      </c>
      <c r="D25" s="60" t="s">
        <v>103</v>
      </c>
      <c r="E25" s="59">
        <v>3.15</v>
      </c>
      <c r="H25" s="65"/>
    </row>
    <row r="26" spans="1:8" s="38" customFormat="1" ht="19.8" customHeight="1">
      <c r="A26" s="59" t="s">
        <v>152</v>
      </c>
      <c r="B26" s="67" t="s">
        <v>124</v>
      </c>
      <c r="C26" s="60" t="s">
        <v>282</v>
      </c>
      <c r="D26" s="60" t="s">
        <v>103</v>
      </c>
      <c r="E26" s="59">
        <v>12.85</v>
      </c>
      <c r="H26" s="65"/>
    </row>
    <row r="27" spans="1:8" s="38" customFormat="1" ht="19.8" customHeight="1">
      <c r="A27" s="59" t="s">
        <v>153</v>
      </c>
      <c r="B27" s="59" t="s">
        <v>159</v>
      </c>
      <c r="C27" s="60" t="s">
        <v>102</v>
      </c>
      <c r="D27" s="60" t="s">
        <v>103</v>
      </c>
      <c r="E27" s="59">
        <v>54</v>
      </c>
      <c r="H27" s="65"/>
    </row>
    <row r="28" spans="1:8" s="38" customFormat="1" ht="19.8" customHeight="1">
      <c r="A28" s="59" t="s">
        <v>154</v>
      </c>
      <c r="B28" s="67" t="s">
        <v>166</v>
      </c>
      <c r="C28" s="60" t="s">
        <v>102</v>
      </c>
      <c r="D28" s="69" t="s">
        <v>103</v>
      </c>
      <c r="E28" s="59">
        <v>0.45</v>
      </c>
      <c r="H28" s="66"/>
    </row>
    <row r="29" spans="1:8" s="38" customFormat="1" ht="19.8" customHeight="1">
      <c r="A29" s="59" t="s">
        <v>155</v>
      </c>
      <c r="B29" s="67" t="s">
        <v>161</v>
      </c>
      <c r="C29" s="63" t="s">
        <v>102</v>
      </c>
      <c r="D29" s="69" t="s">
        <v>103</v>
      </c>
      <c r="E29" s="59">
        <v>2.05</v>
      </c>
      <c r="H29" s="65"/>
    </row>
    <row r="30" spans="1:5" s="38" customFormat="1" ht="19.8" customHeight="1">
      <c r="A30" s="59" t="s">
        <v>156</v>
      </c>
      <c r="B30" s="67" t="s">
        <v>162</v>
      </c>
      <c r="C30" s="63" t="s">
        <v>102</v>
      </c>
      <c r="D30" s="69" t="s">
        <v>103</v>
      </c>
      <c r="E30" s="59">
        <v>0.45</v>
      </c>
    </row>
    <row r="31" spans="1:8" s="38" customFormat="1" ht="19.8" customHeight="1">
      <c r="A31" s="59" t="s">
        <v>157</v>
      </c>
      <c r="B31" s="67" t="s">
        <v>163</v>
      </c>
      <c r="C31" s="63" t="s">
        <v>102</v>
      </c>
      <c r="D31" s="69" t="s">
        <v>103</v>
      </c>
      <c r="E31" s="59">
        <v>635</v>
      </c>
      <c r="H31" s="65"/>
    </row>
    <row r="32" spans="1:8" s="38" customFormat="1" ht="19.8" customHeight="1">
      <c r="A32" s="59" t="s">
        <v>158</v>
      </c>
      <c r="B32" s="67" t="s">
        <v>164</v>
      </c>
      <c r="C32" s="63" t="s">
        <v>102</v>
      </c>
      <c r="D32" s="69" t="s">
        <v>103</v>
      </c>
      <c r="E32" s="59">
        <v>2730</v>
      </c>
      <c r="H32" s="65"/>
    </row>
    <row r="33" spans="1:5" s="38" customFormat="1" ht="19.8" customHeight="1">
      <c r="A33" s="59" t="s">
        <v>167</v>
      </c>
      <c r="B33" s="67" t="s">
        <v>165</v>
      </c>
      <c r="C33" s="63" t="s">
        <v>102</v>
      </c>
      <c r="D33" s="69" t="s">
        <v>103</v>
      </c>
      <c r="E33" s="59">
        <f>8.52/100</f>
        <v>0.0852</v>
      </c>
    </row>
    <row r="34" spans="1:5" s="38" customFormat="1" ht="19.8" customHeight="1">
      <c r="A34" s="59" t="s">
        <v>169</v>
      </c>
      <c r="B34" s="67" t="s">
        <v>186</v>
      </c>
      <c r="C34" s="63" t="s">
        <v>102</v>
      </c>
      <c r="D34" s="69" t="s">
        <v>103</v>
      </c>
      <c r="E34" s="59">
        <v>0.2</v>
      </c>
    </row>
    <row r="35" spans="1:5" s="38" customFormat="1" ht="19.8" customHeight="1">
      <c r="A35" s="59" t="s">
        <v>181</v>
      </c>
      <c r="B35" s="67" t="s">
        <v>182</v>
      </c>
      <c r="C35" s="63" t="s">
        <v>104</v>
      </c>
      <c r="D35" s="69" t="s">
        <v>183</v>
      </c>
      <c r="E35" s="59">
        <v>195.45</v>
      </c>
    </row>
    <row r="36" spans="1:5" s="38" customFormat="1" ht="19.8" customHeight="1">
      <c r="A36" s="59" t="s">
        <v>184</v>
      </c>
      <c r="B36" s="67" t="s">
        <v>180</v>
      </c>
      <c r="C36" s="63" t="s">
        <v>185</v>
      </c>
      <c r="D36" s="69" t="s">
        <v>103</v>
      </c>
      <c r="E36" s="59">
        <v>4.25</v>
      </c>
    </row>
    <row r="37" spans="1:5" s="38" customFormat="1" ht="19.8" customHeight="1">
      <c r="A37" s="59" t="s">
        <v>187</v>
      </c>
      <c r="B37" s="67" t="s">
        <v>188</v>
      </c>
      <c r="C37" s="63" t="s">
        <v>102</v>
      </c>
      <c r="D37" s="69" t="s">
        <v>103</v>
      </c>
      <c r="E37" s="59">
        <v>29.55</v>
      </c>
    </row>
    <row r="38" spans="1:5" s="38" customFormat="1" ht="19.8" customHeight="1">
      <c r="A38" s="59" t="s">
        <v>191</v>
      </c>
      <c r="B38" s="67" t="s">
        <v>190</v>
      </c>
      <c r="C38" s="60" t="s">
        <v>282</v>
      </c>
      <c r="D38" s="69" t="s">
        <v>103</v>
      </c>
      <c r="E38" s="59">
        <f>32.6/100</f>
        <v>0.326</v>
      </c>
    </row>
    <row r="39" spans="1:5" s="38" customFormat="1" ht="19.8" customHeight="1">
      <c r="A39" s="59" t="s">
        <v>192</v>
      </c>
      <c r="B39" s="67" t="s">
        <v>198</v>
      </c>
      <c r="C39" s="63" t="s">
        <v>102</v>
      </c>
      <c r="D39" s="69" t="s">
        <v>103</v>
      </c>
      <c r="E39" s="59">
        <v>2.96</v>
      </c>
    </row>
    <row r="40" spans="1:5" s="38" customFormat="1" ht="19.8" customHeight="1">
      <c r="A40" s="59" t="s">
        <v>193</v>
      </c>
      <c r="B40" s="67" t="s">
        <v>199</v>
      </c>
      <c r="C40" s="63" t="s">
        <v>102</v>
      </c>
      <c r="D40" s="69" t="s">
        <v>103</v>
      </c>
      <c r="E40" s="59">
        <v>2.95</v>
      </c>
    </row>
    <row r="41" spans="1:5" s="38" customFormat="1" ht="19.8" customHeight="1">
      <c r="A41" s="59" t="s">
        <v>194</v>
      </c>
      <c r="B41" s="67" t="s">
        <v>200</v>
      </c>
      <c r="C41" s="63" t="s">
        <v>104</v>
      </c>
      <c r="D41" s="69" t="s">
        <v>103</v>
      </c>
      <c r="E41" s="59">
        <v>14.3</v>
      </c>
    </row>
    <row r="42" spans="1:5" s="38" customFormat="1" ht="19.8" customHeight="1">
      <c r="A42" s="59" t="s">
        <v>195</v>
      </c>
      <c r="B42" s="67" t="s">
        <v>201</v>
      </c>
      <c r="C42" s="63" t="s">
        <v>102</v>
      </c>
      <c r="D42" s="69" t="s">
        <v>103</v>
      </c>
      <c r="E42" s="59">
        <v>36</v>
      </c>
    </row>
    <row r="43" spans="1:5" s="38" customFormat="1" ht="19.8" customHeight="1">
      <c r="A43" s="59" t="s">
        <v>196</v>
      </c>
      <c r="B43" s="67" t="s">
        <v>189</v>
      </c>
      <c r="C43" s="63" t="s">
        <v>97</v>
      </c>
      <c r="D43" s="69" t="s">
        <v>103</v>
      </c>
      <c r="E43" s="68">
        <v>32.21</v>
      </c>
    </row>
    <row r="44" spans="1:5" s="38" customFormat="1" ht="19.8" customHeight="1">
      <c r="A44" s="59" t="s">
        <v>197</v>
      </c>
      <c r="B44" s="67" t="s">
        <v>202</v>
      </c>
      <c r="C44" s="63" t="s">
        <v>102</v>
      </c>
      <c r="D44" s="69" t="s">
        <v>103</v>
      </c>
      <c r="E44" s="68">
        <v>0.1</v>
      </c>
    </row>
    <row r="45" spans="1:5" s="38" customFormat="1" ht="19.8" customHeight="1">
      <c r="A45" s="59" t="s">
        <v>207</v>
      </c>
      <c r="B45" s="67" t="s">
        <v>203</v>
      </c>
      <c r="C45" s="63" t="s">
        <v>102</v>
      </c>
      <c r="D45" s="69" t="s">
        <v>103</v>
      </c>
      <c r="E45" s="68">
        <f>6.9/100</f>
        <v>0.069</v>
      </c>
    </row>
    <row r="46" spans="1:5" s="38" customFormat="1" ht="19.8" customHeight="1">
      <c r="A46" s="59" t="s">
        <v>208</v>
      </c>
      <c r="B46" s="67" t="s">
        <v>204</v>
      </c>
      <c r="C46" s="63" t="s">
        <v>102</v>
      </c>
      <c r="D46" s="69" t="s">
        <v>103</v>
      </c>
      <c r="E46" s="68">
        <f>83.98/100</f>
        <v>0.8398</v>
      </c>
    </row>
    <row r="47" spans="1:5" s="38" customFormat="1" ht="19.8" customHeight="1">
      <c r="A47" s="59" t="s">
        <v>209</v>
      </c>
      <c r="B47" s="67" t="s">
        <v>205</v>
      </c>
      <c r="C47" s="63" t="s">
        <v>97</v>
      </c>
      <c r="D47" s="69" t="s">
        <v>103</v>
      </c>
      <c r="E47" s="68">
        <f>13.8/10</f>
        <v>1.3800000000000001</v>
      </c>
    </row>
    <row r="48" spans="1:5" s="38" customFormat="1" ht="19.8" customHeight="1">
      <c r="A48" s="59" t="s">
        <v>210</v>
      </c>
      <c r="B48" s="67" t="s">
        <v>206</v>
      </c>
      <c r="C48" s="63" t="s">
        <v>102</v>
      </c>
      <c r="D48" s="69" t="s">
        <v>103</v>
      </c>
      <c r="E48" s="68">
        <v>2.3</v>
      </c>
    </row>
    <row r="49" spans="1:5" s="38" customFormat="1" ht="19.8" customHeight="1">
      <c r="A49" s="59" t="s">
        <v>212</v>
      </c>
      <c r="B49" s="67" t="s">
        <v>217</v>
      </c>
      <c r="C49" s="63" t="s">
        <v>102</v>
      </c>
      <c r="D49" s="69" t="s">
        <v>103</v>
      </c>
      <c r="E49" s="67">
        <v>26.78</v>
      </c>
    </row>
    <row r="50" spans="1:5" s="38" customFormat="1" ht="19.8" customHeight="1">
      <c r="A50" s="59" t="s">
        <v>213</v>
      </c>
      <c r="B50" s="67" t="s">
        <v>218</v>
      </c>
      <c r="C50" s="63" t="s">
        <v>102</v>
      </c>
      <c r="D50" s="69" t="s">
        <v>103</v>
      </c>
      <c r="E50" s="67">
        <v>0.14</v>
      </c>
    </row>
    <row r="51" spans="1:5" s="38" customFormat="1" ht="19.8" customHeight="1">
      <c r="A51" s="59" t="s">
        <v>214</v>
      </c>
      <c r="B51" s="67" t="s">
        <v>219</v>
      </c>
      <c r="C51" s="63" t="s">
        <v>102</v>
      </c>
      <c r="D51" s="69" t="s">
        <v>103</v>
      </c>
      <c r="E51" s="67">
        <v>30.15</v>
      </c>
    </row>
    <row r="52" spans="1:5" s="38" customFormat="1" ht="19.8" customHeight="1">
      <c r="A52" s="59" t="s">
        <v>215</v>
      </c>
      <c r="B52" s="93" t="s">
        <v>246</v>
      </c>
      <c r="C52" s="63" t="s">
        <v>102</v>
      </c>
      <c r="D52" s="69" t="s">
        <v>103</v>
      </c>
      <c r="E52" s="67">
        <v>2.75</v>
      </c>
    </row>
    <row r="53" spans="1:5" s="38" customFormat="1" ht="19.8" customHeight="1">
      <c r="A53" s="59" t="s">
        <v>216</v>
      </c>
      <c r="B53" s="93" t="s">
        <v>220</v>
      </c>
      <c r="C53" s="63" t="s">
        <v>102</v>
      </c>
      <c r="D53" s="69" t="s">
        <v>103</v>
      </c>
      <c r="E53" s="67">
        <v>19.45</v>
      </c>
    </row>
    <row r="54" spans="1:5" s="38" customFormat="1" ht="19.8" customHeight="1">
      <c r="A54" s="59" t="s">
        <v>229</v>
      </c>
      <c r="B54" s="93" t="s">
        <v>230</v>
      </c>
      <c r="C54" s="63" t="s">
        <v>102</v>
      </c>
      <c r="D54" s="69" t="s">
        <v>103</v>
      </c>
      <c r="E54" s="67">
        <v>0.21</v>
      </c>
    </row>
    <row r="55" spans="1:5" s="38" customFormat="1" ht="19.8" customHeight="1">
      <c r="A55" s="59" t="s">
        <v>231</v>
      </c>
      <c r="B55" s="93" t="s">
        <v>235</v>
      </c>
      <c r="C55" s="63" t="s">
        <v>97</v>
      </c>
      <c r="D55" s="69" t="s">
        <v>103</v>
      </c>
      <c r="E55" s="67">
        <v>1.45</v>
      </c>
    </row>
    <row r="56" spans="1:5" s="38" customFormat="1" ht="19.8" customHeight="1">
      <c r="A56" s="59" t="s">
        <v>232</v>
      </c>
      <c r="B56" s="93" t="s">
        <v>236</v>
      </c>
      <c r="C56" s="63" t="s">
        <v>102</v>
      </c>
      <c r="D56" s="69" t="s">
        <v>103</v>
      </c>
      <c r="E56" s="68">
        <v>0.05</v>
      </c>
    </row>
    <row r="57" spans="1:5" s="38" customFormat="1" ht="19.8" customHeight="1">
      <c r="A57" s="59" t="s">
        <v>233</v>
      </c>
      <c r="B57" s="93" t="s">
        <v>238</v>
      </c>
      <c r="C57" s="63" t="s">
        <v>102</v>
      </c>
      <c r="D57" s="69" t="s">
        <v>103</v>
      </c>
      <c r="E57" s="68">
        <v>0.98</v>
      </c>
    </row>
    <row r="58" spans="1:5" s="38" customFormat="1" ht="19.8" customHeight="1">
      <c r="A58" s="59" t="s">
        <v>234</v>
      </c>
      <c r="B58" s="93" t="s">
        <v>239</v>
      </c>
      <c r="C58" s="63" t="s">
        <v>102</v>
      </c>
      <c r="D58" s="69" t="s">
        <v>103</v>
      </c>
      <c r="E58" s="68">
        <v>2.75</v>
      </c>
    </row>
    <row r="59" spans="1:5" s="38" customFormat="1" ht="19.8" customHeight="1">
      <c r="A59" s="59" t="s">
        <v>240</v>
      </c>
      <c r="B59" s="67" t="s">
        <v>241</v>
      </c>
      <c r="C59" s="60" t="s">
        <v>282</v>
      </c>
      <c r="D59" s="69" t="s">
        <v>103</v>
      </c>
      <c r="E59" s="68">
        <v>2.7</v>
      </c>
    </row>
    <row r="60" spans="1:5" s="38" customFormat="1" ht="19.8" customHeight="1">
      <c r="A60" s="59" t="s">
        <v>243</v>
      </c>
      <c r="B60" s="67" t="s">
        <v>244</v>
      </c>
      <c r="C60" s="63" t="s">
        <v>102</v>
      </c>
      <c r="D60" s="69" t="s">
        <v>103</v>
      </c>
      <c r="E60" s="68">
        <v>1.86</v>
      </c>
    </row>
  </sheetData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8F372-5C4C-456B-A702-AF61343E6491}">
  <dimension ref="A1:K52"/>
  <sheetViews>
    <sheetView workbookViewId="0" topLeftCell="A7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9.14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4.7109375" style="37" customWidth="1"/>
    <col min="8" max="8" width="15.421875" style="37" customWidth="1"/>
    <col min="9" max="9" width="11.421875" style="38" bestFit="1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medycznych'!C17</f>
        <v>Endoskopowe wycięcie żylaków żołądka</v>
      </c>
      <c r="C1" s="120"/>
      <c r="D1" s="130"/>
      <c r="E1" s="130"/>
      <c r="F1" s="130"/>
      <c r="G1" s="130"/>
      <c r="H1" s="7"/>
      <c r="I1" s="7"/>
      <c r="J1" s="7"/>
      <c r="K1" s="7"/>
    </row>
    <row r="2" spans="1:11" ht="15.6">
      <c r="A2" s="6" t="s">
        <v>62</v>
      </c>
      <c r="B2" s="72" t="str">
        <f>'Wykaz procedur medycznych'!B17</f>
        <v>43.412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0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ht="26.4" customHeight="1">
      <c r="A14" s="10" t="str">
        <f>'Przykładowe materiały - ceny'!A9</f>
        <v>ENDO-07</v>
      </c>
      <c r="B14" s="11" t="str">
        <f>'Przykładowe materiały - ceny'!B9</f>
        <v>Ustnik endoskopowy</v>
      </c>
      <c r="C14" s="11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49"/>
      <c r="K14" s="7"/>
    </row>
    <row r="15" spans="1:11" ht="26.4" customHeight="1">
      <c r="A15" s="10" t="str">
        <f>'Przykładowe materiały - ceny'!A10</f>
        <v>ENDO-08</v>
      </c>
      <c r="B15" s="11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49"/>
      <c r="K15" s="7"/>
    </row>
    <row r="16" spans="1:11" s="16" customFormat="1" ht="26.4" customHeight="1">
      <c r="A16" s="10" t="str">
        <f>'Przykładowe materiały - ceny'!A12</f>
        <v>ENDO-10</v>
      </c>
      <c r="B16" s="11" t="str">
        <f>'Przykładowe materiały - ceny'!B12</f>
        <v>ANIOXYDE 1000 ml, preparat do czyszczenia endoskopów</v>
      </c>
      <c r="C16" s="11" t="str">
        <f>'Przykładowe materiały - ceny'!C12</f>
        <v>środek dezynfekcyjny</v>
      </c>
      <c r="D16" s="13">
        <v>25</v>
      </c>
      <c r="E16" s="11" t="str">
        <f>'Przykładowe materiały - ceny'!D12</f>
        <v>szt</v>
      </c>
      <c r="F16" s="41">
        <v>1</v>
      </c>
      <c r="G16" s="12">
        <f>'Przykładowe materiały - ceny'!E12</f>
        <v>147.56</v>
      </c>
      <c r="H16" s="12">
        <f t="shared" si="0"/>
        <v>5.9024</v>
      </c>
      <c r="I16" s="15"/>
      <c r="J16" s="50"/>
      <c r="K16" s="15"/>
    </row>
    <row r="17" spans="1:11" s="16" customFormat="1" ht="26.4" customHeight="1">
      <c r="A17" s="10" t="str">
        <f>'Przykładowe materiały - ceny'!A13</f>
        <v>ENDO-11</v>
      </c>
      <c r="B17" s="11" t="str">
        <f>'Przykładowe materiały - ceny'!B13</f>
        <v>Lignina - wata celulozowa, opakowanie 5 kg</v>
      </c>
      <c r="C17" s="11" t="str">
        <f>'Przykładowe materiały - ceny'!C13</f>
        <v>materiał jednorazowy</v>
      </c>
      <c r="D17" s="13">
        <v>100</v>
      </c>
      <c r="E17" s="11" t="str">
        <f>'Przykładowe materiały - ceny'!D13</f>
        <v>opakowanie</v>
      </c>
      <c r="F17" s="41">
        <v>1</v>
      </c>
      <c r="G17" s="12">
        <f>'Przykładowe materiały - ceny'!E13</f>
        <v>42.55</v>
      </c>
      <c r="H17" s="12">
        <f t="shared" si="0"/>
        <v>0.4255</v>
      </c>
      <c r="I17" s="15"/>
      <c r="J17" s="50"/>
      <c r="K17" s="15"/>
    </row>
    <row r="18" spans="1:11" s="16" customFormat="1" ht="26.4" customHeight="1">
      <c r="A18" s="10" t="str">
        <f>'Przykładowe materiały - ceny'!A23</f>
        <v>ENDO-21</v>
      </c>
      <c r="B18" s="11" t="str">
        <f>'Przykładowe materiały - ceny'!B23</f>
        <v>Nerka jednorazowa</v>
      </c>
      <c r="C18" s="11" t="str">
        <f>'Przykładowe materiały - ceny'!C23</f>
        <v>materiał jednorazowy</v>
      </c>
      <c r="D18" s="13">
        <v>1</v>
      </c>
      <c r="E18" s="11" t="str">
        <f>'Przykładowe materiały - ceny'!D23</f>
        <v>szt</v>
      </c>
      <c r="F18" s="41">
        <v>1</v>
      </c>
      <c r="G18" s="12">
        <f>'Przykładowe materiały - ceny'!E23</f>
        <v>0.43</v>
      </c>
      <c r="H18" s="12">
        <f t="shared" si="0"/>
        <v>0.43</v>
      </c>
      <c r="I18" s="15"/>
      <c r="J18" s="15"/>
      <c r="K18" s="15"/>
    </row>
    <row r="19" spans="1:11" s="16" customFormat="1" ht="26.4" customHeight="1">
      <c r="A19" s="10" t="str">
        <f>'Przykładowe materiały - ceny'!A19</f>
        <v>ENDO-17</v>
      </c>
      <c r="B19" s="11" t="str">
        <f>'Przykładowe materiały - ceny'!B19</f>
        <v>Szczoteczka do czyszczenia endoskopów</v>
      </c>
      <c r="C19" s="11" t="str">
        <f>'Przykładowe materiały - ceny'!C19</f>
        <v>materiał jednorazowy</v>
      </c>
      <c r="D19" s="13">
        <v>1</v>
      </c>
      <c r="E19" s="11" t="str">
        <f>'Przykładowe materiały - ceny'!D19</f>
        <v>szt</v>
      </c>
      <c r="F19" s="41">
        <v>1</v>
      </c>
      <c r="G19" s="12">
        <f>'Przykładowe materiały - ceny'!E19</f>
        <v>2.98</v>
      </c>
      <c r="H19" s="12">
        <f t="shared" si="0"/>
        <v>2.98</v>
      </c>
      <c r="I19" s="15"/>
      <c r="J19" s="50"/>
      <c r="K19" s="15"/>
    </row>
    <row r="20" spans="1:11" s="16" customFormat="1" ht="26.4" customHeight="1">
      <c r="A20" s="10" t="str">
        <f>'Przykładowe materiały - ceny'!A14</f>
        <v>ENDO-12</v>
      </c>
      <c r="B20" s="11" t="str">
        <f>'Przykładowe materiały - ceny'!B14</f>
        <v>Aniosgel 85 NPC do dezynfekcji rąk, butelka 1000 ml</v>
      </c>
      <c r="C20" s="11" t="str">
        <f>'Przykładowe materiały - ceny'!C14</f>
        <v>środek dezynfekcyjny</v>
      </c>
      <c r="D20" s="13">
        <v>30</v>
      </c>
      <c r="E20" s="11" t="str">
        <f>'Przykładowe materiały - ceny'!D14</f>
        <v>szt</v>
      </c>
      <c r="F20" s="41">
        <v>1</v>
      </c>
      <c r="G20" s="12">
        <f>'Przykładowe materiały - ceny'!E14</f>
        <v>29.81</v>
      </c>
      <c r="H20" s="12">
        <f t="shared" si="0"/>
        <v>0.9936666666666666</v>
      </c>
      <c r="I20" s="15"/>
      <c r="J20" s="50"/>
      <c r="K20" s="15"/>
    </row>
    <row r="21" spans="1:11" s="16" customFormat="1" ht="30" customHeight="1">
      <c r="A21" s="10" t="str">
        <f>'Przykładowe materiały - ceny'!A15</f>
        <v>ENDO-13</v>
      </c>
      <c r="B21" s="11" t="str">
        <f>'Przykładowe materiały - ceny'!B15</f>
        <v>Chusteczki uniwersalne Clinell do dezynfekcji powierzchni, opakowanie 200 szt</v>
      </c>
      <c r="C21" s="11" t="str">
        <f>'Przykładowe materiały - ceny'!C15</f>
        <v>środek dezynfekcyjny</v>
      </c>
      <c r="D21" s="13">
        <v>60</v>
      </c>
      <c r="E21" s="11" t="str">
        <f>'Przykładowe materiały - ceny'!D15</f>
        <v>opakowanie</v>
      </c>
      <c r="F21" s="41">
        <v>1</v>
      </c>
      <c r="G21" s="12">
        <f>'Przykładowe materiały - ceny'!E15</f>
        <v>40</v>
      </c>
      <c r="H21" s="12">
        <f t="shared" si="0"/>
        <v>0.6666666666666666</v>
      </c>
      <c r="I21" s="15"/>
      <c r="J21" s="50"/>
      <c r="K21" s="15"/>
    </row>
    <row r="22" spans="1:11" s="16" customFormat="1" ht="26.4" customHeight="1">
      <c r="A22" s="10" t="str">
        <f>'Przykładowe materiały - ceny'!A16</f>
        <v>ENDO-14</v>
      </c>
      <c r="B22" s="11" t="str">
        <f>'Przykładowe materiały - ceny'!B16</f>
        <v>Kompresy niejałowe 10x10, opakowanie 100 sztuk</v>
      </c>
      <c r="C22" s="11" t="str">
        <f>'Przykładowe materiały - ceny'!C16</f>
        <v>materiał jednorazowy</v>
      </c>
      <c r="D22" s="13">
        <v>4</v>
      </c>
      <c r="E22" s="11" t="str">
        <f>'Przykładowe materiały - ceny'!D16</f>
        <v>opakowanie</v>
      </c>
      <c r="F22" s="41">
        <v>1</v>
      </c>
      <c r="G22" s="12">
        <f>'Przykładowe materiały - ceny'!E16</f>
        <v>10.15</v>
      </c>
      <c r="H22" s="12">
        <f t="shared" si="0"/>
        <v>2.5375</v>
      </c>
      <c r="I22" s="15"/>
      <c r="J22" s="50"/>
      <c r="K22" s="15"/>
    </row>
    <row r="23" spans="1:11" s="16" customFormat="1" ht="26.4" customHeight="1">
      <c r="A23" s="10" t="str">
        <f>'Przykładowe materiały - ceny'!A17</f>
        <v>ENDO-15</v>
      </c>
      <c r="B23" s="11" t="str">
        <f>'Przykładowe materiały - ceny'!B17</f>
        <v>Incidin OXY Wipes chusteczki do dezynfekcji, opakowanie 100 sztuk</v>
      </c>
      <c r="C23" s="11" t="str">
        <f>'Przykładowe materiały - ceny'!C17</f>
        <v>środek dezynfekcyjny</v>
      </c>
      <c r="D23" s="13">
        <v>10</v>
      </c>
      <c r="E23" s="11" t="str">
        <f>'Przykładowe materiały - ceny'!D17</f>
        <v>opakowanie</v>
      </c>
      <c r="F23" s="41">
        <v>1</v>
      </c>
      <c r="G23" s="12">
        <f>'Przykładowe materiały - ceny'!E17</f>
        <v>29.2</v>
      </c>
      <c r="H23" s="12">
        <f t="shared" si="0"/>
        <v>2.92</v>
      </c>
      <c r="I23" s="15"/>
      <c r="J23" s="50"/>
      <c r="K23" s="15"/>
    </row>
    <row r="24" spans="1:11" s="16" customFormat="1" ht="26.4" customHeight="1">
      <c r="A24" s="10" t="str">
        <f>'Przykładowe materiały - ceny'!A18</f>
        <v>ENDO-16</v>
      </c>
      <c r="B24" s="11" t="str">
        <f>'Przykładowe materiały - ceny'!B18</f>
        <v>Sterisol Liquid Soap Ultra Mild, opakowanie 700 ml</v>
      </c>
      <c r="C24" s="11" t="str">
        <f>'Przykładowe materiały - ceny'!C18</f>
        <v>środek dezynfekcyjny</v>
      </c>
      <c r="D24" s="13">
        <v>60</v>
      </c>
      <c r="E24" s="11" t="str">
        <f>'Przykładowe materiały - ceny'!D18</f>
        <v>szt</v>
      </c>
      <c r="F24" s="41">
        <v>1</v>
      </c>
      <c r="G24" s="12">
        <f>'Przykładowe materiały - ceny'!E18</f>
        <v>35</v>
      </c>
      <c r="H24" s="12">
        <f t="shared" si="0"/>
        <v>0.5833333333333334</v>
      </c>
      <c r="I24" s="15"/>
      <c r="J24" s="50"/>
      <c r="K24" s="15"/>
    </row>
    <row r="25" spans="1:11" s="16" customFormat="1" ht="26.4" customHeight="1">
      <c r="A25" s="10" t="str">
        <f>'Przykładowe materiały - ceny'!A22</f>
        <v>ENDO-20</v>
      </c>
      <c r="B25" s="11" t="str">
        <f>'Przykładowe materiały - ceny'!B22</f>
        <v>POJEMNIK na odpady medyczne 10L.</v>
      </c>
      <c r="C25" s="11" t="str">
        <f>'Przykładowe materiały - ceny'!C22</f>
        <v>materiał jednorazowy</v>
      </c>
      <c r="D25" s="13">
        <v>30</v>
      </c>
      <c r="E25" s="11" t="str">
        <f>'Przykładowe materiały - ceny'!D22</f>
        <v>szt</v>
      </c>
      <c r="F25" s="41">
        <v>1</v>
      </c>
      <c r="G25" s="12">
        <f>'Przykładowe materiały - ceny'!E22</f>
        <v>5.057675</v>
      </c>
      <c r="H25" s="12">
        <f t="shared" si="0"/>
        <v>0.16858916666666665</v>
      </c>
      <c r="I25" s="15"/>
      <c r="J25" s="15"/>
      <c r="K25" s="15"/>
    </row>
    <row r="26" spans="1:11" s="16" customFormat="1" ht="26.4" customHeight="1">
      <c r="A26" s="10" t="str">
        <f>'Przykładowe materiały - ceny'!A21</f>
        <v>ENDO-19</v>
      </c>
      <c r="B26" s="11" t="str">
        <f>'Przykładowe materiały - ceny'!B21</f>
        <v>Pojemnik z 4% formaliną o poj.  60 / 30 ml</v>
      </c>
      <c r="C26" s="11" t="str">
        <f>'Przykładowe materiały - ceny'!C21</f>
        <v>materiał jednorazowy</v>
      </c>
      <c r="D26" s="13">
        <v>1</v>
      </c>
      <c r="E26" s="11" t="str">
        <f>'Przykładowe materiały - ceny'!D21</f>
        <v>szt</v>
      </c>
      <c r="F26" s="41">
        <v>1</v>
      </c>
      <c r="G26" s="12">
        <f>'Przykładowe materiały - ceny'!E21</f>
        <v>2.787471641791045</v>
      </c>
      <c r="H26" s="12">
        <f t="shared" si="0"/>
        <v>2.787471641791045</v>
      </c>
      <c r="J26" s="50"/>
      <c r="K26" s="15"/>
    </row>
    <row r="27" spans="1:11" s="16" customFormat="1" ht="26.4" customHeight="1">
      <c r="A27" s="10" t="str">
        <f>'Przykładowe materiały - ceny'!A20</f>
        <v>ENDO-18</v>
      </c>
      <c r="B27" s="11" t="str">
        <f>'Przykładowe materiały - ceny'!B20</f>
        <v>Szczypce biopsyjne</v>
      </c>
      <c r="C27" s="11" t="str">
        <f>'Przykładowe materiały - ceny'!C20</f>
        <v>materiał jednorazowy</v>
      </c>
      <c r="D27" s="13">
        <v>1</v>
      </c>
      <c r="E27" s="11" t="str">
        <f>'Przykładowe materiały - ceny'!D20</f>
        <v>szt</v>
      </c>
      <c r="F27" s="41">
        <v>1</v>
      </c>
      <c r="G27" s="12">
        <f>'Przykładowe materiały - ceny'!E20</f>
        <v>18.9</v>
      </c>
      <c r="H27" s="12">
        <f t="shared" si="0"/>
        <v>18.9</v>
      </c>
      <c r="I27" s="15"/>
      <c r="J27" s="50"/>
      <c r="K27" s="15"/>
    </row>
    <row r="28" spans="1:11" s="16" customFormat="1" ht="26.4" customHeight="1">
      <c r="A28" s="10" t="str">
        <f>'Przykładowe materiały - ceny'!A54</f>
        <v>ENDO-52</v>
      </c>
      <c r="B28" s="11" t="str">
        <f>'Przykładowe materiały - ceny'!B54</f>
        <v xml:space="preserve">STRZYKAWKA 20 ml BRAUN </v>
      </c>
      <c r="C28" s="11" t="str">
        <f>'Przykładowe materiały - ceny'!C54</f>
        <v>materiał jednorazowy</v>
      </c>
      <c r="D28" s="13">
        <v>1</v>
      </c>
      <c r="E28" s="11" t="str">
        <f>'Przykładowe materiały - ceny'!D54</f>
        <v>szt</v>
      </c>
      <c r="F28" s="41">
        <v>2</v>
      </c>
      <c r="G28" s="12">
        <f>'Przykładowe materiały - ceny'!E54</f>
        <v>0.21</v>
      </c>
      <c r="H28" s="12">
        <f t="shared" si="0"/>
        <v>0.42</v>
      </c>
      <c r="I28" s="15"/>
      <c r="J28" s="15"/>
      <c r="K28" s="15"/>
    </row>
    <row r="29" spans="1:11" s="16" customFormat="1" ht="26.4" customHeight="1">
      <c r="A29" s="10" t="str">
        <f>'Przykładowe materiały - ceny'!A35</f>
        <v>ENDO-33</v>
      </c>
      <c r="B29" s="11" t="str">
        <f>'Przykładowe materiały - ceny'!B35</f>
        <v>Spirytus 75 % , 1 litr</v>
      </c>
      <c r="C29" s="11" t="str">
        <f>'Przykładowe materiały - ceny'!C35</f>
        <v>środek dezynfekcyjny</v>
      </c>
      <c r="D29" s="13">
        <v>1</v>
      </c>
      <c r="E29" s="11" t="str">
        <f>'Przykładowe materiały - ceny'!D35</f>
        <v>litr</v>
      </c>
      <c r="F29" s="40">
        <v>0.1</v>
      </c>
      <c r="G29" s="12">
        <f>'Przykładowe materiały - ceny'!E35</f>
        <v>195.45</v>
      </c>
      <c r="H29" s="12">
        <f t="shared" si="0"/>
        <v>19.545</v>
      </c>
      <c r="I29" s="15"/>
      <c r="J29" s="15"/>
      <c r="K29" s="15"/>
    </row>
    <row r="30" spans="1:11" s="16" customFormat="1" ht="26.4" customHeight="1">
      <c r="A30" s="10" t="str">
        <f>'Przykładowe materiały - ceny'!A24</f>
        <v>ENDO-22</v>
      </c>
      <c r="B30" s="11" t="str">
        <f>'Przykładowe materiały - ceny'!B24</f>
        <v xml:space="preserve">Lidocain-EGIS aerozol, roztwór 10% 38g </v>
      </c>
      <c r="C30" s="11" t="str">
        <f>'Przykładowe materiały - ceny'!C24</f>
        <v>lek</v>
      </c>
      <c r="D30" s="13">
        <v>10</v>
      </c>
      <c r="E30" s="11" t="str">
        <f>'Przykładowe materiały - ceny'!D24</f>
        <v>szt</v>
      </c>
      <c r="F30" s="41">
        <v>1</v>
      </c>
      <c r="G30" s="12">
        <f>'Przykładowe materiały - ceny'!E24</f>
        <v>34.99</v>
      </c>
      <c r="H30" s="12">
        <f t="shared" si="0"/>
        <v>3.4990000000000006</v>
      </c>
      <c r="I30" s="15"/>
      <c r="J30" s="15"/>
      <c r="K30" s="15"/>
    </row>
    <row r="31" spans="1:11" s="16" customFormat="1" ht="26.4" customHeight="1">
      <c r="A31" s="123" t="s">
        <v>80</v>
      </c>
      <c r="B31" s="124"/>
      <c r="C31" s="124"/>
      <c r="D31" s="124"/>
      <c r="E31" s="124"/>
      <c r="F31" s="124"/>
      <c r="G31" s="125"/>
      <c r="H31" s="17">
        <f>SUM(H8:H30)</f>
        <v>111.91912747512436</v>
      </c>
      <c r="I31" s="15"/>
      <c r="J31" s="15"/>
      <c r="K31" s="15"/>
    </row>
    <row r="32" spans="1:11" s="16" customFormat="1" ht="26.4" customHeight="1">
      <c r="A32" s="6"/>
      <c r="B32" s="6"/>
      <c r="C32" s="6"/>
      <c r="D32" s="6"/>
      <c r="E32" s="6"/>
      <c r="F32" s="6"/>
      <c r="G32" s="6"/>
      <c r="H32" s="6"/>
      <c r="I32" s="15"/>
      <c r="J32" s="15"/>
      <c r="K32" s="15"/>
    </row>
    <row r="33" spans="1:11" s="16" customFormat="1" ht="26.4" customHeight="1">
      <c r="A33" s="6" t="s">
        <v>81</v>
      </c>
      <c r="B33" s="7"/>
      <c r="C33" s="7"/>
      <c r="D33" s="7"/>
      <c r="E33" s="7"/>
      <c r="F33" s="7"/>
      <c r="G33" s="7"/>
      <c r="H33" s="7"/>
      <c r="I33" s="15"/>
      <c r="J33" s="15"/>
      <c r="K33" s="15"/>
    </row>
    <row r="34" spans="1:11" s="16" customFormat="1" ht="26.4" customHeight="1">
      <c r="A34" s="6" t="s">
        <v>82</v>
      </c>
      <c r="B34" s="18" t="s">
        <v>83</v>
      </c>
      <c r="C34" s="18" t="s">
        <v>84</v>
      </c>
      <c r="D34" s="7"/>
      <c r="E34" s="7"/>
      <c r="F34" s="7"/>
      <c r="G34" s="7"/>
      <c r="H34" s="7"/>
      <c r="I34" s="15"/>
      <c r="J34" s="15"/>
      <c r="K34" s="15"/>
    </row>
    <row r="35" spans="1:11" s="16" customFormat="1" ht="26.4" customHeight="1">
      <c r="A35" s="19"/>
      <c r="B35" s="20"/>
      <c r="C35" s="21"/>
      <c r="D35" s="7"/>
      <c r="E35" s="7"/>
      <c r="F35" s="7"/>
      <c r="G35" s="7"/>
      <c r="H35" s="7"/>
      <c r="I35" s="15"/>
      <c r="J35" s="15"/>
      <c r="K35" s="15"/>
    </row>
    <row r="36" spans="1:11" s="16" customFormat="1" ht="26.4" customHeight="1">
      <c r="A36" s="22" t="str">
        <f>'Przykładowe stawki wynagrodzeń'!C5</f>
        <v>lekarz</v>
      </c>
      <c r="B36" s="23">
        <f>'Przykładowe stawki wynagrodzeń'!E7</f>
        <v>115.2072796875</v>
      </c>
      <c r="C36" s="24">
        <f>B36/60</f>
        <v>1.920121328125</v>
      </c>
      <c r="D36" s="7"/>
      <c r="E36" s="7"/>
      <c r="F36" s="7"/>
      <c r="G36" s="7"/>
      <c r="H36" s="7"/>
      <c r="I36" s="15"/>
      <c r="J36" s="15"/>
      <c r="K36" s="15"/>
    </row>
    <row r="37" spans="1:11" s="16" customFormat="1" ht="26.4" customHeight="1">
      <c r="A37" s="25" t="str">
        <f>'Przykładowe stawki wynagrodzeń'!C10</f>
        <v>pielęgniarka</v>
      </c>
      <c r="B37" s="23">
        <f>'Przykładowe stawki wynagrodzeń'!E12</f>
        <v>44.2545341875</v>
      </c>
      <c r="C37" s="24">
        <f>B37/60</f>
        <v>0.7375755697916666</v>
      </c>
      <c r="D37" s="7"/>
      <c r="E37" s="7"/>
      <c r="F37" s="7"/>
      <c r="G37" s="7"/>
      <c r="H37" s="7"/>
      <c r="I37" s="15"/>
      <c r="J37" s="15"/>
      <c r="K37" s="15"/>
    </row>
    <row r="38" spans="1:11" s="16" customFormat="1" ht="26.4" customHeight="1">
      <c r="A38" s="7"/>
      <c r="B38" s="7"/>
      <c r="C38" s="7"/>
      <c r="D38" s="7"/>
      <c r="E38" s="7"/>
      <c r="F38" s="7"/>
      <c r="G38" s="7"/>
      <c r="H38" s="7"/>
      <c r="I38" s="15"/>
      <c r="J38" s="15"/>
      <c r="K38" s="15"/>
    </row>
    <row r="39" spans="1:11" ht="18.6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51" customHeight="1">
      <c r="A40" s="8" t="s">
        <v>85</v>
      </c>
      <c r="B40" s="8" t="s">
        <v>86</v>
      </c>
      <c r="C40" s="8" t="s">
        <v>67</v>
      </c>
      <c r="D40" s="8" t="s">
        <v>87</v>
      </c>
      <c r="E40" s="8" t="s">
        <v>88</v>
      </c>
      <c r="F40" s="8" t="s">
        <v>89</v>
      </c>
      <c r="G40" s="8" t="s">
        <v>90</v>
      </c>
      <c r="H40" s="7"/>
      <c r="I40" s="7"/>
      <c r="J40" s="7"/>
      <c r="K40" s="7"/>
    </row>
    <row r="41" spans="1:11" ht="15">
      <c r="A41" s="26"/>
      <c r="B41" s="9" t="s">
        <v>73</v>
      </c>
      <c r="C41" s="9" t="s">
        <v>75</v>
      </c>
      <c r="D41" s="9" t="s">
        <v>76</v>
      </c>
      <c r="E41" s="9" t="s">
        <v>77</v>
      </c>
      <c r="F41" s="9" t="s">
        <v>78</v>
      </c>
      <c r="G41" s="27" t="s">
        <v>91</v>
      </c>
      <c r="H41" s="7"/>
      <c r="I41" s="7"/>
      <c r="J41" s="7"/>
      <c r="K41" s="7"/>
    </row>
    <row r="42" spans="1:11" ht="22.8" customHeight="1">
      <c r="A42" s="28" t="s">
        <v>149</v>
      </c>
      <c r="B42" s="29" t="s">
        <v>98</v>
      </c>
      <c r="C42" s="30">
        <v>1</v>
      </c>
      <c r="D42" s="31" t="s">
        <v>92</v>
      </c>
      <c r="E42" s="32">
        <v>40</v>
      </c>
      <c r="F42" s="33">
        <f>C36</f>
        <v>1.920121328125</v>
      </c>
      <c r="G42" s="33">
        <f>(E42/C42)*F42</f>
        <v>76.804853125</v>
      </c>
      <c r="H42" s="7"/>
      <c r="I42" s="7"/>
      <c r="J42" s="7"/>
      <c r="K42" s="7"/>
    </row>
    <row r="43" spans="1:11" ht="22.8" customHeight="1">
      <c r="A43" s="58" t="s">
        <v>245</v>
      </c>
      <c r="B43" s="29" t="s">
        <v>99</v>
      </c>
      <c r="C43" s="31">
        <v>1</v>
      </c>
      <c r="D43" s="31" t="s">
        <v>92</v>
      </c>
      <c r="E43" s="34">
        <v>50</v>
      </c>
      <c r="F43" s="33">
        <f>C37</f>
        <v>0.7375755697916666</v>
      </c>
      <c r="G43" s="35">
        <f>(E43/C43)*F43</f>
        <v>36.87877848958333</v>
      </c>
      <c r="H43" s="7"/>
      <c r="I43" s="7"/>
      <c r="J43" s="7"/>
      <c r="K43" s="7"/>
    </row>
    <row r="44" spans="1:11" ht="22.8" customHeight="1">
      <c r="A44" s="126" t="s">
        <v>93</v>
      </c>
      <c r="B44" s="127"/>
      <c r="C44" s="127"/>
      <c r="D44" s="127"/>
      <c r="E44" s="127"/>
      <c r="F44" s="127"/>
      <c r="G44" s="36">
        <f>SUM(G42:G43)</f>
        <v>113.68363161458333</v>
      </c>
      <c r="H44" s="7"/>
      <c r="I44" s="7"/>
      <c r="J44" s="7"/>
      <c r="K44" s="7"/>
    </row>
    <row r="45" spans="1:11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5">
      <c r="A46" s="7"/>
      <c r="B46" s="7"/>
      <c r="C46" s="7"/>
      <c r="D46" s="7"/>
      <c r="E46" s="7"/>
      <c r="F46" s="7"/>
      <c r="G46" s="7"/>
      <c r="H46" s="37"/>
      <c r="I46" s="7"/>
      <c r="J46" s="7"/>
      <c r="K46" s="7"/>
    </row>
    <row r="47" spans="1:11" ht="19.8" customHeight="1">
      <c r="A47" s="128" t="s">
        <v>94</v>
      </c>
      <c r="B47" s="128"/>
      <c r="C47" s="20">
        <f>H31</f>
        <v>111.91912747512436</v>
      </c>
      <c r="D47" s="7"/>
      <c r="E47" s="7"/>
      <c r="F47" s="7"/>
      <c r="G47" s="7"/>
      <c r="H47" s="37"/>
      <c r="I47" s="7"/>
      <c r="J47" s="7"/>
      <c r="K47" s="7"/>
    </row>
    <row r="48" spans="1:11" ht="19.8" customHeight="1">
      <c r="A48" s="129" t="s">
        <v>95</v>
      </c>
      <c r="B48" s="129"/>
      <c r="C48" s="23">
        <f>G44</f>
        <v>113.68363161458333</v>
      </c>
      <c r="D48" s="7"/>
      <c r="E48" s="7"/>
      <c r="F48" s="7"/>
      <c r="G48" s="7"/>
      <c r="H48" s="37"/>
      <c r="I48" s="7"/>
      <c r="J48" s="7"/>
      <c r="K48" s="7"/>
    </row>
    <row r="49" spans="1:11" ht="19.8" customHeight="1">
      <c r="A49" s="119" t="s">
        <v>96</v>
      </c>
      <c r="B49" s="119"/>
      <c r="C49" s="74">
        <f>SUM(C47:C48)</f>
        <v>225.6027590897077</v>
      </c>
      <c r="D49" s="6"/>
      <c r="E49" s="6"/>
      <c r="F49" s="6"/>
      <c r="G49" s="6"/>
      <c r="H49" s="37"/>
      <c r="I49" s="7"/>
      <c r="J49" s="7"/>
      <c r="K49" s="7"/>
    </row>
    <row r="50" spans="1:11" ht="15">
      <c r="A50" s="37"/>
      <c r="B50" s="37"/>
      <c r="C50" s="37"/>
      <c r="D50" s="37"/>
      <c r="E50" s="37"/>
      <c r="F50" s="37"/>
      <c r="G50" s="37"/>
      <c r="H50" s="37"/>
      <c r="I50" s="7"/>
      <c r="J50" s="7"/>
      <c r="K50" s="7"/>
    </row>
    <row r="51" spans="1:11" ht="15">
      <c r="A51" s="37"/>
      <c r="B51" s="37"/>
      <c r="C51" s="37"/>
      <c r="D51" s="37"/>
      <c r="E51" s="37"/>
      <c r="F51" s="37"/>
      <c r="G51" s="37"/>
      <c r="H51" s="37"/>
      <c r="I51" s="7"/>
      <c r="J51" s="7"/>
      <c r="K51" s="7"/>
    </row>
    <row r="52" spans="1:11" ht="25.2" customHeight="1">
      <c r="A52" s="37"/>
      <c r="B52" s="37"/>
      <c r="C52" s="37"/>
      <c r="D52" s="37"/>
      <c r="E52" s="37"/>
      <c r="F52" s="37"/>
      <c r="G52" s="37"/>
      <c r="H52" s="37"/>
      <c r="I52" s="7"/>
      <c r="J52" s="7"/>
      <c r="K52" s="7"/>
    </row>
  </sheetData>
  <mergeCells count="7">
    <mergeCell ref="A49:B49"/>
    <mergeCell ref="A4:C4"/>
    <mergeCell ref="B1:G1"/>
    <mergeCell ref="A31:G31"/>
    <mergeCell ref="A44:F44"/>
    <mergeCell ref="A47:B47"/>
    <mergeCell ref="A48:B4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44F82-AE6B-4A8F-935B-29EC0DA09197}">
  <dimension ref="A1:K53"/>
  <sheetViews>
    <sheetView workbookViewId="0" topLeftCell="A1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5.57421875" style="37" customWidth="1"/>
    <col min="8" max="8" width="15.421875" style="37" customWidth="1"/>
    <col min="9" max="9" width="11.421875" style="38" bestFit="1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medycznych'!C18</f>
        <v>Endoskopowe wycięcie lub zniszczenie zmiany lub tkanki żołądka - inne- Gastroskopia - ciało obce</v>
      </c>
      <c r="C1" s="120"/>
      <c r="D1" s="130"/>
      <c r="E1" s="130"/>
      <c r="F1" s="130"/>
      <c r="G1" s="130"/>
      <c r="H1" s="7"/>
      <c r="I1" s="7"/>
      <c r="J1" s="7"/>
      <c r="K1" s="7"/>
    </row>
    <row r="2" spans="1:11" ht="15.6">
      <c r="A2" s="6" t="s">
        <v>62</v>
      </c>
      <c r="B2" s="72" t="str">
        <f>'Wykaz procedur medycznych'!B18</f>
        <v>43.419.01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1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ht="26.4" customHeight="1">
      <c r="A14" s="10" t="str">
        <f>'Przykładowe materiały - ceny'!A9</f>
        <v>ENDO-07</v>
      </c>
      <c r="B14" s="11" t="str">
        <f>'Przykładowe materiały - ceny'!B9</f>
        <v>Ustnik endoskopowy</v>
      </c>
      <c r="C14" s="11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49"/>
      <c r="K14" s="7"/>
    </row>
    <row r="15" spans="1:11" ht="26.4" customHeight="1">
      <c r="A15" s="10" t="str">
        <f>'Przykładowe materiały - ceny'!A10</f>
        <v>ENDO-08</v>
      </c>
      <c r="B15" s="11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49"/>
      <c r="K15" s="7"/>
    </row>
    <row r="16" spans="1:11" s="16" customFormat="1" ht="26.4" customHeight="1">
      <c r="A16" s="10" t="str">
        <f>'Przykładowe materiały - ceny'!A12</f>
        <v>ENDO-10</v>
      </c>
      <c r="B16" s="11" t="str">
        <f>'Przykładowe materiały - ceny'!B12</f>
        <v>ANIOXYDE 1000 ml, preparat do czyszczenia endoskopów</v>
      </c>
      <c r="C16" s="11" t="str">
        <f>'Przykładowe materiały - ceny'!C12</f>
        <v>środek dezynfekcyjny</v>
      </c>
      <c r="D16" s="13">
        <v>25</v>
      </c>
      <c r="E16" s="11" t="str">
        <f>'Przykładowe materiały - ceny'!D12</f>
        <v>szt</v>
      </c>
      <c r="F16" s="41">
        <v>1</v>
      </c>
      <c r="G16" s="12">
        <f>'Przykładowe materiały - ceny'!E12</f>
        <v>147.56</v>
      </c>
      <c r="H16" s="12">
        <f t="shared" si="0"/>
        <v>5.9024</v>
      </c>
      <c r="I16" s="15"/>
      <c r="J16" s="50"/>
      <c r="K16" s="15"/>
    </row>
    <row r="17" spans="1:11" s="16" customFormat="1" ht="26.4" customHeight="1">
      <c r="A17" s="10" t="str">
        <f>'Przykładowe materiały - ceny'!A13</f>
        <v>ENDO-11</v>
      </c>
      <c r="B17" s="11" t="str">
        <f>'Przykładowe materiały - ceny'!B13</f>
        <v>Lignina - wata celulozowa, opakowanie 5 kg</v>
      </c>
      <c r="C17" s="11" t="str">
        <f>'Przykładowe materiały - ceny'!C13</f>
        <v>materiał jednorazowy</v>
      </c>
      <c r="D17" s="13">
        <v>100</v>
      </c>
      <c r="E17" s="11" t="str">
        <f>'Przykładowe materiały - ceny'!D13</f>
        <v>opakowanie</v>
      </c>
      <c r="F17" s="41">
        <v>1</v>
      </c>
      <c r="G17" s="12">
        <f>'Przykładowe materiały - ceny'!E13</f>
        <v>42.55</v>
      </c>
      <c r="H17" s="12">
        <f t="shared" si="0"/>
        <v>0.4255</v>
      </c>
      <c r="I17" s="15"/>
      <c r="J17" s="50"/>
      <c r="K17" s="15"/>
    </row>
    <row r="18" spans="1:11" s="16" customFormat="1" ht="26.4" customHeight="1">
      <c r="A18" s="10" t="str">
        <f>'Przykładowe materiały - ceny'!A23</f>
        <v>ENDO-21</v>
      </c>
      <c r="B18" s="11" t="str">
        <f>'Przykładowe materiały - ceny'!B23</f>
        <v>Nerka jednorazowa</v>
      </c>
      <c r="C18" s="11" t="str">
        <f>'Przykładowe materiały - ceny'!C23</f>
        <v>materiał jednorazowy</v>
      </c>
      <c r="D18" s="13">
        <v>1</v>
      </c>
      <c r="E18" s="11" t="str">
        <f>'Przykładowe materiały - ceny'!D23</f>
        <v>szt</v>
      </c>
      <c r="F18" s="41">
        <v>1</v>
      </c>
      <c r="G18" s="12">
        <f>'Przykładowe materiały - ceny'!E23</f>
        <v>0.43</v>
      </c>
      <c r="H18" s="12">
        <f t="shared" si="0"/>
        <v>0.43</v>
      </c>
      <c r="I18" s="15"/>
      <c r="J18" s="15"/>
      <c r="K18" s="15"/>
    </row>
    <row r="19" spans="1:11" s="16" customFormat="1" ht="26.4" customHeight="1">
      <c r="A19" s="10" t="str">
        <f>'Przykładowe materiały - ceny'!A19</f>
        <v>ENDO-17</v>
      </c>
      <c r="B19" s="11" t="str">
        <f>'Przykładowe materiały - ceny'!B19</f>
        <v>Szczoteczka do czyszczenia endoskopów</v>
      </c>
      <c r="C19" s="11" t="str">
        <f>'Przykładowe materiały - ceny'!C19</f>
        <v>materiał jednorazowy</v>
      </c>
      <c r="D19" s="13">
        <v>1</v>
      </c>
      <c r="E19" s="11" t="str">
        <f>'Przykładowe materiały - ceny'!D19</f>
        <v>szt</v>
      </c>
      <c r="F19" s="41">
        <v>1</v>
      </c>
      <c r="G19" s="12">
        <f>'Przykładowe materiały - ceny'!E19</f>
        <v>2.98</v>
      </c>
      <c r="H19" s="12">
        <f t="shared" si="0"/>
        <v>2.98</v>
      </c>
      <c r="I19" s="15"/>
      <c r="J19" s="50"/>
      <c r="K19" s="15"/>
    </row>
    <row r="20" spans="1:11" s="16" customFormat="1" ht="26.4" customHeight="1">
      <c r="A20" s="10" t="str">
        <f>'Przykładowe materiały - ceny'!A14</f>
        <v>ENDO-12</v>
      </c>
      <c r="B20" s="11" t="str">
        <f>'Przykładowe materiały - ceny'!B14</f>
        <v>Aniosgel 85 NPC do dezynfekcji rąk, butelka 1000 ml</v>
      </c>
      <c r="C20" s="11" t="str">
        <f>'Przykładowe materiały - ceny'!C14</f>
        <v>środek dezynfekcyjny</v>
      </c>
      <c r="D20" s="13">
        <v>30</v>
      </c>
      <c r="E20" s="11" t="str">
        <f>'Przykładowe materiały - ceny'!D14</f>
        <v>szt</v>
      </c>
      <c r="F20" s="41">
        <v>1</v>
      </c>
      <c r="G20" s="12">
        <f>'Przykładowe materiały - ceny'!E14</f>
        <v>29.81</v>
      </c>
      <c r="H20" s="12">
        <f t="shared" si="0"/>
        <v>0.9936666666666666</v>
      </c>
      <c r="I20" s="15"/>
      <c r="J20" s="50"/>
      <c r="K20" s="15"/>
    </row>
    <row r="21" spans="1:11" s="16" customFormat="1" ht="26.4" customHeight="1">
      <c r="A21" s="10" t="str">
        <f>'Przykładowe materiały - ceny'!A15</f>
        <v>ENDO-13</v>
      </c>
      <c r="B21" s="11" t="str">
        <f>'Przykładowe materiały - ceny'!B15</f>
        <v>Chusteczki uniwersalne Clinell do dezynfekcji powierzchni, opakowanie 200 szt</v>
      </c>
      <c r="C21" s="11" t="str">
        <f>'Przykładowe materiały - ceny'!C15</f>
        <v>środek dezynfekcyjny</v>
      </c>
      <c r="D21" s="13">
        <v>60</v>
      </c>
      <c r="E21" s="11" t="str">
        <f>'Przykładowe materiały - ceny'!D15</f>
        <v>opakowanie</v>
      </c>
      <c r="F21" s="41">
        <v>1</v>
      </c>
      <c r="G21" s="12">
        <f>'Przykładowe materiały - ceny'!E15</f>
        <v>40</v>
      </c>
      <c r="H21" s="12">
        <f t="shared" si="0"/>
        <v>0.6666666666666666</v>
      </c>
      <c r="I21" s="15"/>
      <c r="J21" s="50"/>
      <c r="K21" s="15"/>
    </row>
    <row r="22" spans="1:11" s="16" customFormat="1" ht="26.4" customHeight="1">
      <c r="A22" s="10" t="str">
        <f>'Przykładowe materiały - ceny'!A16</f>
        <v>ENDO-14</v>
      </c>
      <c r="B22" s="11" t="str">
        <f>'Przykładowe materiały - ceny'!B16</f>
        <v>Kompresy niejałowe 10x10, opakowanie 100 sztuk</v>
      </c>
      <c r="C22" s="11" t="str">
        <f>'Przykładowe materiały - ceny'!C16</f>
        <v>materiał jednorazowy</v>
      </c>
      <c r="D22" s="13">
        <v>4</v>
      </c>
      <c r="E22" s="11" t="str">
        <f>'Przykładowe materiały - ceny'!D16</f>
        <v>opakowanie</v>
      </c>
      <c r="F22" s="41">
        <v>1</v>
      </c>
      <c r="G22" s="12">
        <f>'Przykładowe materiały - ceny'!E16</f>
        <v>10.15</v>
      </c>
      <c r="H22" s="12">
        <f t="shared" si="0"/>
        <v>2.5375</v>
      </c>
      <c r="I22" s="15"/>
      <c r="J22" s="50"/>
      <c r="K22" s="15"/>
    </row>
    <row r="23" spans="1:11" s="16" customFormat="1" ht="26.4" customHeight="1">
      <c r="A23" s="10" t="str">
        <f>'Przykładowe materiały - ceny'!A17</f>
        <v>ENDO-15</v>
      </c>
      <c r="B23" s="11" t="str">
        <f>'Przykładowe materiały - ceny'!B17</f>
        <v>Incidin OXY Wipes chusteczki do dezynfekcji, opakowanie 100 sztuk</v>
      </c>
      <c r="C23" s="11" t="str">
        <f>'Przykładowe materiały - ceny'!C17</f>
        <v>środek dezynfekcyjny</v>
      </c>
      <c r="D23" s="13">
        <v>10</v>
      </c>
      <c r="E23" s="11" t="str">
        <f>'Przykładowe materiały - ceny'!D17</f>
        <v>opakowanie</v>
      </c>
      <c r="F23" s="41">
        <v>1</v>
      </c>
      <c r="G23" s="12">
        <f>'Przykładowe materiały - ceny'!E17</f>
        <v>29.2</v>
      </c>
      <c r="H23" s="12">
        <f t="shared" si="0"/>
        <v>2.92</v>
      </c>
      <c r="I23" s="15"/>
      <c r="J23" s="50"/>
      <c r="K23" s="15"/>
    </row>
    <row r="24" spans="1:11" s="16" customFormat="1" ht="26.4" customHeight="1">
      <c r="A24" s="10" t="str">
        <f>'Przykładowe materiały - ceny'!A18</f>
        <v>ENDO-16</v>
      </c>
      <c r="B24" s="11" t="str">
        <f>'Przykładowe materiały - ceny'!B18</f>
        <v>Sterisol Liquid Soap Ultra Mild, opakowanie 700 ml</v>
      </c>
      <c r="C24" s="11" t="str">
        <f>'Przykładowe materiały - ceny'!C18</f>
        <v>środek dezynfekcyjny</v>
      </c>
      <c r="D24" s="13">
        <v>60</v>
      </c>
      <c r="E24" s="11" t="str">
        <f>'Przykładowe materiały - ceny'!D18</f>
        <v>szt</v>
      </c>
      <c r="F24" s="41">
        <v>1</v>
      </c>
      <c r="G24" s="12">
        <f>'Przykładowe materiały - ceny'!E18</f>
        <v>35</v>
      </c>
      <c r="H24" s="12">
        <f t="shared" si="0"/>
        <v>0.5833333333333334</v>
      </c>
      <c r="I24" s="15"/>
      <c r="J24" s="50"/>
      <c r="K24" s="15"/>
    </row>
    <row r="25" spans="1:11" s="16" customFormat="1" ht="26.4" customHeight="1">
      <c r="A25" s="10" t="str">
        <f>'Przykładowe materiały - ceny'!A22</f>
        <v>ENDO-20</v>
      </c>
      <c r="B25" s="11" t="str">
        <f>'Przykładowe materiały - ceny'!B22</f>
        <v>POJEMNIK na odpady medyczne 10L.</v>
      </c>
      <c r="C25" s="11" t="str">
        <f>'Przykładowe materiały - ceny'!C22</f>
        <v>materiał jednorazowy</v>
      </c>
      <c r="D25" s="13">
        <v>30</v>
      </c>
      <c r="E25" s="11" t="str">
        <f>'Przykładowe materiały - ceny'!D22</f>
        <v>szt</v>
      </c>
      <c r="F25" s="41">
        <v>1</v>
      </c>
      <c r="G25" s="12">
        <f>'Przykładowe materiały - ceny'!E22</f>
        <v>5.057675</v>
      </c>
      <c r="H25" s="12">
        <f t="shared" si="0"/>
        <v>0.16858916666666665</v>
      </c>
      <c r="I25" s="15"/>
      <c r="J25" s="15"/>
      <c r="K25" s="15"/>
    </row>
    <row r="26" spans="1:11" s="16" customFormat="1" ht="26.4" customHeight="1">
      <c r="A26" s="10" t="str">
        <f>'Przykładowe materiały - ceny'!A21</f>
        <v>ENDO-19</v>
      </c>
      <c r="B26" s="11" t="str">
        <f>'Przykładowe materiały - ceny'!B21</f>
        <v>Pojemnik z 4% formaliną o poj.  60 / 30 ml</v>
      </c>
      <c r="C26" s="11" t="str">
        <f>'Przykładowe materiały - ceny'!C21</f>
        <v>materiał jednorazowy</v>
      </c>
      <c r="D26" s="13">
        <v>1</v>
      </c>
      <c r="E26" s="11" t="str">
        <f>'Przykładowe materiały - ceny'!D21</f>
        <v>szt</v>
      </c>
      <c r="F26" s="41">
        <v>1</v>
      </c>
      <c r="G26" s="12">
        <f>'Przykładowe materiały - ceny'!E21</f>
        <v>2.787471641791045</v>
      </c>
      <c r="H26" s="12">
        <f t="shared" si="0"/>
        <v>2.787471641791045</v>
      </c>
      <c r="I26" s="15"/>
      <c r="J26" s="50"/>
      <c r="K26" s="15"/>
    </row>
    <row r="27" spans="1:11" s="16" customFormat="1" ht="26.4" customHeight="1">
      <c r="A27" s="10" t="str">
        <f>'Przykładowe materiały - ceny'!A20</f>
        <v>ENDO-18</v>
      </c>
      <c r="B27" s="11" t="str">
        <f>'Przykładowe materiały - ceny'!B20</f>
        <v>Szczypce biopsyjne</v>
      </c>
      <c r="C27" s="11" t="str">
        <f>'Przykładowe materiały - ceny'!C20</f>
        <v>materiał jednorazowy</v>
      </c>
      <c r="D27" s="13">
        <v>1</v>
      </c>
      <c r="E27" s="11" t="str">
        <f>'Przykładowe materiały - ceny'!D20</f>
        <v>szt</v>
      </c>
      <c r="F27" s="41">
        <v>1</v>
      </c>
      <c r="G27" s="12">
        <f>'Przykładowe materiały - ceny'!E20</f>
        <v>18.9</v>
      </c>
      <c r="H27" s="12">
        <f t="shared" si="0"/>
        <v>18.9</v>
      </c>
      <c r="I27" s="15"/>
      <c r="J27" s="50"/>
      <c r="K27" s="15"/>
    </row>
    <row r="28" spans="1:11" s="16" customFormat="1" ht="26.4" customHeight="1">
      <c r="A28" s="10" t="str">
        <f>'Przykładowe materiały - ceny'!A49</f>
        <v>ENDO-47</v>
      </c>
      <c r="B28" s="11" t="str">
        <f>'Przykładowe materiały - ceny'!B49</f>
        <v>Pułapka na polipy 4-komorowa PTP-02</v>
      </c>
      <c r="C28" s="11" t="str">
        <f>'Przykładowe materiały - ceny'!C49</f>
        <v>materiał jednorazowy</v>
      </c>
      <c r="D28" s="13">
        <v>1</v>
      </c>
      <c r="E28" s="11" t="str">
        <f>'Przykładowe materiały - ceny'!D49</f>
        <v>szt</v>
      </c>
      <c r="F28" s="41">
        <v>1</v>
      </c>
      <c r="G28" s="12">
        <f>'Przykładowe materiały - ceny'!E49</f>
        <v>26.78</v>
      </c>
      <c r="H28" s="12">
        <f t="shared" si="0"/>
        <v>26.78</v>
      </c>
      <c r="I28" s="15"/>
      <c r="J28" s="15"/>
      <c r="K28" s="15"/>
    </row>
    <row r="29" spans="1:11" s="16" customFormat="1" ht="26.4" customHeight="1">
      <c r="A29" s="10" t="str">
        <f>'Przykładowe materiały - ceny'!A53</f>
        <v>ENDO-51</v>
      </c>
      <c r="B29" s="11" t="str">
        <f>'Przykładowe materiały - ceny'!B53</f>
        <v>Jednorazowe kleszcze do ciał obcych typ ALIGATOR</v>
      </c>
      <c r="C29" s="11" t="str">
        <f>'Przykładowe materiały - ceny'!C53</f>
        <v>materiał jednorazowy</v>
      </c>
      <c r="D29" s="13">
        <v>1</v>
      </c>
      <c r="E29" s="11" t="str">
        <f>'Przykładowe materiały - ceny'!D53</f>
        <v>szt</v>
      </c>
      <c r="F29" s="41">
        <v>1</v>
      </c>
      <c r="G29" s="12">
        <f>'Przykładowe materiały - ceny'!E53</f>
        <v>19.45</v>
      </c>
      <c r="H29" s="12">
        <f t="shared" si="0"/>
        <v>19.45</v>
      </c>
      <c r="I29" s="15"/>
      <c r="J29" s="15"/>
      <c r="K29" s="15"/>
    </row>
    <row r="30" spans="1:11" s="16" customFormat="1" ht="26.4" customHeight="1">
      <c r="A30" s="10" t="str">
        <f>'Przykładowe materiały - ceny'!A35</f>
        <v>ENDO-33</v>
      </c>
      <c r="B30" s="11" t="str">
        <f>'Przykładowe materiały - ceny'!B35</f>
        <v>Spirytus 75 % , 1 litr</v>
      </c>
      <c r="C30" s="11" t="str">
        <f>'Przykładowe materiały - ceny'!C35</f>
        <v>środek dezynfekcyjny</v>
      </c>
      <c r="D30" s="13">
        <v>1</v>
      </c>
      <c r="E30" s="11" t="str">
        <f>'Przykładowe materiały - ceny'!D35</f>
        <v>litr</v>
      </c>
      <c r="F30" s="40">
        <v>0.1</v>
      </c>
      <c r="G30" s="12">
        <f>'Przykładowe materiały - ceny'!E35</f>
        <v>195.45</v>
      </c>
      <c r="H30" s="12">
        <f t="shared" si="0"/>
        <v>19.545</v>
      </c>
      <c r="I30" s="15"/>
      <c r="J30" s="15"/>
      <c r="K30" s="15"/>
    </row>
    <row r="31" spans="1:11" s="16" customFormat="1" ht="26.4" customHeight="1">
      <c r="A31" s="10" t="str">
        <f>'Przykładowe materiały - ceny'!A24</f>
        <v>ENDO-22</v>
      </c>
      <c r="B31" s="11" t="str">
        <f>'Przykładowe materiały - ceny'!B24</f>
        <v xml:space="preserve">Lidocain-EGIS aerozol, roztwór 10% 38g </v>
      </c>
      <c r="C31" s="11" t="str">
        <f>'Przykładowe materiały - ceny'!C24</f>
        <v>lek</v>
      </c>
      <c r="D31" s="13">
        <v>10</v>
      </c>
      <c r="E31" s="11" t="str">
        <f>'Przykładowe materiały - ceny'!D24</f>
        <v>szt</v>
      </c>
      <c r="F31" s="41">
        <v>1</v>
      </c>
      <c r="G31" s="12">
        <f>'Przykładowe materiały - ceny'!E24</f>
        <v>34.99</v>
      </c>
      <c r="H31" s="12">
        <f t="shared" si="0"/>
        <v>3.4990000000000006</v>
      </c>
      <c r="I31" s="15"/>
      <c r="J31" s="15"/>
      <c r="K31" s="15"/>
    </row>
    <row r="32" spans="1:11" s="16" customFormat="1" ht="26.4" customHeight="1">
      <c r="A32" s="123" t="s">
        <v>80</v>
      </c>
      <c r="B32" s="124"/>
      <c r="C32" s="124"/>
      <c r="D32" s="124"/>
      <c r="E32" s="124"/>
      <c r="F32" s="124"/>
      <c r="G32" s="125"/>
      <c r="H32" s="17">
        <f>SUM(H8:H31)</f>
        <v>157.72912747512433</v>
      </c>
      <c r="I32" s="15"/>
      <c r="J32" s="15"/>
      <c r="K32" s="15"/>
    </row>
    <row r="33" spans="1:11" s="16" customFormat="1" ht="26.4" customHeight="1">
      <c r="A33" s="6"/>
      <c r="B33" s="6"/>
      <c r="C33" s="6"/>
      <c r="D33" s="6"/>
      <c r="E33" s="6"/>
      <c r="F33" s="6"/>
      <c r="G33" s="6"/>
      <c r="H33" s="6"/>
      <c r="I33" s="15"/>
      <c r="J33" s="15"/>
      <c r="K33" s="15"/>
    </row>
    <row r="34" spans="1:11" s="16" customFormat="1" ht="26.4" customHeight="1">
      <c r="A34" s="6" t="s">
        <v>81</v>
      </c>
      <c r="B34" s="7"/>
      <c r="C34" s="7"/>
      <c r="D34" s="7"/>
      <c r="E34" s="7"/>
      <c r="F34" s="7"/>
      <c r="G34" s="7"/>
      <c r="H34" s="7"/>
      <c r="I34" s="15"/>
      <c r="J34" s="15"/>
      <c r="K34" s="15"/>
    </row>
    <row r="35" spans="1:11" s="16" customFormat="1" ht="26.4" customHeight="1">
      <c r="A35" s="6" t="s">
        <v>82</v>
      </c>
      <c r="B35" s="18" t="s">
        <v>83</v>
      </c>
      <c r="C35" s="18" t="s">
        <v>84</v>
      </c>
      <c r="D35" s="7"/>
      <c r="E35" s="7"/>
      <c r="F35" s="7"/>
      <c r="G35" s="7"/>
      <c r="H35" s="7"/>
      <c r="I35" s="15"/>
      <c r="J35" s="15"/>
      <c r="K35" s="15"/>
    </row>
    <row r="36" spans="1:11" s="16" customFormat="1" ht="26.4" customHeight="1">
      <c r="A36" s="19"/>
      <c r="B36" s="20"/>
      <c r="C36" s="21"/>
      <c r="D36" s="7"/>
      <c r="E36" s="7"/>
      <c r="F36" s="7"/>
      <c r="G36" s="7"/>
      <c r="H36" s="7"/>
      <c r="I36" s="15"/>
      <c r="J36" s="15"/>
      <c r="K36" s="15"/>
    </row>
    <row r="37" spans="1:11" s="16" customFormat="1" ht="26.4" customHeight="1">
      <c r="A37" s="22" t="str">
        <f>'Przykładowe stawki wynagrodzeń'!C3</f>
        <v>lekarz</v>
      </c>
      <c r="B37" s="23">
        <f>'Przykładowe stawki wynagrodzeń'!E7</f>
        <v>115.2072796875</v>
      </c>
      <c r="C37" s="24">
        <f>B37/60</f>
        <v>1.920121328125</v>
      </c>
      <c r="D37" s="7"/>
      <c r="E37" s="7"/>
      <c r="F37" s="7"/>
      <c r="G37" s="7"/>
      <c r="H37" s="7"/>
      <c r="I37" s="15"/>
      <c r="J37" s="15"/>
      <c r="K37" s="15"/>
    </row>
    <row r="38" spans="1:11" s="16" customFormat="1" ht="26.4" customHeight="1">
      <c r="A38" s="25" t="str">
        <f>'Przykładowe stawki wynagrodzeń'!C8</f>
        <v>pielęgniarka</v>
      </c>
      <c r="B38" s="23">
        <f>'Przykładowe stawki wynagrodzeń'!E12</f>
        <v>44.2545341875</v>
      </c>
      <c r="C38" s="24">
        <f>B38/60</f>
        <v>0.7375755697916666</v>
      </c>
      <c r="D38" s="7"/>
      <c r="E38" s="7"/>
      <c r="F38" s="7"/>
      <c r="G38" s="7"/>
      <c r="H38" s="7"/>
      <c r="I38" s="15"/>
      <c r="J38" s="15"/>
      <c r="K38" s="15"/>
    </row>
    <row r="39" spans="1:11" s="16" customFormat="1" ht="26.4" customHeight="1">
      <c r="A39" s="7"/>
      <c r="B39" s="7"/>
      <c r="C39" s="7"/>
      <c r="D39" s="7"/>
      <c r="E39" s="7"/>
      <c r="F39" s="7"/>
      <c r="G39" s="7"/>
      <c r="H39" s="7"/>
      <c r="I39" s="15"/>
      <c r="J39" s="15"/>
      <c r="K39" s="15"/>
    </row>
    <row r="40" spans="1:11" ht="18.6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42.6" customHeight="1">
      <c r="A41" s="8" t="s">
        <v>85</v>
      </c>
      <c r="B41" s="8" t="s">
        <v>86</v>
      </c>
      <c r="C41" s="8" t="s">
        <v>67</v>
      </c>
      <c r="D41" s="8" t="s">
        <v>87</v>
      </c>
      <c r="E41" s="8" t="s">
        <v>88</v>
      </c>
      <c r="F41" s="8" t="s">
        <v>89</v>
      </c>
      <c r="G41" s="8" t="s">
        <v>90</v>
      </c>
      <c r="H41" s="7"/>
      <c r="I41" s="7"/>
      <c r="J41" s="7"/>
      <c r="K41" s="7"/>
    </row>
    <row r="42" spans="1:11" ht="15">
      <c r="A42" s="26"/>
      <c r="B42" s="9" t="s">
        <v>73</v>
      </c>
      <c r="C42" s="9" t="s">
        <v>75</v>
      </c>
      <c r="D42" s="9" t="s">
        <v>76</v>
      </c>
      <c r="E42" s="9" t="s">
        <v>77</v>
      </c>
      <c r="F42" s="9" t="s">
        <v>78</v>
      </c>
      <c r="G42" s="27" t="s">
        <v>91</v>
      </c>
      <c r="H42" s="7"/>
      <c r="I42" s="7"/>
      <c r="J42" s="7"/>
      <c r="K42" s="7"/>
    </row>
    <row r="43" spans="1:11" ht="23.4" customHeight="1">
      <c r="A43" s="28" t="s">
        <v>149</v>
      </c>
      <c r="B43" s="29" t="s">
        <v>98</v>
      </c>
      <c r="C43" s="30">
        <v>1</v>
      </c>
      <c r="D43" s="31" t="s">
        <v>92</v>
      </c>
      <c r="E43" s="32">
        <v>30</v>
      </c>
      <c r="F43" s="33">
        <f>C37</f>
        <v>1.920121328125</v>
      </c>
      <c r="G43" s="33">
        <f>(E43/C43)*F43</f>
        <v>57.60363984375</v>
      </c>
      <c r="H43" s="7"/>
      <c r="I43" s="7"/>
      <c r="J43" s="7"/>
      <c r="K43" s="7"/>
    </row>
    <row r="44" spans="1:11" ht="23.4" customHeight="1">
      <c r="A44" s="58" t="s">
        <v>245</v>
      </c>
      <c r="B44" s="29" t="s">
        <v>99</v>
      </c>
      <c r="C44" s="31">
        <v>1</v>
      </c>
      <c r="D44" s="31" t="s">
        <v>92</v>
      </c>
      <c r="E44" s="34">
        <v>40</v>
      </c>
      <c r="F44" s="33">
        <f>C38</f>
        <v>0.7375755697916666</v>
      </c>
      <c r="G44" s="35">
        <f>(E44/C44)*F44</f>
        <v>29.503022791666666</v>
      </c>
      <c r="H44" s="7"/>
      <c r="I44" s="7"/>
      <c r="J44" s="7"/>
      <c r="K44" s="7"/>
    </row>
    <row r="45" spans="1:11" ht="23.4" customHeight="1">
      <c r="A45" s="126" t="s">
        <v>93</v>
      </c>
      <c r="B45" s="127"/>
      <c r="C45" s="127"/>
      <c r="D45" s="127"/>
      <c r="E45" s="127"/>
      <c r="F45" s="127"/>
      <c r="G45" s="36">
        <f>SUM(G43:G44)</f>
        <v>87.10666263541667</v>
      </c>
      <c r="H45" s="7"/>
      <c r="I45" s="7"/>
      <c r="J45" s="7"/>
      <c r="K45" s="7"/>
    </row>
    <row r="46" spans="1:1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5">
      <c r="A47" s="7"/>
      <c r="B47" s="7"/>
      <c r="C47" s="7"/>
      <c r="D47" s="7"/>
      <c r="E47" s="7"/>
      <c r="F47" s="7"/>
      <c r="G47" s="7"/>
      <c r="H47" s="37"/>
      <c r="I47" s="7"/>
      <c r="J47" s="7"/>
      <c r="K47" s="7"/>
    </row>
    <row r="48" spans="1:11" ht="19.2" customHeight="1">
      <c r="A48" s="128" t="s">
        <v>94</v>
      </c>
      <c r="B48" s="128"/>
      <c r="C48" s="20">
        <f>H32</f>
        <v>157.72912747512433</v>
      </c>
      <c r="D48" s="7"/>
      <c r="E48" s="7"/>
      <c r="F48" s="7"/>
      <c r="G48" s="7"/>
      <c r="H48" s="37"/>
      <c r="I48" s="7"/>
      <c r="J48" s="7"/>
      <c r="K48" s="7"/>
    </row>
    <row r="49" spans="1:11" ht="19.2" customHeight="1">
      <c r="A49" s="129" t="s">
        <v>95</v>
      </c>
      <c r="B49" s="129"/>
      <c r="C49" s="23">
        <f>G45</f>
        <v>87.10666263541667</v>
      </c>
      <c r="D49" s="7"/>
      <c r="E49" s="7"/>
      <c r="F49" s="7"/>
      <c r="G49" s="7"/>
      <c r="H49" s="37"/>
      <c r="I49" s="7"/>
      <c r="J49" s="7"/>
      <c r="K49" s="7"/>
    </row>
    <row r="50" spans="1:11" ht="19.2" customHeight="1">
      <c r="A50" s="119" t="s">
        <v>96</v>
      </c>
      <c r="B50" s="119"/>
      <c r="C50" s="74">
        <f>SUM(C48:C49)</f>
        <v>244.83579011054098</v>
      </c>
      <c r="D50" s="6"/>
      <c r="E50" s="6"/>
      <c r="F50" s="6"/>
      <c r="G50" s="6"/>
      <c r="H50" s="37"/>
      <c r="I50" s="7"/>
      <c r="J50" s="7"/>
      <c r="K50" s="7"/>
    </row>
    <row r="51" spans="1:11" ht="15">
      <c r="A51" s="37"/>
      <c r="B51" s="37"/>
      <c r="C51" s="37"/>
      <c r="D51" s="37"/>
      <c r="E51" s="37"/>
      <c r="F51" s="37"/>
      <c r="G51" s="37"/>
      <c r="H51" s="37"/>
      <c r="I51" s="7"/>
      <c r="J51" s="7"/>
      <c r="K51" s="7"/>
    </row>
    <row r="52" spans="1:11" ht="15">
      <c r="A52" s="37"/>
      <c r="B52" s="37"/>
      <c r="C52" s="37"/>
      <c r="D52" s="37"/>
      <c r="E52" s="37"/>
      <c r="F52" s="37"/>
      <c r="G52" s="37"/>
      <c r="H52" s="37"/>
      <c r="I52" s="7"/>
      <c r="J52" s="7"/>
      <c r="K52" s="7"/>
    </row>
    <row r="53" spans="1:11" ht="25.2" customHeight="1">
      <c r="A53" s="37"/>
      <c r="B53" s="37"/>
      <c r="C53" s="37"/>
      <c r="D53" s="37"/>
      <c r="E53" s="37"/>
      <c r="F53" s="37"/>
      <c r="G53" s="37"/>
      <c r="H53" s="37"/>
      <c r="I53" s="7"/>
      <c r="J53" s="7"/>
      <c r="K53" s="7"/>
    </row>
  </sheetData>
  <mergeCells count="7">
    <mergeCell ref="A50:B50"/>
    <mergeCell ref="A4:C4"/>
    <mergeCell ref="B1:G1"/>
    <mergeCell ref="A32:G32"/>
    <mergeCell ref="A45:F45"/>
    <mergeCell ref="A48:B48"/>
    <mergeCell ref="A49:B49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77A20-7B52-46A4-BFD5-E2E60ABD4EE0}">
  <dimension ref="A1:K53"/>
  <sheetViews>
    <sheetView workbookViewId="0" topLeftCell="A7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3.7109375" style="37" customWidth="1"/>
    <col min="8" max="8" width="15.421875" style="37" customWidth="1"/>
    <col min="9" max="9" width="11.421875" style="38" bestFit="1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medycznych'!C19</f>
        <v>Endoskopowe wycięcie lub zniszczenie zmiany lub tkanki żołądka - inne - Gastroskopia poszerzanie przełyku (achalazja)</v>
      </c>
      <c r="C1" s="120"/>
      <c r="D1" s="130"/>
      <c r="E1" s="130"/>
      <c r="F1" s="130"/>
      <c r="G1" s="130"/>
      <c r="H1" s="130"/>
      <c r="I1" s="130"/>
      <c r="J1" s="7"/>
      <c r="K1" s="7"/>
    </row>
    <row r="2" spans="1:11" ht="15.6">
      <c r="A2" s="6" t="s">
        <v>62</v>
      </c>
      <c r="B2" s="72" t="str">
        <f>'Wykaz procedur medycznych'!B19</f>
        <v>43.419.02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0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ht="26.4" customHeight="1">
      <c r="A14" s="10" t="str">
        <f>'Przykładowe materiały - ceny'!A9</f>
        <v>ENDO-07</v>
      </c>
      <c r="B14" s="11" t="str">
        <f>'Przykładowe materiały - ceny'!B9</f>
        <v>Ustnik endoskopowy</v>
      </c>
      <c r="C14" s="11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49"/>
      <c r="K14" s="7"/>
    </row>
    <row r="15" spans="1:11" ht="26.4" customHeight="1">
      <c r="A15" s="10" t="str">
        <f>'Przykładowe materiały - ceny'!A10</f>
        <v>ENDO-08</v>
      </c>
      <c r="B15" s="11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49"/>
      <c r="K15" s="7"/>
    </row>
    <row r="16" spans="1:11" s="16" customFormat="1" ht="26.4" customHeight="1">
      <c r="A16" s="10" t="str">
        <f>'Przykładowe materiały - ceny'!A12</f>
        <v>ENDO-10</v>
      </c>
      <c r="B16" s="11" t="str">
        <f>'Przykładowe materiały - ceny'!B12</f>
        <v>ANIOXYDE 1000 ml, preparat do czyszczenia endoskopów</v>
      </c>
      <c r="C16" s="11" t="str">
        <f>'Przykładowe materiały - ceny'!C12</f>
        <v>środek dezynfekcyjny</v>
      </c>
      <c r="D16" s="13">
        <v>25</v>
      </c>
      <c r="E16" s="11" t="str">
        <f>'Przykładowe materiały - ceny'!D12</f>
        <v>szt</v>
      </c>
      <c r="F16" s="41">
        <v>1</v>
      </c>
      <c r="G16" s="12">
        <f>'Przykładowe materiały - ceny'!E12</f>
        <v>147.56</v>
      </c>
      <c r="H16" s="12">
        <f t="shared" si="0"/>
        <v>5.9024</v>
      </c>
      <c r="I16" s="15"/>
      <c r="J16" s="50"/>
      <c r="K16" s="15"/>
    </row>
    <row r="17" spans="1:11" s="16" customFormat="1" ht="26.4" customHeight="1">
      <c r="A17" s="10" t="str">
        <f>'Przykładowe materiały - ceny'!A13</f>
        <v>ENDO-11</v>
      </c>
      <c r="B17" s="11" t="str">
        <f>'Przykładowe materiały - ceny'!B13</f>
        <v>Lignina - wata celulozowa, opakowanie 5 kg</v>
      </c>
      <c r="C17" s="11" t="str">
        <f>'Przykładowe materiały - ceny'!C13</f>
        <v>materiał jednorazowy</v>
      </c>
      <c r="D17" s="13">
        <v>100</v>
      </c>
      <c r="E17" s="11" t="str">
        <f>'Przykładowe materiały - ceny'!D13</f>
        <v>opakowanie</v>
      </c>
      <c r="F17" s="41">
        <v>1</v>
      </c>
      <c r="G17" s="12">
        <f>'Przykładowe materiały - ceny'!E13</f>
        <v>42.55</v>
      </c>
      <c r="H17" s="12">
        <f t="shared" si="0"/>
        <v>0.4255</v>
      </c>
      <c r="I17" s="15"/>
      <c r="J17" s="50"/>
      <c r="K17" s="15"/>
    </row>
    <row r="18" spans="1:11" s="16" customFormat="1" ht="26.4" customHeight="1">
      <c r="A18" s="10" t="str">
        <f>'Przykładowe materiały - ceny'!A23</f>
        <v>ENDO-21</v>
      </c>
      <c r="B18" s="11" t="str">
        <f>'Przykładowe materiały - ceny'!B23</f>
        <v>Nerka jednorazowa</v>
      </c>
      <c r="C18" s="11" t="str">
        <f>'Przykładowe materiały - ceny'!C23</f>
        <v>materiał jednorazowy</v>
      </c>
      <c r="D18" s="13">
        <v>1</v>
      </c>
      <c r="E18" s="11" t="str">
        <f>'Przykładowe materiały - ceny'!D23</f>
        <v>szt</v>
      </c>
      <c r="F18" s="41">
        <v>1</v>
      </c>
      <c r="G18" s="12">
        <f>'Przykładowe materiały - ceny'!E23</f>
        <v>0.43</v>
      </c>
      <c r="H18" s="12">
        <f t="shared" si="0"/>
        <v>0.43</v>
      </c>
      <c r="I18" s="15"/>
      <c r="J18" s="15"/>
      <c r="K18" s="15"/>
    </row>
    <row r="19" spans="1:11" s="16" customFormat="1" ht="26.4" customHeight="1">
      <c r="A19" s="10" t="str">
        <f>'Przykładowe materiały - ceny'!A19</f>
        <v>ENDO-17</v>
      </c>
      <c r="B19" s="11" t="str">
        <f>'Przykładowe materiały - ceny'!B19</f>
        <v>Szczoteczka do czyszczenia endoskopów</v>
      </c>
      <c r="C19" s="11" t="str">
        <f>'Przykładowe materiały - ceny'!C19</f>
        <v>materiał jednorazowy</v>
      </c>
      <c r="D19" s="13">
        <v>1</v>
      </c>
      <c r="E19" s="11" t="str">
        <f>'Przykładowe materiały - ceny'!D19</f>
        <v>szt</v>
      </c>
      <c r="F19" s="41">
        <v>1</v>
      </c>
      <c r="G19" s="12">
        <f>'Przykładowe materiały - ceny'!E19</f>
        <v>2.98</v>
      </c>
      <c r="H19" s="12">
        <f t="shared" si="0"/>
        <v>2.98</v>
      </c>
      <c r="I19" s="15"/>
      <c r="J19" s="50"/>
      <c r="K19" s="15"/>
    </row>
    <row r="20" spans="1:11" s="16" customFormat="1" ht="26.4" customHeight="1">
      <c r="A20" s="10" t="str">
        <f>'Przykładowe materiały - ceny'!A14</f>
        <v>ENDO-12</v>
      </c>
      <c r="B20" s="11" t="str">
        <f>'Przykładowe materiały - ceny'!B14</f>
        <v>Aniosgel 85 NPC do dezynfekcji rąk, butelka 1000 ml</v>
      </c>
      <c r="C20" s="11" t="str">
        <f>'Przykładowe materiały - ceny'!C14</f>
        <v>środek dezynfekcyjny</v>
      </c>
      <c r="D20" s="13">
        <v>30</v>
      </c>
      <c r="E20" s="11" t="str">
        <f>'Przykładowe materiały - ceny'!D14</f>
        <v>szt</v>
      </c>
      <c r="F20" s="41">
        <v>1</v>
      </c>
      <c r="G20" s="12">
        <f>'Przykładowe materiały - ceny'!E14</f>
        <v>29.81</v>
      </c>
      <c r="H20" s="12">
        <f t="shared" si="0"/>
        <v>0.9936666666666666</v>
      </c>
      <c r="I20" s="15"/>
      <c r="J20" s="50"/>
      <c r="K20" s="15"/>
    </row>
    <row r="21" spans="1:11" s="16" customFormat="1" ht="26.4" customHeight="1">
      <c r="A21" s="10" t="str">
        <f>'Przykładowe materiały - ceny'!A15</f>
        <v>ENDO-13</v>
      </c>
      <c r="B21" s="11" t="str">
        <f>'Przykładowe materiały - ceny'!B15</f>
        <v>Chusteczki uniwersalne Clinell do dezynfekcji powierzchni, opakowanie 200 szt</v>
      </c>
      <c r="C21" s="11" t="str">
        <f>'Przykładowe materiały - ceny'!C15</f>
        <v>środek dezynfekcyjny</v>
      </c>
      <c r="D21" s="13">
        <v>60</v>
      </c>
      <c r="E21" s="11" t="str">
        <f>'Przykładowe materiały - ceny'!D15</f>
        <v>opakowanie</v>
      </c>
      <c r="F21" s="41">
        <v>1</v>
      </c>
      <c r="G21" s="12">
        <f>'Przykładowe materiały - ceny'!E15</f>
        <v>40</v>
      </c>
      <c r="H21" s="12">
        <f t="shared" si="0"/>
        <v>0.6666666666666666</v>
      </c>
      <c r="I21" s="15"/>
      <c r="J21" s="50"/>
      <c r="K21" s="15"/>
    </row>
    <row r="22" spans="1:11" s="16" customFormat="1" ht="26.4" customHeight="1">
      <c r="A22" s="10" t="str">
        <f>'Przykładowe materiały - ceny'!A16</f>
        <v>ENDO-14</v>
      </c>
      <c r="B22" s="11" t="str">
        <f>'Przykładowe materiały - ceny'!B16</f>
        <v>Kompresy niejałowe 10x10, opakowanie 100 sztuk</v>
      </c>
      <c r="C22" s="11" t="str">
        <f>'Przykładowe materiały - ceny'!C16</f>
        <v>materiał jednorazowy</v>
      </c>
      <c r="D22" s="13">
        <v>4</v>
      </c>
      <c r="E22" s="11" t="str">
        <f>'Przykładowe materiały - ceny'!D16</f>
        <v>opakowanie</v>
      </c>
      <c r="F22" s="41">
        <v>1</v>
      </c>
      <c r="G22" s="12">
        <f>'Przykładowe materiały - ceny'!E16</f>
        <v>10.15</v>
      </c>
      <c r="H22" s="12">
        <f t="shared" si="0"/>
        <v>2.5375</v>
      </c>
      <c r="I22" s="15"/>
      <c r="J22" s="50"/>
      <c r="K22" s="15"/>
    </row>
    <row r="23" spans="1:11" s="16" customFormat="1" ht="26.4" customHeight="1">
      <c r="A23" s="10" t="str">
        <f>'Przykładowe materiały - ceny'!A17</f>
        <v>ENDO-15</v>
      </c>
      <c r="B23" s="11" t="str">
        <f>'Przykładowe materiały - ceny'!B17</f>
        <v>Incidin OXY Wipes chusteczki do dezynfekcji, opakowanie 100 sztuk</v>
      </c>
      <c r="C23" s="11" t="str">
        <f>'Przykładowe materiały - ceny'!C17</f>
        <v>środek dezynfekcyjny</v>
      </c>
      <c r="D23" s="13">
        <v>10</v>
      </c>
      <c r="E23" s="11" t="str">
        <f>'Przykładowe materiały - ceny'!D17</f>
        <v>opakowanie</v>
      </c>
      <c r="F23" s="41">
        <v>1</v>
      </c>
      <c r="G23" s="12">
        <f>'Przykładowe materiały - ceny'!E17</f>
        <v>29.2</v>
      </c>
      <c r="H23" s="12">
        <f t="shared" si="0"/>
        <v>2.92</v>
      </c>
      <c r="I23" s="15"/>
      <c r="J23" s="50"/>
      <c r="K23" s="15"/>
    </row>
    <row r="24" spans="1:11" s="16" customFormat="1" ht="26.4" customHeight="1">
      <c r="A24" s="10" t="str">
        <f>'Przykładowe materiały - ceny'!A18</f>
        <v>ENDO-16</v>
      </c>
      <c r="B24" s="11" t="str">
        <f>'Przykładowe materiały - ceny'!B18</f>
        <v>Sterisol Liquid Soap Ultra Mild, opakowanie 700 ml</v>
      </c>
      <c r="C24" s="11" t="str">
        <f>'Przykładowe materiały - ceny'!C18</f>
        <v>środek dezynfekcyjny</v>
      </c>
      <c r="D24" s="13">
        <v>60</v>
      </c>
      <c r="E24" s="11" t="str">
        <f>'Przykładowe materiały - ceny'!D18</f>
        <v>szt</v>
      </c>
      <c r="F24" s="41">
        <v>1</v>
      </c>
      <c r="G24" s="12">
        <f>'Przykładowe materiały - ceny'!E18</f>
        <v>35</v>
      </c>
      <c r="H24" s="12">
        <f t="shared" si="0"/>
        <v>0.5833333333333334</v>
      </c>
      <c r="I24" s="15"/>
      <c r="J24" s="50"/>
      <c r="K24" s="15"/>
    </row>
    <row r="25" spans="1:11" s="16" customFormat="1" ht="26.4" customHeight="1">
      <c r="A25" s="10" t="str">
        <f>'Przykładowe materiały - ceny'!A22</f>
        <v>ENDO-20</v>
      </c>
      <c r="B25" s="11" t="str">
        <f>'Przykładowe materiały - ceny'!B22</f>
        <v>POJEMNIK na odpady medyczne 10L.</v>
      </c>
      <c r="C25" s="11" t="str">
        <f>'Przykładowe materiały - ceny'!C22</f>
        <v>materiał jednorazowy</v>
      </c>
      <c r="D25" s="13">
        <v>30</v>
      </c>
      <c r="E25" s="11" t="str">
        <f>'Przykładowe materiały - ceny'!D22</f>
        <v>szt</v>
      </c>
      <c r="F25" s="41">
        <v>1</v>
      </c>
      <c r="G25" s="12">
        <f>'Przykładowe materiały - ceny'!E22</f>
        <v>5.057675</v>
      </c>
      <c r="H25" s="12">
        <f t="shared" si="0"/>
        <v>0.16858916666666665</v>
      </c>
      <c r="I25" s="15"/>
      <c r="J25" s="15"/>
      <c r="K25" s="15"/>
    </row>
    <row r="26" spans="1:11" s="16" customFormat="1" ht="26.4" customHeight="1">
      <c r="A26" s="10" t="str">
        <f>'Przykładowe materiały - ceny'!A21</f>
        <v>ENDO-19</v>
      </c>
      <c r="B26" s="11" t="str">
        <f>'Przykładowe materiały - ceny'!B21</f>
        <v>Pojemnik z 4% formaliną o poj.  60 / 30 ml</v>
      </c>
      <c r="C26" s="11" t="str">
        <f>'Przykładowe materiały - ceny'!C21</f>
        <v>materiał jednorazowy</v>
      </c>
      <c r="D26" s="13">
        <v>1</v>
      </c>
      <c r="E26" s="11" t="str">
        <f>'Przykładowe materiały - ceny'!D21</f>
        <v>szt</v>
      </c>
      <c r="F26" s="41">
        <v>1</v>
      </c>
      <c r="G26" s="12">
        <f>'Przykładowe materiały - ceny'!E21</f>
        <v>2.787471641791045</v>
      </c>
      <c r="H26" s="12">
        <f t="shared" si="0"/>
        <v>2.787471641791045</v>
      </c>
      <c r="I26" s="15"/>
      <c r="J26" s="50"/>
      <c r="K26" s="15"/>
    </row>
    <row r="27" spans="1:11" s="16" customFormat="1" ht="26.4" customHeight="1">
      <c r="A27" s="10" t="str">
        <f>'Przykładowe materiały - ceny'!A20</f>
        <v>ENDO-18</v>
      </c>
      <c r="B27" s="11" t="str">
        <f>'Przykładowe materiały - ceny'!B20</f>
        <v>Szczypce biopsyjne</v>
      </c>
      <c r="C27" s="11" t="str">
        <f>'Przykładowe materiały - ceny'!C20</f>
        <v>materiał jednorazowy</v>
      </c>
      <c r="D27" s="13">
        <v>1</v>
      </c>
      <c r="E27" s="11" t="str">
        <f>'Przykładowe materiały - ceny'!D20</f>
        <v>szt</v>
      </c>
      <c r="F27" s="41">
        <v>1</v>
      </c>
      <c r="G27" s="12">
        <f>'Przykładowe materiały - ceny'!E20</f>
        <v>18.9</v>
      </c>
      <c r="H27" s="12">
        <f t="shared" si="0"/>
        <v>18.9</v>
      </c>
      <c r="I27" s="15"/>
      <c r="J27" s="50"/>
      <c r="K27" s="15"/>
    </row>
    <row r="28" spans="1:11" s="16" customFormat="1" ht="26.4" customHeight="1">
      <c r="A28" s="10" t="str">
        <f>'Przykładowe materiały - ceny'!A35</f>
        <v>ENDO-33</v>
      </c>
      <c r="B28" s="11" t="str">
        <f>'Przykładowe materiały - ceny'!B35</f>
        <v>Spirytus 75 % , 1 litr</v>
      </c>
      <c r="C28" s="11" t="str">
        <f>'Przykładowe materiały - ceny'!C35</f>
        <v>środek dezynfekcyjny</v>
      </c>
      <c r="D28" s="13">
        <v>1</v>
      </c>
      <c r="E28" s="11" t="str">
        <f>'Przykładowe materiały - ceny'!D35</f>
        <v>litr</v>
      </c>
      <c r="F28" s="40">
        <v>0.1</v>
      </c>
      <c r="G28" s="12">
        <f>'Przykładowe materiały - ceny'!E35</f>
        <v>195.45</v>
      </c>
      <c r="H28" s="12">
        <f t="shared" si="0"/>
        <v>19.545</v>
      </c>
      <c r="I28" s="15"/>
      <c r="J28" s="15"/>
      <c r="K28" s="15"/>
    </row>
    <row r="29" spans="1:11" s="16" customFormat="1" ht="26.4" customHeight="1">
      <c r="A29" s="10" t="str">
        <f>'Przykładowe materiały - ceny'!A54</f>
        <v>ENDO-52</v>
      </c>
      <c r="B29" s="11" t="str">
        <f>'Przykładowe materiały - ceny'!B54</f>
        <v xml:space="preserve">STRZYKAWKA 20 ml BRAUN </v>
      </c>
      <c r="C29" s="11" t="str">
        <f>'Przykładowe materiały - ceny'!C54</f>
        <v>materiał jednorazowy</v>
      </c>
      <c r="D29" s="13">
        <v>1</v>
      </c>
      <c r="E29" s="11" t="str">
        <f>'Przykładowe materiały - ceny'!D54</f>
        <v>szt</v>
      </c>
      <c r="F29" s="41">
        <v>2</v>
      </c>
      <c r="G29" s="12">
        <f>'Przykładowe materiały - ceny'!E54</f>
        <v>0.21</v>
      </c>
      <c r="H29" s="12">
        <f t="shared" si="0"/>
        <v>0.42</v>
      </c>
      <c r="I29" s="15"/>
      <c r="J29" s="15"/>
      <c r="K29" s="15"/>
    </row>
    <row r="30" spans="1:11" s="16" customFormat="1" ht="26.4" customHeight="1">
      <c r="A30" s="10" t="str">
        <f>'Przykładowe materiały - ceny'!A24</f>
        <v>ENDO-22</v>
      </c>
      <c r="B30" s="11" t="str">
        <f>'Przykładowe materiały - ceny'!B24</f>
        <v xml:space="preserve">Lidocain-EGIS aerozol, roztwór 10% 38g </v>
      </c>
      <c r="C30" s="11" t="str">
        <f>'Przykładowe materiały - ceny'!C24</f>
        <v>lek</v>
      </c>
      <c r="D30" s="13">
        <v>10</v>
      </c>
      <c r="E30" s="11" t="str">
        <f>'Przykładowe materiały - ceny'!D24</f>
        <v>szt</v>
      </c>
      <c r="F30" s="41">
        <v>1</v>
      </c>
      <c r="G30" s="12">
        <f>'Przykładowe materiały - ceny'!E24</f>
        <v>34.99</v>
      </c>
      <c r="H30" s="12">
        <f t="shared" si="0"/>
        <v>3.4990000000000006</v>
      </c>
      <c r="I30" s="15"/>
      <c r="J30" s="15"/>
      <c r="K30" s="15"/>
    </row>
    <row r="31" spans="1:11" s="16" customFormat="1" ht="26.4" customHeight="1">
      <c r="A31" s="123" t="s">
        <v>80</v>
      </c>
      <c r="B31" s="124"/>
      <c r="C31" s="124"/>
      <c r="D31" s="124"/>
      <c r="E31" s="124"/>
      <c r="F31" s="124"/>
      <c r="G31" s="125"/>
      <c r="H31" s="17">
        <f>SUM(H8:H30)</f>
        <v>111.91912747512436</v>
      </c>
      <c r="I31" s="15"/>
      <c r="J31" s="15"/>
      <c r="K31" s="15"/>
    </row>
    <row r="32" spans="1:11" s="16" customFormat="1" ht="26.4" customHeight="1">
      <c r="A32" s="6"/>
      <c r="B32" s="6" t="s">
        <v>223</v>
      </c>
      <c r="C32" s="6"/>
      <c r="D32" s="6">
        <v>10</v>
      </c>
      <c r="E32" s="6" t="s">
        <v>224</v>
      </c>
      <c r="F32" s="6">
        <v>1</v>
      </c>
      <c r="G32" s="6">
        <v>464.4</v>
      </c>
      <c r="H32" s="6">
        <v>46.44</v>
      </c>
      <c r="I32" s="15"/>
      <c r="J32" s="15"/>
      <c r="K32" s="15"/>
    </row>
    <row r="33" spans="1:11" s="16" customFormat="1" ht="26.4" customHeight="1">
      <c r="A33" s="6"/>
      <c r="B33" s="6" t="s">
        <v>225</v>
      </c>
      <c r="C33" s="6"/>
      <c r="D33" s="6">
        <v>5</v>
      </c>
      <c r="E33" s="6" t="s">
        <v>224</v>
      </c>
      <c r="F33" s="6">
        <v>1</v>
      </c>
      <c r="G33" s="6">
        <v>486</v>
      </c>
      <c r="H33" s="54">
        <v>97.2</v>
      </c>
      <c r="I33" s="15"/>
      <c r="J33" s="15"/>
      <c r="K33" s="15"/>
    </row>
    <row r="34" spans="1:11" s="16" customFormat="1" ht="26.4" customHeight="1">
      <c r="A34" s="6" t="s">
        <v>81</v>
      </c>
      <c r="B34" s="7"/>
      <c r="C34" s="7"/>
      <c r="D34" s="7"/>
      <c r="E34" s="7"/>
      <c r="F34" s="7"/>
      <c r="G34" s="7"/>
      <c r="H34" s="7"/>
      <c r="I34" s="15"/>
      <c r="J34" s="15"/>
      <c r="K34" s="15"/>
    </row>
    <row r="35" spans="1:11" s="16" customFormat="1" ht="26.4" customHeight="1">
      <c r="A35" s="6" t="s">
        <v>82</v>
      </c>
      <c r="B35" s="18" t="s">
        <v>83</v>
      </c>
      <c r="C35" s="18" t="s">
        <v>84</v>
      </c>
      <c r="D35" s="7"/>
      <c r="E35" s="7"/>
      <c r="F35" s="7"/>
      <c r="G35" s="7"/>
      <c r="H35" s="7"/>
      <c r="I35" s="15"/>
      <c r="J35" s="15"/>
      <c r="K35" s="15"/>
    </row>
    <row r="36" spans="1:11" s="16" customFormat="1" ht="26.4" customHeight="1">
      <c r="A36" s="19"/>
      <c r="B36" s="20"/>
      <c r="C36" s="21"/>
      <c r="D36" s="7"/>
      <c r="E36" s="7"/>
      <c r="F36" s="7"/>
      <c r="G36" s="7"/>
      <c r="H36" s="7"/>
      <c r="I36" s="15"/>
      <c r="J36" s="15"/>
      <c r="K36" s="15"/>
    </row>
    <row r="37" spans="1:11" s="16" customFormat="1" ht="26.4" customHeight="1">
      <c r="A37" s="22" t="str">
        <f>'Przykładowe stawki wynagrodzeń'!C3</f>
        <v>lekarz</v>
      </c>
      <c r="B37" s="23">
        <f>'Przykładowe stawki wynagrodzeń'!E7</f>
        <v>115.2072796875</v>
      </c>
      <c r="C37" s="24">
        <f>B37/60</f>
        <v>1.920121328125</v>
      </c>
      <c r="D37" s="7"/>
      <c r="E37" s="7"/>
      <c r="F37" s="7"/>
      <c r="G37" s="7"/>
      <c r="H37" s="7"/>
      <c r="I37" s="15"/>
      <c r="J37" s="15"/>
      <c r="K37" s="15"/>
    </row>
    <row r="38" spans="1:11" s="16" customFormat="1" ht="26.4" customHeight="1">
      <c r="A38" s="25" t="str">
        <f>'Przykładowe stawki wynagrodzeń'!C8</f>
        <v>pielęgniarka</v>
      </c>
      <c r="B38" s="23">
        <f>'Przykładowe stawki wynagrodzeń'!E12</f>
        <v>44.2545341875</v>
      </c>
      <c r="C38" s="24">
        <f>B38/60</f>
        <v>0.7375755697916666</v>
      </c>
      <c r="D38" s="7"/>
      <c r="E38" s="7"/>
      <c r="F38" s="7"/>
      <c r="G38" s="7"/>
      <c r="H38" s="7"/>
      <c r="I38" s="15"/>
      <c r="J38" s="15"/>
      <c r="K38" s="15"/>
    </row>
    <row r="39" spans="1:11" s="16" customFormat="1" ht="26.4" customHeight="1">
      <c r="A39" s="7"/>
      <c r="B39" s="7"/>
      <c r="C39" s="7"/>
      <c r="D39" s="7"/>
      <c r="E39" s="7"/>
      <c r="F39" s="7"/>
      <c r="G39" s="7"/>
      <c r="H39" s="7"/>
      <c r="I39" s="15"/>
      <c r="J39" s="15"/>
      <c r="K39" s="15"/>
    </row>
    <row r="40" spans="1:11" ht="18.6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41.4" customHeight="1">
      <c r="A41" s="8" t="s">
        <v>85</v>
      </c>
      <c r="B41" s="8" t="s">
        <v>86</v>
      </c>
      <c r="C41" s="8" t="s">
        <v>67</v>
      </c>
      <c r="D41" s="8" t="s">
        <v>87</v>
      </c>
      <c r="E41" s="8" t="s">
        <v>88</v>
      </c>
      <c r="F41" s="8" t="s">
        <v>89</v>
      </c>
      <c r="G41" s="8" t="s">
        <v>90</v>
      </c>
      <c r="H41" s="7"/>
      <c r="I41" s="7"/>
      <c r="J41" s="7"/>
      <c r="K41" s="7"/>
    </row>
    <row r="42" spans="1:11" ht="15">
      <c r="A42" s="26"/>
      <c r="B42" s="9" t="s">
        <v>73</v>
      </c>
      <c r="C42" s="9" t="s">
        <v>75</v>
      </c>
      <c r="D42" s="9" t="s">
        <v>76</v>
      </c>
      <c r="E42" s="9" t="s">
        <v>77</v>
      </c>
      <c r="F42" s="9" t="s">
        <v>78</v>
      </c>
      <c r="G42" s="27" t="s">
        <v>91</v>
      </c>
      <c r="H42" s="7"/>
      <c r="I42" s="7"/>
      <c r="J42" s="7"/>
      <c r="K42" s="7"/>
    </row>
    <row r="43" spans="1:11" ht="25.8" customHeight="1">
      <c r="A43" s="28" t="s">
        <v>149</v>
      </c>
      <c r="B43" s="29" t="s">
        <v>98</v>
      </c>
      <c r="C43" s="30">
        <v>1</v>
      </c>
      <c r="D43" s="31" t="s">
        <v>92</v>
      </c>
      <c r="E43" s="32">
        <v>40</v>
      </c>
      <c r="F43" s="33">
        <f>C37</f>
        <v>1.920121328125</v>
      </c>
      <c r="G43" s="33">
        <f>(E43/C43)*F43</f>
        <v>76.804853125</v>
      </c>
      <c r="H43" s="7"/>
      <c r="I43" s="7"/>
      <c r="J43" s="7"/>
      <c r="K43" s="7"/>
    </row>
    <row r="44" spans="1:11" ht="25.8" customHeight="1">
      <c r="A44" s="58" t="s">
        <v>245</v>
      </c>
      <c r="B44" s="29" t="s">
        <v>99</v>
      </c>
      <c r="C44" s="31">
        <v>1</v>
      </c>
      <c r="D44" s="31" t="s">
        <v>92</v>
      </c>
      <c r="E44" s="34">
        <v>50</v>
      </c>
      <c r="F44" s="33">
        <f>C38</f>
        <v>0.7375755697916666</v>
      </c>
      <c r="G44" s="35">
        <f>(E44/C44)*F44</f>
        <v>36.87877848958333</v>
      </c>
      <c r="H44" s="7"/>
      <c r="I44" s="7"/>
      <c r="J44" s="7"/>
      <c r="K44" s="7"/>
    </row>
    <row r="45" spans="1:11" ht="25.8" customHeight="1">
      <c r="A45" s="126" t="s">
        <v>93</v>
      </c>
      <c r="B45" s="127"/>
      <c r="C45" s="127"/>
      <c r="D45" s="127"/>
      <c r="E45" s="127"/>
      <c r="F45" s="127"/>
      <c r="G45" s="36">
        <f>SUM(G43:G44)</f>
        <v>113.68363161458333</v>
      </c>
      <c r="H45" s="7"/>
      <c r="I45" s="7"/>
      <c r="J45" s="7"/>
      <c r="K45" s="7"/>
    </row>
    <row r="46" spans="1:1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5">
      <c r="A47" s="7"/>
      <c r="B47" s="7"/>
      <c r="C47" s="7"/>
      <c r="D47" s="7"/>
      <c r="E47" s="7"/>
      <c r="F47" s="7"/>
      <c r="G47" s="7"/>
      <c r="H47" s="37"/>
      <c r="I47" s="7"/>
      <c r="J47" s="7"/>
      <c r="K47" s="7"/>
    </row>
    <row r="48" spans="1:11" ht="19.8" customHeight="1">
      <c r="A48" s="128" t="s">
        <v>94</v>
      </c>
      <c r="B48" s="128"/>
      <c r="C48" s="20">
        <f>H31</f>
        <v>111.91912747512436</v>
      </c>
      <c r="D48" s="7"/>
      <c r="E48" s="7"/>
      <c r="F48" s="7"/>
      <c r="G48" s="7"/>
      <c r="H48" s="37"/>
      <c r="I48" s="7"/>
      <c r="J48" s="7"/>
      <c r="K48" s="7"/>
    </row>
    <row r="49" spans="1:11" ht="19.8" customHeight="1">
      <c r="A49" s="129" t="s">
        <v>95</v>
      </c>
      <c r="B49" s="129"/>
      <c r="C49" s="23">
        <f>G45</f>
        <v>113.68363161458333</v>
      </c>
      <c r="D49" s="7"/>
      <c r="E49" s="7"/>
      <c r="F49" s="7"/>
      <c r="G49" s="7"/>
      <c r="H49" s="37"/>
      <c r="I49" s="7"/>
      <c r="J49" s="7"/>
      <c r="K49" s="7"/>
    </row>
    <row r="50" spans="1:11" ht="19.8" customHeight="1">
      <c r="A50" s="119" t="s">
        <v>96</v>
      </c>
      <c r="B50" s="119"/>
      <c r="C50" s="74">
        <f>SUM(C48:C49)</f>
        <v>225.6027590897077</v>
      </c>
      <c r="D50" s="6"/>
      <c r="E50" s="6"/>
      <c r="F50" s="6"/>
      <c r="G50" s="6"/>
      <c r="H50" s="37"/>
      <c r="I50" s="7"/>
      <c r="J50" s="7"/>
      <c r="K50" s="7"/>
    </row>
    <row r="51" spans="1:11" ht="15">
      <c r="A51" s="37"/>
      <c r="B51" s="37"/>
      <c r="C51" s="37"/>
      <c r="D51" s="37"/>
      <c r="E51" s="37"/>
      <c r="F51" s="37"/>
      <c r="G51" s="37"/>
      <c r="H51" s="37"/>
      <c r="I51" s="7"/>
      <c r="J51" s="7"/>
      <c r="K51" s="7"/>
    </row>
    <row r="52" spans="1:11" ht="15">
      <c r="A52" s="37"/>
      <c r="B52" s="37"/>
      <c r="C52" s="37"/>
      <c r="D52" s="37"/>
      <c r="E52" s="37"/>
      <c r="F52" s="37"/>
      <c r="G52" s="37"/>
      <c r="H52" s="37"/>
      <c r="I52" s="7"/>
      <c r="J52" s="7"/>
      <c r="K52" s="7"/>
    </row>
    <row r="53" spans="1:11" ht="25.2" customHeight="1">
      <c r="A53" s="37"/>
      <c r="B53" s="37"/>
      <c r="C53" s="37"/>
      <c r="D53" s="37"/>
      <c r="E53" s="37"/>
      <c r="F53" s="37"/>
      <c r="G53" s="37"/>
      <c r="H53" s="37"/>
      <c r="I53" s="7"/>
      <c r="J53" s="7"/>
      <c r="K53" s="7"/>
    </row>
  </sheetData>
  <mergeCells count="7">
    <mergeCell ref="A45:F45"/>
    <mergeCell ref="A48:B48"/>
    <mergeCell ref="A49:B49"/>
    <mergeCell ref="A50:B50"/>
    <mergeCell ref="B1:I1"/>
    <mergeCell ref="A4:C4"/>
    <mergeCell ref="A31:G3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F1010-4A0E-48D5-B38E-1E0C6649D743}">
  <dimension ref="A1:K54"/>
  <sheetViews>
    <sheetView workbookViewId="0" topLeftCell="A1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11.421875" style="38" bestFit="1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medycznych'!C20</f>
        <v>Endoskopowe wycięcie lub zniszczenie zmiany lub tkanki żołądka - inne - Gastroskopia z zabiegiem protezowania</v>
      </c>
      <c r="C1" s="120"/>
      <c r="D1" s="130"/>
      <c r="E1" s="130"/>
      <c r="F1" s="130"/>
      <c r="G1" s="130"/>
      <c r="H1" s="130"/>
      <c r="I1" s="130"/>
      <c r="J1" s="7"/>
      <c r="K1" s="7"/>
    </row>
    <row r="2" spans="1:11" ht="15.6">
      <c r="A2" s="6" t="s">
        <v>62</v>
      </c>
      <c r="B2" s="72" t="str">
        <f>'Wykaz procedur medycznych'!B20</f>
        <v>43.419.03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1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ht="26.4" customHeight="1">
      <c r="A14" s="10" t="str">
        <f>'Przykładowe materiały - ceny'!A9</f>
        <v>ENDO-07</v>
      </c>
      <c r="B14" s="11" t="str">
        <f>'Przykładowe materiały - ceny'!B9</f>
        <v>Ustnik endoskopowy</v>
      </c>
      <c r="C14" s="11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49"/>
      <c r="K14" s="7"/>
    </row>
    <row r="15" spans="1:11" ht="26.4" customHeight="1">
      <c r="A15" s="10" t="str">
        <f>'Przykładowe materiały - ceny'!A10</f>
        <v>ENDO-08</v>
      </c>
      <c r="B15" s="11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49"/>
      <c r="K15" s="7"/>
    </row>
    <row r="16" spans="1:11" s="16" customFormat="1" ht="26.4" customHeight="1">
      <c r="A16" s="10" t="str">
        <f>'Przykładowe materiały - ceny'!A12</f>
        <v>ENDO-10</v>
      </c>
      <c r="B16" s="11" t="str">
        <f>'Przykładowe materiały - ceny'!B12</f>
        <v>ANIOXYDE 1000 ml, preparat do czyszczenia endoskopów</v>
      </c>
      <c r="C16" s="11" t="str">
        <f>'Przykładowe materiały - ceny'!C12</f>
        <v>środek dezynfekcyjny</v>
      </c>
      <c r="D16" s="13">
        <v>25</v>
      </c>
      <c r="E16" s="11" t="str">
        <f>'Przykładowe materiały - ceny'!D12</f>
        <v>szt</v>
      </c>
      <c r="F16" s="41">
        <v>1</v>
      </c>
      <c r="G16" s="12">
        <f>'Przykładowe materiały - ceny'!E12</f>
        <v>147.56</v>
      </c>
      <c r="H16" s="12">
        <f t="shared" si="0"/>
        <v>5.9024</v>
      </c>
      <c r="I16" s="15"/>
      <c r="J16" s="50"/>
      <c r="K16" s="15"/>
    </row>
    <row r="17" spans="1:11" s="16" customFormat="1" ht="26.4" customHeight="1">
      <c r="A17" s="10" t="str">
        <f>'Przykładowe materiały - ceny'!A13</f>
        <v>ENDO-11</v>
      </c>
      <c r="B17" s="11" t="str">
        <f>'Przykładowe materiały - ceny'!B13</f>
        <v>Lignina - wata celulozowa, opakowanie 5 kg</v>
      </c>
      <c r="C17" s="11" t="str">
        <f>'Przykładowe materiały - ceny'!C13</f>
        <v>materiał jednorazowy</v>
      </c>
      <c r="D17" s="13">
        <v>100</v>
      </c>
      <c r="E17" s="11" t="str">
        <f>'Przykładowe materiały - ceny'!D13</f>
        <v>opakowanie</v>
      </c>
      <c r="F17" s="41">
        <v>1</v>
      </c>
      <c r="G17" s="12">
        <f>'Przykładowe materiały - ceny'!E13</f>
        <v>42.55</v>
      </c>
      <c r="H17" s="12">
        <f t="shared" si="0"/>
        <v>0.4255</v>
      </c>
      <c r="I17" s="15"/>
      <c r="J17" s="50"/>
      <c r="K17" s="15"/>
    </row>
    <row r="18" spans="1:11" s="16" customFormat="1" ht="26.4" customHeight="1">
      <c r="A18" s="10" t="str">
        <f>'Przykładowe materiały - ceny'!A23</f>
        <v>ENDO-21</v>
      </c>
      <c r="B18" s="11" t="str">
        <f>'Przykładowe materiały - ceny'!B23</f>
        <v>Nerka jednorazowa</v>
      </c>
      <c r="C18" s="11" t="str">
        <f>'Przykładowe materiały - ceny'!C23</f>
        <v>materiał jednorazowy</v>
      </c>
      <c r="D18" s="13">
        <v>1</v>
      </c>
      <c r="E18" s="11" t="str">
        <f>'Przykładowe materiały - ceny'!D23</f>
        <v>szt</v>
      </c>
      <c r="F18" s="41">
        <v>1</v>
      </c>
      <c r="G18" s="12">
        <f>'Przykładowe materiały - ceny'!E23</f>
        <v>0.43</v>
      </c>
      <c r="H18" s="12">
        <f t="shared" si="0"/>
        <v>0.43</v>
      </c>
      <c r="I18" s="15"/>
      <c r="J18" s="15"/>
      <c r="K18" s="15"/>
    </row>
    <row r="19" spans="1:11" s="16" customFormat="1" ht="26.4" customHeight="1">
      <c r="A19" s="10" t="str">
        <f>'Przykładowe materiały - ceny'!A19</f>
        <v>ENDO-17</v>
      </c>
      <c r="B19" s="11" t="str">
        <f>'Przykładowe materiały - ceny'!B19</f>
        <v>Szczoteczka do czyszczenia endoskopów</v>
      </c>
      <c r="C19" s="11" t="str">
        <f>'Przykładowe materiały - ceny'!C19</f>
        <v>materiał jednorazowy</v>
      </c>
      <c r="D19" s="13">
        <v>1</v>
      </c>
      <c r="E19" s="11" t="str">
        <f>'Przykładowe materiały - ceny'!D19</f>
        <v>szt</v>
      </c>
      <c r="F19" s="41">
        <v>1</v>
      </c>
      <c r="G19" s="12">
        <f>'Przykładowe materiały - ceny'!E19</f>
        <v>2.98</v>
      </c>
      <c r="H19" s="12">
        <f t="shared" si="0"/>
        <v>2.98</v>
      </c>
      <c r="I19" s="15"/>
      <c r="J19" s="50"/>
      <c r="K19" s="15"/>
    </row>
    <row r="20" spans="1:11" s="16" customFormat="1" ht="26.4" customHeight="1">
      <c r="A20" s="10" t="str">
        <f>'Przykładowe materiały - ceny'!A14</f>
        <v>ENDO-12</v>
      </c>
      <c r="B20" s="11" t="str">
        <f>'Przykładowe materiały - ceny'!B14</f>
        <v>Aniosgel 85 NPC do dezynfekcji rąk, butelka 1000 ml</v>
      </c>
      <c r="C20" s="11" t="str">
        <f>'Przykładowe materiały - ceny'!C14</f>
        <v>środek dezynfekcyjny</v>
      </c>
      <c r="D20" s="13">
        <v>30</v>
      </c>
      <c r="E20" s="11" t="str">
        <f>'Przykładowe materiały - ceny'!D14</f>
        <v>szt</v>
      </c>
      <c r="F20" s="41">
        <v>1</v>
      </c>
      <c r="G20" s="12">
        <f>'Przykładowe materiały - ceny'!E14</f>
        <v>29.81</v>
      </c>
      <c r="H20" s="12">
        <f t="shared" si="0"/>
        <v>0.9936666666666666</v>
      </c>
      <c r="I20" s="15"/>
      <c r="J20" s="50"/>
      <c r="K20" s="15"/>
    </row>
    <row r="21" spans="1:11" s="16" customFormat="1" ht="26.4" customHeight="1">
      <c r="A21" s="10" t="str">
        <f>'Przykładowe materiały - ceny'!A15</f>
        <v>ENDO-13</v>
      </c>
      <c r="B21" s="11" t="str">
        <f>'Przykładowe materiały - ceny'!B15</f>
        <v>Chusteczki uniwersalne Clinell do dezynfekcji powierzchni, opakowanie 200 szt</v>
      </c>
      <c r="C21" s="11" t="str">
        <f>'Przykładowe materiały - ceny'!C15</f>
        <v>środek dezynfekcyjny</v>
      </c>
      <c r="D21" s="13">
        <v>60</v>
      </c>
      <c r="E21" s="11" t="str">
        <f>'Przykładowe materiały - ceny'!D15</f>
        <v>opakowanie</v>
      </c>
      <c r="F21" s="41">
        <v>1</v>
      </c>
      <c r="G21" s="12">
        <f>'Przykładowe materiały - ceny'!E15</f>
        <v>40</v>
      </c>
      <c r="H21" s="12">
        <f t="shared" si="0"/>
        <v>0.6666666666666666</v>
      </c>
      <c r="I21" s="15"/>
      <c r="J21" s="50"/>
      <c r="K21" s="15"/>
    </row>
    <row r="22" spans="1:11" s="16" customFormat="1" ht="26.4" customHeight="1">
      <c r="A22" s="10" t="str">
        <f>'Przykładowe materiały - ceny'!A16</f>
        <v>ENDO-14</v>
      </c>
      <c r="B22" s="11" t="str">
        <f>'Przykładowe materiały - ceny'!B16</f>
        <v>Kompresy niejałowe 10x10, opakowanie 100 sztuk</v>
      </c>
      <c r="C22" s="11" t="str">
        <f>'Przykładowe materiały - ceny'!C16</f>
        <v>materiał jednorazowy</v>
      </c>
      <c r="D22" s="13">
        <v>4</v>
      </c>
      <c r="E22" s="11" t="str">
        <f>'Przykładowe materiały - ceny'!D16</f>
        <v>opakowanie</v>
      </c>
      <c r="F22" s="41">
        <v>1</v>
      </c>
      <c r="G22" s="12">
        <f>'Przykładowe materiały - ceny'!E16</f>
        <v>10.15</v>
      </c>
      <c r="H22" s="12">
        <f t="shared" si="0"/>
        <v>2.5375</v>
      </c>
      <c r="I22" s="15"/>
      <c r="J22" s="50"/>
      <c r="K22" s="15"/>
    </row>
    <row r="23" spans="1:11" s="16" customFormat="1" ht="26.4" customHeight="1">
      <c r="A23" s="10" t="str">
        <f>'Przykładowe materiały - ceny'!A17</f>
        <v>ENDO-15</v>
      </c>
      <c r="B23" s="11" t="str">
        <f>'Przykładowe materiały - ceny'!B17</f>
        <v>Incidin OXY Wipes chusteczki do dezynfekcji, opakowanie 100 sztuk</v>
      </c>
      <c r="C23" s="11" t="str">
        <f>'Przykładowe materiały - ceny'!C17</f>
        <v>środek dezynfekcyjny</v>
      </c>
      <c r="D23" s="13">
        <v>10</v>
      </c>
      <c r="E23" s="11" t="str">
        <f>'Przykładowe materiały - ceny'!D17</f>
        <v>opakowanie</v>
      </c>
      <c r="F23" s="41">
        <v>1</v>
      </c>
      <c r="G23" s="12">
        <f>'Przykładowe materiały - ceny'!E17</f>
        <v>29.2</v>
      </c>
      <c r="H23" s="12">
        <f t="shared" si="0"/>
        <v>2.92</v>
      </c>
      <c r="I23" s="15"/>
      <c r="J23" s="50"/>
      <c r="K23" s="15"/>
    </row>
    <row r="24" spans="1:11" s="16" customFormat="1" ht="26.4" customHeight="1">
      <c r="A24" s="10" t="str">
        <f>'Przykładowe materiały - ceny'!A18</f>
        <v>ENDO-16</v>
      </c>
      <c r="B24" s="11" t="str">
        <f>'Przykładowe materiały - ceny'!B18</f>
        <v>Sterisol Liquid Soap Ultra Mild, opakowanie 700 ml</v>
      </c>
      <c r="C24" s="11" t="str">
        <f>'Przykładowe materiały - ceny'!C18</f>
        <v>środek dezynfekcyjny</v>
      </c>
      <c r="D24" s="13">
        <v>60</v>
      </c>
      <c r="E24" s="11" t="str">
        <f>'Przykładowe materiały - ceny'!D18</f>
        <v>szt</v>
      </c>
      <c r="F24" s="41">
        <v>1</v>
      </c>
      <c r="G24" s="12">
        <f>'Przykładowe materiały - ceny'!E18</f>
        <v>35</v>
      </c>
      <c r="H24" s="12">
        <f t="shared" si="0"/>
        <v>0.5833333333333334</v>
      </c>
      <c r="I24" s="15"/>
      <c r="J24" s="50"/>
      <c r="K24" s="15"/>
    </row>
    <row r="25" spans="1:11" s="16" customFormat="1" ht="26.4" customHeight="1">
      <c r="A25" s="10" t="str">
        <f>'Przykładowe materiały - ceny'!A22</f>
        <v>ENDO-20</v>
      </c>
      <c r="B25" s="11" t="str">
        <f>'Przykładowe materiały - ceny'!B22</f>
        <v>POJEMNIK na odpady medyczne 10L.</v>
      </c>
      <c r="C25" s="11" t="str">
        <f>'Przykładowe materiały - ceny'!C22</f>
        <v>materiał jednorazowy</v>
      </c>
      <c r="D25" s="13">
        <v>30</v>
      </c>
      <c r="E25" s="11" t="str">
        <f>'Przykładowe materiały - ceny'!D22</f>
        <v>szt</v>
      </c>
      <c r="F25" s="41">
        <v>1</v>
      </c>
      <c r="G25" s="12">
        <f>'Przykładowe materiały - ceny'!E22</f>
        <v>5.057675</v>
      </c>
      <c r="H25" s="12">
        <f t="shared" si="0"/>
        <v>0.16858916666666665</v>
      </c>
      <c r="I25" s="15"/>
      <c r="J25" s="15"/>
      <c r="K25" s="15"/>
    </row>
    <row r="26" spans="1:11" s="16" customFormat="1" ht="26.4" customHeight="1">
      <c r="A26" s="10" t="str">
        <f>'Przykładowe materiały - ceny'!A21</f>
        <v>ENDO-19</v>
      </c>
      <c r="B26" s="11" t="str">
        <f>'Przykładowe materiały - ceny'!B21</f>
        <v>Pojemnik z 4% formaliną o poj.  60 / 30 ml</v>
      </c>
      <c r="C26" s="11" t="str">
        <f>'Przykładowe materiały - ceny'!C21</f>
        <v>materiał jednorazowy</v>
      </c>
      <c r="D26" s="13">
        <v>1</v>
      </c>
      <c r="E26" s="11" t="str">
        <f>'Przykładowe materiały - ceny'!D21</f>
        <v>szt</v>
      </c>
      <c r="F26" s="41">
        <v>1</v>
      </c>
      <c r="G26" s="12">
        <f>'Przykładowe materiały - ceny'!E21</f>
        <v>2.787471641791045</v>
      </c>
      <c r="H26" s="12">
        <f t="shared" si="0"/>
        <v>2.787471641791045</v>
      </c>
      <c r="I26" s="15"/>
      <c r="J26" s="50"/>
      <c r="K26" s="15"/>
    </row>
    <row r="27" spans="1:11" s="16" customFormat="1" ht="26.4" customHeight="1">
      <c r="A27" s="10" t="str">
        <f>'Przykładowe materiały - ceny'!A20</f>
        <v>ENDO-18</v>
      </c>
      <c r="B27" s="11" t="str">
        <f>'Przykładowe materiały - ceny'!B20</f>
        <v>Szczypce biopsyjne</v>
      </c>
      <c r="C27" s="11" t="str">
        <f>'Przykładowe materiały - ceny'!C20</f>
        <v>materiał jednorazowy</v>
      </c>
      <c r="D27" s="13">
        <v>1</v>
      </c>
      <c r="E27" s="11" t="str">
        <f>'Przykładowe materiały - ceny'!D20</f>
        <v>szt</v>
      </c>
      <c r="F27" s="41">
        <v>1</v>
      </c>
      <c r="G27" s="12">
        <f>'Przykładowe materiały - ceny'!E20</f>
        <v>18.9</v>
      </c>
      <c r="H27" s="12">
        <f t="shared" si="0"/>
        <v>18.9</v>
      </c>
      <c r="I27" s="15"/>
      <c r="J27" s="50"/>
      <c r="K27" s="15"/>
    </row>
    <row r="28" spans="1:11" s="16" customFormat="1" ht="26.4" customHeight="1">
      <c r="A28" s="10" t="str">
        <f>'Przykładowe materiały - ceny'!A35</f>
        <v>ENDO-33</v>
      </c>
      <c r="B28" s="11" t="str">
        <f>'Przykładowe materiały - ceny'!B35</f>
        <v>Spirytus 75 % , 1 litr</v>
      </c>
      <c r="C28" s="11" t="str">
        <f>'Przykładowe materiały - ceny'!C35</f>
        <v>środek dezynfekcyjny</v>
      </c>
      <c r="D28" s="13">
        <v>1</v>
      </c>
      <c r="E28" s="11" t="str">
        <f>'Przykładowe materiały - ceny'!D35</f>
        <v>litr</v>
      </c>
      <c r="F28" s="40">
        <v>0.1</v>
      </c>
      <c r="G28" s="12">
        <f>'Przykładowe materiały - ceny'!E35</f>
        <v>195.45</v>
      </c>
      <c r="H28" s="12">
        <f t="shared" si="0"/>
        <v>19.545</v>
      </c>
      <c r="I28" s="15"/>
      <c r="J28" s="15"/>
      <c r="K28" s="15"/>
    </row>
    <row r="29" spans="1:11" s="16" customFormat="1" ht="26.4" customHeight="1">
      <c r="A29" s="10" t="str">
        <f>'Przykładowe materiały - ceny'!A36</f>
        <v>ENDO-34</v>
      </c>
      <c r="B29" s="11" t="str">
        <f>'Przykładowe materiały - ceny'!B36</f>
        <v>HELICO DYRY-TEST</v>
      </c>
      <c r="C29" s="11" t="str">
        <f>'Przykładowe materiały - ceny'!C36</f>
        <v>test</v>
      </c>
      <c r="D29" s="13">
        <v>1</v>
      </c>
      <c r="E29" s="11" t="str">
        <f>'Przykładowe materiały - ceny'!D36</f>
        <v>szt</v>
      </c>
      <c r="F29" s="41">
        <v>1</v>
      </c>
      <c r="G29" s="12">
        <f>'Przykładowe materiały - ceny'!E36</f>
        <v>4.25</v>
      </c>
      <c r="H29" s="12">
        <f t="shared" si="0"/>
        <v>4.25</v>
      </c>
      <c r="I29" s="15"/>
      <c r="J29" s="15"/>
      <c r="K29" s="15"/>
    </row>
    <row r="30" spans="1:11" s="16" customFormat="1" ht="26.4" customHeight="1">
      <c r="A30" s="10" t="str">
        <f>'Przykładowe materiały - ceny'!A54</f>
        <v>ENDO-52</v>
      </c>
      <c r="B30" s="11" t="str">
        <f>'Przykładowe materiały - ceny'!B54</f>
        <v xml:space="preserve">STRZYKAWKA 20 ml BRAUN </v>
      </c>
      <c r="C30" s="11" t="str">
        <f>'Przykładowe materiały - ceny'!C54</f>
        <v>materiał jednorazowy</v>
      </c>
      <c r="D30" s="13">
        <v>1</v>
      </c>
      <c r="E30" s="11" t="str">
        <f>'Przykładowe materiały - ceny'!D54</f>
        <v>szt</v>
      </c>
      <c r="F30" s="41">
        <v>2</v>
      </c>
      <c r="G30" s="12">
        <f>'Przykładowe materiały - ceny'!E54</f>
        <v>0.21</v>
      </c>
      <c r="H30" s="12">
        <f t="shared" si="0"/>
        <v>0.42</v>
      </c>
      <c r="I30" s="15"/>
      <c r="J30" s="15"/>
      <c r="K30" s="15"/>
    </row>
    <row r="31" spans="1:11" s="16" customFormat="1" ht="26.4" customHeight="1">
      <c r="A31" s="10" t="str">
        <f>'Przykładowe materiały - ceny'!A24</f>
        <v>ENDO-22</v>
      </c>
      <c r="B31" s="11" t="str">
        <f>'Przykładowe materiały - ceny'!B24</f>
        <v xml:space="preserve">Lidocain-EGIS aerozol, roztwór 10% 38g </v>
      </c>
      <c r="C31" s="11" t="str">
        <f>'Przykładowe materiały - ceny'!C24</f>
        <v>lek</v>
      </c>
      <c r="D31" s="13">
        <v>10</v>
      </c>
      <c r="E31" s="11" t="str">
        <f>'Przykładowe materiały - ceny'!D24</f>
        <v>szt</v>
      </c>
      <c r="F31" s="41">
        <v>1</v>
      </c>
      <c r="G31" s="12">
        <f>'Przykładowe materiały - ceny'!E24</f>
        <v>34.99</v>
      </c>
      <c r="H31" s="12">
        <f t="shared" si="0"/>
        <v>3.4990000000000006</v>
      </c>
      <c r="I31" s="15"/>
      <c r="J31" s="15"/>
      <c r="K31" s="15"/>
    </row>
    <row r="32" spans="1:11" s="16" customFormat="1" ht="26.4" customHeight="1">
      <c r="A32" s="10" t="s">
        <v>264</v>
      </c>
      <c r="B32" s="92" t="s">
        <v>221</v>
      </c>
      <c r="C32" s="92"/>
      <c r="D32" s="92">
        <v>1</v>
      </c>
      <c r="E32" s="92" t="s">
        <v>222</v>
      </c>
      <c r="F32" s="92">
        <v>1</v>
      </c>
      <c r="G32" s="12">
        <v>487</v>
      </c>
      <c r="H32" s="12"/>
      <c r="I32" s="15"/>
      <c r="J32" s="15"/>
      <c r="K32" s="15"/>
    </row>
    <row r="33" spans="1:11" s="16" customFormat="1" ht="26.4" customHeight="1">
      <c r="A33" s="123" t="s">
        <v>80</v>
      </c>
      <c r="B33" s="124"/>
      <c r="C33" s="124"/>
      <c r="D33" s="124"/>
      <c r="E33" s="124"/>
      <c r="F33" s="124"/>
      <c r="G33" s="125"/>
      <c r="H33" s="17">
        <f>SUM(H8:H31)</f>
        <v>116.16912747512436</v>
      </c>
      <c r="I33" s="15"/>
      <c r="J33" s="15"/>
      <c r="K33" s="15"/>
    </row>
    <row r="34" spans="2:11" s="16" customFormat="1" ht="26.4" customHeight="1">
      <c r="B34" s="6"/>
      <c r="C34" s="6"/>
      <c r="D34" s="6"/>
      <c r="E34" s="6"/>
      <c r="F34" s="6"/>
      <c r="G34" s="6"/>
      <c r="H34" s="6"/>
      <c r="I34" s="15"/>
      <c r="J34" s="15"/>
      <c r="K34" s="15"/>
    </row>
    <row r="35" spans="1:11" s="16" customFormat="1" ht="26.4" customHeight="1">
      <c r="A35" s="6" t="s">
        <v>81</v>
      </c>
      <c r="B35" s="7"/>
      <c r="C35" s="7"/>
      <c r="D35" s="7"/>
      <c r="E35" s="7"/>
      <c r="F35" s="7"/>
      <c r="G35" s="7"/>
      <c r="H35" s="7"/>
      <c r="I35" s="15"/>
      <c r="J35" s="15"/>
      <c r="K35" s="15"/>
    </row>
    <row r="36" spans="1:11" s="16" customFormat="1" ht="26.4" customHeight="1">
      <c r="A36" s="6" t="s">
        <v>82</v>
      </c>
      <c r="B36" s="18" t="s">
        <v>83</v>
      </c>
      <c r="C36" s="18" t="s">
        <v>84</v>
      </c>
      <c r="D36" s="7"/>
      <c r="E36" s="7"/>
      <c r="F36" s="7"/>
      <c r="G36" s="7"/>
      <c r="H36" s="7"/>
      <c r="I36" s="15"/>
      <c r="J36" s="15"/>
      <c r="K36" s="15"/>
    </row>
    <row r="37" spans="1:11" s="16" customFormat="1" ht="26.4" customHeight="1">
      <c r="A37" s="22" t="str">
        <f>'Przykładowe stawki wynagrodzeń'!C3</f>
        <v>lekarz</v>
      </c>
      <c r="B37" s="23">
        <f>'Przykładowe stawki wynagrodzeń'!E7</f>
        <v>115.2072796875</v>
      </c>
      <c r="C37" s="24">
        <f>B37/60</f>
        <v>1.920121328125</v>
      </c>
      <c r="D37" s="7"/>
      <c r="E37" s="7"/>
      <c r="F37" s="7"/>
      <c r="G37" s="7"/>
      <c r="H37" s="7"/>
      <c r="I37" s="15"/>
      <c r="J37" s="15"/>
      <c r="K37" s="15"/>
    </row>
    <row r="38" spans="1:11" s="16" customFormat="1" ht="26.4" customHeight="1">
      <c r="A38" s="25" t="str">
        <f>'Przykładowe stawki wynagrodzeń'!C8</f>
        <v>pielęgniarka</v>
      </c>
      <c r="B38" s="23">
        <f>'Przykładowe stawki wynagrodzeń'!E12</f>
        <v>44.2545341875</v>
      </c>
      <c r="C38" s="24">
        <f>B38/60</f>
        <v>0.7375755697916666</v>
      </c>
      <c r="D38" s="7"/>
      <c r="E38" s="7"/>
      <c r="F38" s="7"/>
      <c r="G38" s="7"/>
      <c r="H38" s="7"/>
      <c r="I38" s="15"/>
      <c r="J38" s="15"/>
      <c r="K38" s="15"/>
    </row>
    <row r="39" spans="1:11" s="16" customFormat="1" ht="26.4" customHeight="1">
      <c r="A39" s="25"/>
      <c r="B39" s="23"/>
      <c r="C39" s="24"/>
      <c r="D39" s="7"/>
      <c r="E39" s="7"/>
      <c r="F39" s="7"/>
      <c r="G39" s="7"/>
      <c r="H39" s="7"/>
      <c r="I39" s="15"/>
      <c r="J39" s="15"/>
      <c r="K39" s="15"/>
    </row>
    <row r="40" spans="1:11" s="16" customFormat="1" ht="26.4" customHeight="1">
      <c r="A40" s="7"/>
      <c r="B40" s="7"/>
      <c r="C40" s="7"/>
      <c r="D40" s="7"/>
      <c r="E40" s="7"/>
      <c r="F40" s="7"/>
      <c r="G40" s="7"/>
      <c r="H40" s="7"/>
      <c r="I40" s="15"/>
      <c r="J40" s="15"/>
      <c r="K40" s="15"/>
    </row>
    <row r="41" spans="1:11" ht="18.6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35.4" customHeight="1">
      <c r="A42" s="8" t="s">
        <v>85</v>
      </c>
      <c r="B42" s="8" t="s">
        <v>86</v>
      </c>
      <c r="C42" s="8" t="s">
        <v>67</v>
      </c>
      <c r="D42" s="8" t="s">
        <v>87</v>
      </c>
      <c r="E42" s="8" t="s">
        <v>88</v>
      </c>
      <c r="F42" s="8" t="s">
        <v>89</v>
      </c>
      <c r="G42" s="8" t="s">
        <v>90</v>
      </c>
      <c r="H42" s="7"/>
      <c r="I42" s="7"/>
      <c r="J42" s="7"/>
      <c r="K42" s="7"/>
    </row>
    <row r="43" spans="1:11" ht="24" customHeight="1">
      <c r="A43" s="26"/>
      <c r="B43" s="9" t="s">
        <v>73</v>
      </c>
      <c r="C43" s="9" t="s">
        <v>75</v>
      </c>
      <c r="D43" s="9" t="s">
        <v>76</v>
      </c>
      <c r="E43" s="9" t="s">
        <v>77</v>
      </c>
      <c r="F43" s="9" t="s">
        <v>78</v>
      </c>
      <c r="G43" s="27" t="s">
        <v>91</v>
      </c>
      <c r="H43" s="7"/>
      <c r="I43" s="7"/>
      <c r="J43" s="7"/>
      <c r="K43" s="7"/>
    </row>
    <row r="44" spans="1:11" ht="24" customHeight="1">
      <c r="A44" s="28" t="s">
        <v>149</v>
      </c>
      <c r="B44" s="29" t="s">
        <v>98</v>
      </c>
      <c r="C44" s="30">
        <v>1</v>
      </c>
      <c r="D44" s="31" t="s">
        <v>92</v>
      </c>
      <c r="E44" s="32">
        <v>30</v>
      </c>
      <c r="F44" s="33">
        <f>C37</f>
        <v>1.920121328125</v>
      </c>
      <c r="G44" s="33">
        <f>(E44/C44)*F44</f>
        <v>57.60363984375</v>
      </c>
      <c r="H44" s="7"/>
      <c r="I44" s="7"/>
      <c r="J44" s="7"/>
      <c r="K44" s="7"/>
    </row>
    <row r="45" spans="1:11" ht="24" customHeight="1">
      <c r="A45" s="58" t="s">
        <v>245</v>
      </c>
      <c r="B45" s="29" t="s">
        <v>99</v>
      </c>
      <c r="C45" s="31">
        <v>1</v>
      </c>
      <c r="D45" s="31" t="s">
        <v>92</v>
      </c>
      <c r="E45" s="34">
        <v>40</v>
      </c>
      <c r="F45" s="33">
        <f>C38</f>
        <v>0.7375755697916666</v>
      </c>
      <c r="G45" s="35">
        <f>(E45/C45)*F45</f>
        <v>29.503022791666666</v>
      </c>
      <c r="H45" s="7"/>
      <c r="I45" s="7"/>
      <c r="J45" s="7"/>
      <c r="K45" s="7"/>
    </row>
    <row r="46" spans="1:11" ht="24" customHeight="1">
      <c r="A46" s="126" t="s">
        <v>93</v>
      </c>
      <c r="B46" s="127"/>
      <c r="C46" s="127"/>
      <c r="D46" s="127"/>
      <c r="E46" s="127"/>
      <c r="F46" s="127"/>
      <c r="G46" s="36">
        <f>SUM(G44:G45)</f>
        <v>87.10666263541667</v>
      </c>
      <c r="H46" s="7"/>
      <c r="I46" s="7"/>
      <c r="J46" s="7"/>
      <c r="K46" s="7"/>
    </row>
    <row r="47" spans="1:11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5">
      <c r="A48" s="7"/>
      <c r="B48" s="7"/>
      <c r="C48" s="7"/>
      <c r="D48" s="7"/>
      <c r="E48" s="7"/>
      <c r="F48" s="7"/>
      <c r="G48" s="7"/>
      <c r="H48" s="37"/>
      <c r="I48" s="7"/>
      <c r="J48" s="7"/>
      <c r="K48" s="7"/>
    </row>
    <row r="49" spans="1:11" ht="21" customHeight="1">
      <c r="A49" s="128" t="s">
        <v>94</v>
      </c>
      <c r="B49" s="128"/>
      <c r="C49" s="20">
        <f>H33</f>
        <v>116.16912747512436</v>
      </c>
      <c r="D49" s="7"/>
      <c r="E49" s="7"/>
      <c r="F49" s="7"/>
      <c r="G49" s="7"/>
      <c r="H49" s="37"/>
      <c r="I49" s="7"/>
      <c r="J49" s="7"/>
      <c r="K49" s="7"/>
    </row>
    <row r="50" spans="1:11" ht="21" customHeight="1">
      <c r="A50" s="129" t="s">
        <v>95</v>
      </c>
      <c r="B50" s="129"/>
      <c r="C50" s="23">
        <f>G46</f>
        <v>87.10666263541667</v>
      </c>
      <c r="D50" s="7"/>
      <c r="E50" s="7"/>
      <c r="F50" s="7"/>
      <c r="G50" s="7"/>
      <c r="H50" s="37"/>
      <c r="I50" s="7"/>
      <c r="J50" s="7"/>
      <c r="K50" s="7"/>
    </row>
    <row r="51" spans="1:11" ht="21" customHeight="1">
      <c r="A51" s="119" t="s">
        <v>96</v>
      </c>
      <c r="B51" s="119"/>
      <c r="C51" s="74">
        <f>SUM(C49:C50)</f>
        <v>203.27579011054104</v>
      </c>
      <c r="D51" s="6"/>
      <c r="E51" s="6"/>
      <c r="F51" s="6"/>
      <c r="G51" s="6"/>
      <c r="H51" s="37"/>
      <c r="I51" s="7"/>
      <c r="J51" s="7"/>
      <c r="K51" s="7"/>
    </row>
    <row r="52" spans="1:11" ht="15">
      <c r="A52" s="37"/>
      <c r="B52" s="37"/>
      <c r="C52" s="37"/>
      <c r="D52" s="37"/>
      <c r="E52" s="37"/>
      <c r="F52" s="37"/>
      <c r="G52" s="37"/>
      <c r="H52" s="37"/>
      <c r="I52" s="7"/>
      <c r="J52" s="7"/>
      <c r="K52" s="7"/>
    </row>
    <row r="53" spans="1:11" ht="15">
      <c r="A53" s="37"/>
      <c r="B53" s="37"/>
      <c r="C53" s="37"/>
      <c r="D53" s="37"/>
      <c r="E53" s="37"/>
      <c r="F53" s="37"/>
      <c r="G53" s="37"/>
      <c r="H53" s="37"/>
      <c r="I53" s="7"/>
      <c r="J53" s="7"/>
      <c r="K53" s="7"/>
    </row>
    <row r="54" spans="1:11" ht="25.2" customHeight="1">
      <c r="A54" s="37"/>
      <c r="B54" s="37"/>
      <c r="C54" s="37"/>
      <c r="D54" s="37"/>
      <c r="E54" s="37"/>
      <c r="F54" s="37"/>
      <c r="G54" s="37"/>
      <c r="H54" s="37"/>
      <c r="I54" s="7"/>
      <c r="J54" s="7"/>
      <c r="K54" s="7"/>
    </row>
  </sheetData>
  <mergeCells count="7">
    <mergeCell ref="A51:B51"/>
    <mergeCell ref="A4:C4"/>
    <mergeCell ref="B1:I1"/>
    <mergeCell ref="A33:G33"/>
    <mergeCell ref="A46:F46"/>
    <mergeCell ref="A49:B49"/>
    <mergeCell ref="A50:B5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FED29-7416-4410-B156-685D155216B9}">
  <dimension ref="A1:K54"/>
  <sheetViews>
    <sheetView workbookViewId="0" topLeftCell="A4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11.421875" style="38" bestFit="1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medycznych'!C21</f>
        <v>Endoskopowa biopsja żołądka</v>
      </c>
      <c r="C1" s="120"/>
      <c r="D1" s="130"/>
      <c r="E1" s="130"/>
      <c r="F1" s="130"/>
      <c r="G1" s="130"/>
      <c r="H1" s="130"/>
      <c r="I1" s="130"/>
      <c r="J1" s="7"/>
      <c r="K1" s="7"/>
    </row>
    <row r="2" spans="1:11" ht="15.6">
      <c r="A2" s="6" t="s">
        <v>62</v>
      </c>
      <c r="B2" s="72" t="str">
        <f>'Wykaz procedur medycznych'!B21</f>
        <v>44.14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1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ht="26.4" customHeight="1">
      <c r="A14" s="10" t="str">
        <f>'Przykładowe materiały - ceny'!A9</f>
        <v>ENDO-07</v>
      </c>
      <c r="B14" s="11" t="str">
        <f>'Przykładowe materiały - ceny'!B9</f>
        <v>Ustnik endoskopowy</v>
      </c>
      <c r="C14" s="11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49"/>
      <c r="K14" s="7"/>
    </row>
    <row r="15" spans="1:11" ht="26.4" customHeight="1">
      <c r="A15" s="10" t="str">
        <f>'Przykładowe materiały - ceny'!A10</f>
        <v>ENDO-08</v>
      </c>
      <c r="B15" s="11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49"/>
      <c r="K15" s="7"/>
    </row>
    <row r="16" spans="1:11" s="16" customFormat="1" ht="26.4" customHeight="1">
      <c r="A16" s="10" t="str">
        <f>'Przykładowe materiały - ceny'!A12</f>
        <v>ENDO-10</v>
      </c>
      <c r="B16" s="11" t="str">
        <f>'Przykładowe materiały - ceny'!B12</f>
        <v>ANIOXYDE 1000 ml, preparat do czyszczenia endoskopów</v>
      </c>
      <c r="C16" s="11" t="str">
        <f>'Przykładowe materiały - ceny'!C12</f>
        <v>środek dezynfekcyjny</v>
      </c>
      <c r="D16" s="13">
        <v>25</v>
      </c>
      <c r="E16" s="11" t="str">
        <f>'Przykładowe materiały - ceny'!D12</f>
        <v>szt</v>
      </c>
      <c r="F16" s="41">
        <v>1</v>
      </c>
      <c r="G16" s="12">
        <f>'Przykładowe materiały - ceny'!E12</f>
        <v>147.56</v>
      </c>
      <c r="H16" s="12">
        <f t="shared" si="0"/>
        <v>5.9024</v>
      </c>
      <c r="I16" s="15"/>
      <c r="J16" s="50"/>
      <c r="K16" s="15"/>
    </row>
    <row r="17" spans="1:11" s="16" customFormat="1" ht="26.4" customHeight="1">
      <c r="A17" s="10" t="str">
        <f>'Przykładowe materiały - ceny'!A13</f>
        <v>ENDO-11</v>
      </c>
      <c r="B17" s="11" t="str">
        <f>'Przykładowe materiały - ceny'!B13</f>
        <v>Lignina - wata celulozowa, opakowanie 5 kg</v>
      </c>
      <c r="C17" s="11" t="str">
        <f>'Przykładowe materiały - ceny'!C13</f>
        <v>materiał jednorazowy</v>
      </c>
      <c r="D17" s="13">
        <v>100</v>
      </c>
      <c r="E17" s="11" t="str">
        <f>'Przykładowe materiały - ceny'!D13</f>
        <v>opakowanie</v>
      </c>
      <c r="F17" s="41">
        <v>1</v>
      </c>
      <c r="G17" s="12">
        <f>'Przykładowe materiały - ceny'!E13</f>
        <v>42.55</v>
      </c>
      <c r="H17" s="12">
        <f t="shared" si="0"/>
        <v>0.4255</v>
      </c>
      <c r="I17" s="15"/>
      <c r="J17" s="50"/>
      <c r="K17" s="15"/>
    </row>
    <row r="18" spans="1:11" s="16" customFormat="1" ht="26.4" customHeight="1">
      <c r="A18" s="10" t="str">
        <f>'Przykładowe materiały - ceny'!A23</f>
        <v>ENDO-21</v>
      </c>
      <c r="B18" s="11" t="str">
        <f>'Przykładowe materiały - ceny'!B23</f>
        <v>Nerka jednorazowa</v>
      </c>
      <c r="C18" s="11" t="str">
        <f>'Przykładowe materiały - ceny'!C23</f>
        <v>materiał jednorazowy</v>
      </c>
      <c r="D18" s="13">
        <v>1</v>
      </c>
      <c r="E18" s="11" t="str">
        <f>'Przykładowe materiały - ceny'!D23</f>
        <v>szt</v>
      </c>
      <c r="F18" s="41">
        <v>1</v>
      </c>
      <c r="G18" s="12">
        <f>'Przykładowe materiały - ceny'!E23</f>
        <v>0.43</v>
      </c>
      <c r="H18" s="12">
        <f t="shared" si="0"/>
        <v>0.43</v>
      </c>
      <c r="I18" s="15"/>
      <c r="J18" s="15"/>
      <c r="K18" s="15"/>
    </row>
    <row r="19" spans="1:11" s="16" customFormat="1" ht="26.4" customHeight="1">
      <c r="A19" s="10" t="str">
        <f>'Przykładowe materiały - ceny'!A19</f>
        <v>ENDO-17</v>
      </c>
      <c r="B19" s="11" t="str">
        <f>'Przykładowe materiały - ceny'!B19</f>
        <v>Szczoteczka do czyszczenia endoskopów</v>
      </c>
      <c r="C19" s="11" t="str">
        <f>'Przykładowe materiały - ceny'!C19</f>
        <v>materiał jednorazowy</v>
      </c>
      <c r="D19" s="13">
        <v>1</v>
      </c>
      <c r="E19" s="11" t="str">
        <f>'Przykładowe materiały - ceny'!D19</f>
        <v>szt</v>
      </c>
      <c r="F19" s="41">
        <v>1</v>
      </c>
      <c r="G19" s="12">
        <f>'Przykładowe materiały - ceny'!E19</f>
        <v>2.98</v>
      </c>
      <c r="H19" s="12">
        <f t="shared" si="0"/>
        <v>2.98</v>
      </c>
      <c r="I19" s="15"/>
      <c r="J19" s="50"/>
      <c r="K19" s="15"/>
    </row>
    <row r="20" spans="1:11" s="16" customFormat="1" ht="26.4" customHeight="1">
      <c r="A20" s="10" t="str">
        <f>'Przykładowe materiały - ceny'!A14</f>
        <v>ENDO-12</v>
      </c>
      <c r="B20" s="11" t="str">
        <f>'Przykładowe materiały - ceny'!B14</f>
        <v>Aniosgel 85 NPC do dezynfekcji rąk, butelka 1000 ml</v>
      </c>
      <c r="C20" s="11" t="str">
        <f>'Przykładowe materiały - ceny'!C14</f>
        <v>środek dezynfekcyjny</v>
      </c>
      <c r="D20" s="13">
        <v>30</v>
      </c>
      <c r="E20" s="11" t="str">
        <f>'Przykładowe materiały - ceny'!D14</f>
        <v>szt</v>
      </c>
      <c r="F20" s="41">
        <v>1</v>
      </c>
      <c r="G20" s="12">
        <f>'Przykładowe materiały - ceny'!E14</f>
        <v>29.81</v>
      </c>
      <c r="H20" s="12">
        <f t="shared" si="0"/>
        <v>0.9936666666666666</v>
      </c>
      <c r="I20" s="15"/>
      <c r="J20" s="50"/>
      <c r="K20" s="15"/>
    </row>
    <row r="21" spans="1:11" s="16" customFormat="1" ht="26.4" customHeight="1">
      <c r="A21" s="10" t="str">
        <f>'Przykładowe materiały - ceny'!A15</f>
        <v>ENDO-13</v>
      </c>
      <c r="B21" s="11" t="str">
        <f>'Przykładowe materiały - ceny'!B15</f>
        <v>Chusteczki uniwersalne Clinell do dezynfekcji powierzchni, opakowanie 200 szt</v>
      </c>
      <c r="C21" s="11" t="str">
        <f>'Przykładowe materiały - ceny'!C15</f>
        <v>środek dezynfekcyjny</v>
      </c>
      <c r="D21" s="13">
        <v>60</v>
      </c>
      <c r="E21" s="11" t="str">
        <f>'Przykładowe materiały - ceny'!D15</f>
        <v>opakowanie</v>
      </c>
      <c r="F21" s="41">
        <v>1</v>
      </c>
      <c r="G21" s="12">
        <f>'Przykładowe materiały - ceny'!E15</f>
        <v>40</v>
      </c>
      <c r="H21" s="12">
        <f t="shared" si="0"/>
        <v>0.6666666666666666</v>
      </c>
      <c r="I21" s="15"/>
      <c r="J21" s="50"/>
      <c r="K21" s="15"/>
    </row>
    <row r="22" spans="1:11" s="16" customFormat="1" ht="26.4" customHeight="1">
      <c r="A22" s="10" t="str">
        <f>'Przykładowe materiały - ceny'!A16</f>
        <v>ENDO-14</v>
      </c>
      <c r="B22" s="11" t="str">
        <f>'Przykładowe materiały - ceny'!B16</f>
        <v>Kompresy niejałowe 10x10, opakowanie 100 sztuk</v>
      </c>
      <c r="C22" s="11" t="str">
        <f>'Przykładowe materiały - ceny'!C16</f>
        <v>materiał jednorazowy</v>
      </c>
      <c r="D22" s="13">
        <v>4</v>
      </c>
      <c r="E22" s="11" t="str">
        <f>'Przykładowe materiały - ceny'!D16</f>
        <v>opakowanie</v>
      </c>
      <c r="F22" s="41">
        <v>1</v>
      </c>
      <c r="G22" s="12">
        <f>'Przykładowe materiały - ceny'!E16</f>
        <v>10.15</v>
      </c>
      <c r="H22" s="12">
        <f t="shared" si="0"/>
        <v>2.5375</v>
      </c>
      <c r="I22" s="15"/>
      <c r="J22" s="50"/>
      <c r="K22" s="15"/>
    </row>
    <row r="23" spans="1:11" s="16" customFormat="1" ht="26.4" customHeight="1">
      <c r="A23" s="10" t="str">
        <f>'Przykładowe materiały - ceny'!A17</f>
        <v>ENDO-15</v>
      </c>
      <c r="B23" s="11" t="str">
        <f>'Przykładowe materiały - ceny'!B17</f>
        <v>Incidin OXY Wipes chusteczki do dezynfekcji, opakowanie 100 sztuk</v>
      </c>
      <c r="C23" s="11" t="str">
        <f>'Przykładowe materiały - ceny'!C17</f>
        <v>środek dezynfekcyjny</v>
      </c>
      <c r="D23" s="13">
        <v>10</v>
      </c>
      <c r="E23" s="11" t="str">
        <f>'Przykładowe materiały - ceny'!D17</f>
        <v>opakowanie</v>
      </c>
      <c r="F23" s="41">
        <v>1</v>
      </c>
      <c r="G23" s="12">
        <f>'Przykładowe materiały - ceny'!E17</f>
        <v>29.2</v>
      </c>
      <c r="H23" s="12">
        <f t="shared" si="0"/>
        <v>2.92</v>
      </c>
      <c r="I23" s="15"/>
      <c r="J23" s="50"/>
      <c r="K23" s="15"/>
    </row>
    <row r="24" spans="1:11" s="16" customFormat="1" ht="26.4" customHeight="1">
      <c r="A24" s="10" t="str">
        <f>'Przykładowe materiały - ceny'!A18</f>
        <v>ENDO-16</v>
      </c>
      <c r="B24" s="11" t="str">
        <f>'Przykładowe materiały - ceny'!B18</f>
        <v>Sterisol Liquid Soap Ultra Mild, opakowanie 700 ml</v>
      </c>
      <c r="C24" s="11" t="str">
        <f>'Przykładowe materiały - ceny'!C18</f>
        <v>środek dezynfekcyjny</v>
      </c>
      <c r="D24" s="13">
        <v>60</v>
      </c>
      <c r="E24" s="11" t="str">
        <f>'Przykładowe materiały - ceny'!D18</f>
        <v>szt</v>
      </c>
      <c r="F24" s="41">
        <v>1</v>
      </c>
      <c r="G24" s="12">
        <f>'Przykładowe materiały - ceny'!E18</f>
        <v>35</v>
      </c>
      <c r="H24" s="12">
        <f t="shared" si="0"/>
        <v>0.5833333333333334</v>
      </c>
      <c r="I24" s="15"/>
      <c r="J24" s="50"/>
      <c r="K24" s="15"/>
    </row>
    <row r="25" spans="1:11" s="16" customFormat="1" ht="26.4" customHeight="1">
      <c r="A25" s="10" t="str">
        <f>'Przykładowe materiały - ceny'!A36</f>
        <v>ENDO-34</v>
      </c>
      <c r="B25" s="11" t="str">
        <f>'Przykładowe materiały - ceny'!B36</f>
        <v>HELICO DYRY-TEST</v>
      </c>
      <c r="C25" s="11" t="str">
        <f>'Przykładowe materiały - ceny'!C36</f>
        <v>test</v>
      </c>
      <c r="D25" s="13">
        <v>1</v>
      </c>
      <c r="E25" s="11" t="str">
        <f>'Przykładowe materiały - ceny'!D36</f>
        <v>szt</v>
      </c>
      <c r="F25" s="41">
        <v>1</v>
      </c>
      <c r="G25" s="12">
        <f>'Przykładowe materiały - ceny'!E36</f>
        <v>4.25</v>
      </c>
      <c r="H25" s="12">
        <f t="shared" si="0"/>
        <v>4.25</v>
      </c>
      <c r="I25" s="15"/>
      <c r="J25" s="50"/>
      <c r="K25" s="15"/>
    </row>
    <row r="26" spans="1:11" s="16" customFormat="1" ht="26.4" customHeight="1">
      <c r="A26" s="10" t="str">
        <f>'Przykładowe materiały - ceny'!A22</f>
        <v>ENDO-20</v>
      </c>
      <c r="B26" s="11" t="str">
        <f>'Przykładowe materiały - ceny'!B22</f>
        <v>POJEMNIK na odpady medyczne 10L.</v>
      </c>
      <c r="C26" s="11" t="str">
        <f>'Przykładowe materiały - ceny'!C22</f>
        <v>materiał jednorazowy</v>
      </c>
      <c r="D26" s="13">
        <v>30</v>
      </c>
      <c r="E26" s="11" t="str">
        <f>'Przykładowe materiały - ceny'!D22</f>
        <v>szt</v>
      </c>
      <c r="F26" s="41">
        <v>1</v>
      </c>
      <c r="G26" s="12">
        <f>'Przykładowe materiały - ceny'!E22</f>
        <v>5.057675</v>
      </c>
      <c r="H26" s="12">
        <f t="shared" si="0"/>
        <v>0.16858916666666665</v>
      </c>
      <c r="I26" s="15"/>
      <c r="J26" s="15"/>
      <c r="K26" s="15"/>
    </row>
    <row r="27" spans="1:11" s="16" customFormat="1" ht="26.4" customHeight="1">
      <c r="A27" s="10" t="str">
        <f>'Przykładowe materiały - ceny'!A21</f>
        <v>ENDO-19</v>
      </c>
      <c r="B27" s="11" t="str">
        <f>'Przykładowe materiały - ceny'!B21</f>
        <v>Pojemnik z 4% formaliną o poj.  60 / 30 ml</v>
      </c>
      <c r="C27" s="11" t="str">
        <f>'Przykładowe materiały - ceny'!C21</f>
        <v>materiał jednorazowy</v>
      </c>
      <c r="D27" s="13">
        <v>1</v>
      </c>
      <c r="E27" s="11" t="str">
        <f>'Przykładowe materiały - ceny'!D21</f>
        <v>szt</v>
      </c>
      <c r="F27" s="41">
        <v>1</v>
      </c>
      <c r="G27" s="12">
        <f>'Przykładowe materiały - ceny'!E21</f>
        <v>2.787471641791045</v>
      </c>
      <c r="H27" s="12">
        <f t="shared" si="0"/>
        <v>2.787471641791045</v>
      </c>
      <c r="I27" s="15"/>
      <c r="J27" s="50"/>
      <c r="K27" s="15"/>
    </row>
    <row r="28" spans="1:11" s="16" customFormat="1" ht="26.4" customHeight="1">
      <c r="A28" s="10" t="str">
        <f>'Przykładowe materiały - ceny'!A20</f>
        <v>ENDO-18</v>
      </c>
      <c r="B28" s="11" t="str">
        <f>'Przykładowe materiały - ceny'!B20</f>
        <v>Szczypce biopsyjne</v>
      </c>
      <c r="C28" s="11" t="str">
        <f>'Przykładowe materiały - ceny'!C20</f>
        <v>materiał jednorazowy</v>
      </c>
      <c r="D28" s="13">
        <v>1</v>
      </c>
      <c r="E28" s="11" t="str">
        <f>'Przykładowe materiały - ceny'!D20</f>
        <v>szt</v>
      </c>
      <c r="F28" s="41">
        <v>1</v>
      </c>
      <c r="G28" s="12">
        <f>'Przykładowe materiały - ceny'!E20</f>
        <v>18.9</v>
      </c>
      <c r="H28" s="12">
        <f t="shared" si="0"/>
        <v>18.9</v>
      </c>
      <c r="I28" s="15"/>
      <c r="J28" s="50"/>
      <c r="K28" s="15"/>
    </row>
    <row r="29" spans="1:11" s="16" customFormat="1" ht="26.4" customHeight="1">
      <c r="A29" s="10" t="str">
        <f>'Przykładowe materiały - ceny'!A54</f>
        <v>ENDO-52</v>
      </c>
      <c r="B29" s="11" t="str">
        <f>'Przykładowe materiały - ceny'!B54</f>
        <v xml:space="preserve">STRZYKAWKA 20 ml BRAUN </v>
      </c>
      <c r="C29" s="11" t="str">
        <f>'Przykładowe materiały - ceny'!C54</f>
        <v>materiał jednorazowy</v>
      </c>
      <c r="D29" s="13">
        <v>1</v>
      </c>
      <c r="E29" s="11" t="str">
        <f>'Przykładowe materiały - ceny'!D54</f>
        <v>szt</v>
      </c>
      <c r="F29" s="41">
        <v>2</v>
      </c>
      <c r="G29" s="12">
        <f>'Przykładowe materiały - ceny'!E54</f>
        <v>0.21</v>
      </c>
      <c r="H29" s="12">
        <f t="shared" si="0"/>
        <v>0.42</v>
      </c>
      <c r="I29" s="15"/>
      <c r="J29" s="50"/>
      <c r="K29" s="15"/>
    </row>
    <row r="30" spans="1:11" s="16" customFormat="1" ht="26.4" customHeight="1">
      <c r="A30" s="10" t="str">
        <f>'Przykładowe materiały - ceny'!A35</f>
        <v>ENDO-33</v>
      </c>
      <c r="B30" s="11" t="str">
        <f>'Przykładowe materiały - ceny'!B35</f>
        <v>Spirytus 75 % , 1 litr</v>
      </c>
      <c r="C30" s="11" t="str">
        <f>'Przykładowe materiały - ceny'!C35</f>
        <v>środek dezynfekcyjny</v>
      </c>
      <c r="D30" s="13">
        <v>1</v>
      </c>
      <c r="E30" s="11" t="str">
        <f>'Przykładowe materiały - ceny'!D35</f>
        <v>litr</v>
      </c>
      <c r="F30" s="40">
        <v>0.1</v>
      </c>
      <c r="G30" s="12">
        <f>'Przykładowe materiały - ceny'!E35</f>
        <v>195.45</v>
      </c>
      <c r="H30" s="12">
        <f t="shared" si="0"/>
        <v>19.545</v>
      </c>
      <c r="I30" s="15"/>
      <c r="J30" s="15"/>
      <c r="K30" s="15"/>
    </row>
    <row r="31" spans="1:11" s="16" customFormat="1" ht="26.4" customHeight="1">
      <c r="A31" s="10" t="str">
        <f>'Przykładowe materiały - ceny'!A24</f>
        <v>ENDO-22</v>
      </c>
      <c r="B31" s="11" t="str">
        <f>'Przykładowe materiały - ceny'!B24</f>
        <v xml:space="preserve">Lidocain-EGIS aerozol, roztwór 10% 38g </v>
      </c>
      <c r="C31" s="11" t="str">
        <f>'Przykładowe materiały - ceny'!C24</f>
        <v>lek</v>
      </c>
      <c r="D31" s="13">
        <v>10</v>
      </c>
      <c r="E31" s="11" t="str">
        <f>'Przykładowe materiały - ceny'!D24</f>
        <v>szt</v>
      </c>
      <c r="F31" s="41">
        <v>1</v>
      </c>
      <c r="G31" s="12">
        <f>'Przykładowe materiały - ceny'!E24</f>
        <v>34.99</v>
      </c>
      <c r="H31" s="12">
        <f t="shared" si="0"/>
        <v>3.4990000000000006</v>
      </c>
      <c r="I31" s="15"/>
      <c r="J31" s="15"/>
      <c r="K31" s="15"/>
    </row>
    <row r="32" spans="1:11" s="16" customFormat="1" ht="26.4" customHeight="1">
      <c r="A32" s="123" t="s">
        <v>80</v>
      </c>
      <c r="B32" s="124"/>
      <c r="C32" s="124"/>
      <c r="D32" s="124"/>
      <c r="E32" s="124"/>
      <c r="F32" s="124"/>
      <c r="G32" s="125"/>
      <c r="H32" s="17">
        <f>SUM(H8:H31)</f>
        <v>116.16912747512436</v>
      </c>
      <c r="I32" s="15"/>
      <c r="J32" s="15"/>
      <c r="K32" s="15"/>
    </row>
    <row r="33" spans="1:11" s="16" customFormat="1" ht="26.4" customHeight="1">
      <c r="A33" s="6"/>
      <c r="B33" s="6"/>
      <c r="C33" s="6"/>
      <c r="D33" s="6"/>
      <c r="E33" s="6"/>
      <c r="F33" s="6"/>
      <c r="G33" s="6"/>
      <c r="H33" s="6"/>
      <c r="I33" s="15"/>
      <c r="J33" s="15"/>
      <c r="K33" s="15"/>
    </row>
    <row r="34" spans="1:11" s="16" customFormat="1" ht="26.4" customHeight="1">
      <c r="A34" s="6"/>
      <c r="B34" s="6"/>
      <c r="C34" s="6"/>
      <c r="D34" s="6"/>
      <c r="E34" s="6"/>
      <c r="F34" s="6"/>
      <c r="G34" s="6"/>
      <c r="H34" s="6"/>
      <c r="I34" s="15"/>
      <c r="J34" s="15"/>
      <c r="K34" s="15"/>
    </row>
    <row r="35" spans="1:11" s="16" customFormat="1" ht="26.4" customHeight="1">
      <c r="A35" s="6" t="s">
        <v>81</v>
      </c>
      <c r="B35" s="7"/>
      <c r="C35" s="7"/>
      <c r="D35" s="7"/>
      <c r="E35" s="7"/>
      <c r="F35" s="7"/>
      <c r="G35" s="7"/>
      <c r="H35" s="7"/>
      <c r="I35" s="15"/>
      <c r="J35" s="15"/>
      <c r="K35" s="15"/>
    </row>
    <row r="36" spans="1:11" s="16" customFormat="1" ht="26.4" customHeight="1">
      <c r="A36" s="6" t="s">
        <v>82</v>
      </c>
      <c r="B36" s="18" t="s">
        <v>83</v>
      </c>
      <c r="C36" s="18" t="s">
        <v>84</v>
      </c>
      <c r="D36" s="7"/>
      <c r="E36" s="7"/>
      <c r="F36" s="7"/>
      <c r="G36" s="7"/>
      <c r="H36" s="7"/>
      <c r="I36" s="15"/>
      <c r="J36" s="15"/>
      <c r="K36" s="15"/>
    </row>
    <row r="37" spans="1:11" s="16" customFormat="1" ht="26.4" customHeight="1">
      <c r="A37" s="22" t="str">
        <f>'Przykładowe stawki wynagrodzeń'!C3</f>
        <v>lekarz</v>
      </c>
      <c r="B37" s="23">
        <f>'Przykładowe stawki wynagrodzeń'!E7</f>
        <v>115.2072796875</v>
      </c>
      <c r="C37" s="24">
        <f>B37/60</f>
        <v>1.920121328125</v>
      </c>
      <c r="D37" s="7"/>
      <c r="E37" s="7"/>
      <c r="F37" s="7"/>
      <c r="G37" s="7"/>
      <c r="H37" s="7"/>
      <c r="I37" s="15"/>
      <c r="J37" s="15"/>
      <c r="K37" s="15"/>
    </row>
    <row r="38" spans="1:11" s="16" customFormat="1" ht="26.4" customHeight="1">
      <c r="A38" s="25" t="str">
        <f>'Przykładowe stawki wynagrodzeń'!C8</f>
        <v>pielęgniarka</v>
      </c>
      <c r="B38" s="23">
        <f>'Przykładowe stawki wynagrodzeń'!E12</f>
        <v>44.2545341875</v>
      </c>
      <c r="C38" s="24">
        <f>B38/60</f>
        <v>0.7375755697916666</v>
      </c>
      <c r="D38" s="7"/>
      <c r="E38" s="7"/>
      <c r="F38" s="7"/>
      <c r="G38" s="7"/>
      <c r="H38" s="7"/>
      <c r="I38" s="15"/>
      <c r="J38" s="15"/>
      <c r="K38" s="15"/>
    </row>
    <row r="39" spans="1:11" s="16" customFormat="1" ht="26.4" customHeight="1">
      <c r="A39" s="25"/>
      <c r="B39" s="23"/>
      <c r="C39" s="24"/>
      <c r="D39" s="7"/>
      <c r="E39" s="7"/>
      <c r="F39" s="7"/>
      <c r="G39" s="7"/>
      <c r="H39" s="7"/>
      <c r="I39" s="15"/>
      <c r="J39" s="15"/>
      <c r="K39" s="15"/>
    </row>
    <row r="40" spans="1:11" s="16" customFormat="1" ht="26.4" customHeight="1">
      <c r="A40" s="7"/>
      <c r="B40" s="7"/>
      <c r="C40" s="7"/>
      <c r="D40" s="7"/>
      <c r="E40" s="7"/>
      <c r="F40" s="7"/>
      <c r="G40" s="7"/>
      <c r="H40" s="7"/>
      <c r="I40" s="15"/>
      <c r="J40" s="15"/>
      <c r="K40" s="15"/>
    </row>
    <row r="41" spans="1:11" ht="18.6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27.6" customHeight="1">
      <c r="A42" s="8" t="s">
        <v>85</v>
      </c>
      <c r="B42" s="8" t="s">
        <v>86</v>
      </c>
      <c r="C42" s="8" t="s">
        <v>67</v>
      </c>
      <c r="D42" s="8" t="s">
        <v>87</v>
      </c>
      <c r="E42" s="8" t="s">
        <v>88</v>
      </c>
      <c r="F42" s="8" t="s">
        <v>89</v>
      </c>
      <c r="G42" s="8" t="s">
        <v>90</v>
      </c>
      <c r="H42" s="7"/>
      <c r="I42" s="7"/>
      <c r="J42" s="7"/>
      <c r="K42" s="7"/>
    </row>
    <row r="43" spans="1:11" ht="21" customHeight="1">
      <c r="A43" s="26"/>
      <c r="B43" s="9" t="s">
        <v>73</v>
      </c>
      <c r="C43" s="9" t="s">
        <v>75</v>
      </c>
      <c r="D43" s="9" t="s">
        <v>76</v>
      </c>
      <c r="E43" s="9" t="s">
        <v>77</v>
      </c>
      <c r="F43" s="9" t="s">
        <v>78</v>
      </c>
      <c r="G43" s="27" t="s">
        <v>91</v>
      </c>
      <c r="H43" s="7"/>
      <c r="I43" s="7"/>
      <c r="J43" s="7"/>
      <c r="K43" s="7"/>
    </row>
    <row r="44" spans="1:11" ht="21" customHeight="1">
      <c r="A44" s="28" t="s">
        <v>149</v>
      </c>
      <c r="B44" s="29" t="s">
        <v>98</v>
      </c>
      <c r="C44" s="30">
        <v>1</v>
      </c>
      <c r="D44" s="31" t="s">
        <v>92</v>
      </c>
      <c r="E44" s="32">
        <v>15</v>
      </c>
      <c r="F44" s="33">
        <f>C37</f>
        <v>1.920121328125</v>
      </c>
      <c r="G44" s="33">
        <f>(E44/C44)*F44</f>
        <v>28.801819921875</v>
      </c>
      <c r="H44" s="7"/>
      <c r="I44" s="7"/>
      <c r="J44" s="7"/>
      <c r="K44" s="7"/>
    </row>
    <row r="45" spans="1:11" ht="21" customHeight="1">
      <c r="A45" s="58" t="s">
        <v>245</v>
      </c>
      <c r="B45" s="29" t="s">
        <v>99</v>
      </c>
      <c r="C45" s="31">
        <v>1</v>
      </c>
      <c r="D45" s="31" t="s">
        <v>92</v>
      </c>
      <c r="E45" s="34">
        <v>25</v>
      </c>
      <c r="F45" s="33">
        <f>C38</f>
        <v>0.7375755697916666</v>
      </c>
      <c r="G45" s="35">
        <f>(E45/C45)*F45</f>
        <v>18.439389244791666</v>
      </c>
      <c r="H45" s="7"/>
      <c r="I45" s="7"/>
      <c r="J45" s="7"/>
      <c r="K45" s="7"/>
    </row>
    <row r="46" spans="1:11" ht="21" customHeight="1">
      <c r="A46" s="126" t="s">
        <v>93</v>
      </c>
      <c r="B46" s="127"/>
      <c r="C46" s="127"/>
      <c r="D46" s="127"/>
      <c r="E46" s="127"/>
      <c r="F46" s="127"/>
      <c r="G46" s="36">
        <f>SUM(G44:G45)</f>
        <v>47.241209166666664</v>
      </c>
      <c r="H46" s="7"/>
      <c r="I46" s="7"/>
      <c r="J46" s="7"/>
      <c r="K46" s="7"/>
    </row>
    <row r="47" spans="1:11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5">
      <c r="A48" s="7"/>
      <c r="B48" s="7"/>
      <c r="C48" s="7"/>
      <c r="D48" s="7"/>
      <c r="E48" s="7"/>
      <c r="F48" s="7"/>
      <c r="G48" s="7"/>
      <c r="H48" s="37"/>
      <c r="I48" s="7"/>
      <c r="J48" s="7"/>
      <c r="K48" s="7"/>
    </row>
    <row r="49" spans="1:11" ht="21" customHeight="1">
      <c r="A49" s="128" t="s">
        <v>94</v>
      </c>
      <c r="B49" s="128"/>
      <c r="C49" s="20">
        <f>H32</f>
        <v>116.16912747512436</v>
      </c>
      <c r="D49" s="7"/>
      <c r="E49" s="7"/>
      <c r="F49" s="7"/>
      <c r="G49" s="7"/>
      <c r="H49" s="37"/>
      <c r="I49" s="7"/>
      <c r="J49" s="7"/>
      <c r="K49" s="7"/>
    </row>
    <row r="50" spans="1:11" ht="21" customHeight="1">
      <c r="A50" s="129" t="s">
        <v>95</v>
      </c>
      <c r="B50" s="129"/>
      <c r="C50" s="23">
        <f>G46</f>
        <v>47.241209166666664</v>
      </c>
      <c r="D50" s="7"/>
      <c r="E50" s="7"/>
      <c r="F50" s="7"/>
      <c r="G50" s="7"/>
      <c r="H50" s="37"/>
      <c r="I50" s="7"/>
      <c r="J50" s="7"/>
      <c r="K50" s="7"/>
    </row>
    <row r="51" spans="1:11" ht="21" customHeight="1">
      <c r="A51" s="119" t="s">
        <v>96</v>
      </c>
      <c r="B51" s="119"/>
      <c r="C51" s="74">
        <f>SUM(C49:C50)</f>
        <v>163.41033664179102</v>
      </c>
      <c r="D51" s="6"/>
      <c r="E51" s="6"/>
      <c r="F51" s="6"/>
      <c r="G51" s="6"/>
      <c r="H51" s="37"/>
      <c r="I51" s="7"/>
      <c r="J51" s="7"/>
      <c r="K51" s="7"/>
    </row>
    <row r="52" spans="1:11" ht="15">
      <c r="A52" s="37"/>
      <c r="B52" s="37"/>
      <c r="C52" s="37"/>
      <c r="D52" s="37"/>
      <c r="E52" s="37"/>
      <c r="F52" s="37"/>
      <c r="G52" s="37"/>
      <c r="H52" s="37"/>
      <c r="I52" s="7"/>
      <c r="J52" s="7"/>
      <c r="K52" s="7"/>
    </row>
    <row r="53" spans="1:11" ht="15">
      <c r="A53" s="37"/>
      <c r="B53" s="37"/>
      <c r="C53" s="37"/>
      <c r="D53" s="37"/>
      <c r="E53" s="37"/>
      <c r="F53" s="37"/>
      <c r="G53" s="37"/>
      <c r="H53" s="37"/>
      <c r="I53" s="7"/>
      <c r="J53" s="7"/>
      <c r="K53" s="7"/>
    </row>
    <row r="54" spans="1:11" ht="25.2" customHeight="1">
      <c r="A54" s="37"/>
      <c r="B54" s="37"/>
      <c r="C54" s="37"/>
      <c r="D54" s="37"/>
      <c r="E54" s="37"/>
      <c r="F54" s="37"/>
      <c r="G54" s="37"/>
      <c r="H54" s="37"/>
      <c r="I54" s="7"/>
      <c r="J54" s="7"/>
      <c r="K54" s="7"/>
    </row>
  </sheetData>
  <mergeCells count="7">
    <mergeCell ref="A51:B51"/>
    <mergeCell ref="A4:C4"/>
    <mergeCell ref="B1:I1"/>
    <mergeCell ref="A32:G32"/>
    <mergeCell ref="A46:F46"/>
    <mergeCell ref="A49:B49"/>
    <mergeCell ref="A50:B50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B1C12-0147-4237-96B6-DFA194C61D8B}">
  <dimension ref="A1:K51"/>
  <sheetViews>
    <sheetView workbookViewId="0" topLeftCell="A1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11.421875" style="38" bestFit="1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medycznych'!C22</f>
        <v>Gastroskopia diagnostyczna</v>
      </c>
      <c r="C1" s="120"/>
      <c r="D1" s="130"/>
      <c r="E1" s="130"/>
      <c r="F1" s="130"/>
      <c r="G1" s="130"/>
      <c r="H1" s="130"/>
      <c r="I1" s="130"/>
      <c r="J1" s="7"/>
      <c r="K1" s="7"/>
    </row>
    <row r="2" spans="1:11" ht="15.6">
      <c r="A2" s="6" t="s">
        <v>62</v>
      </c>
      <c r="B2" s="72" t="str">
        <f>'Wykaz procedur medycznych'!B22</f>
        <v>44.16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28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ht="26.4" customHeight="1">
      <c r="A14" s="10" t="str">
        <f>'Przykładowe materiały - ceny'!A9</f>
        <v>ENDO-07</v>
      </c>
      <c r="B14" s="11" t="str">
        <f>'Przykładowe materiały - ceny'!B9</f>
        <v>Ustnik endoskopowy</v>
      </c>
      <c r="C14" s="11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49"/>
      <c r="K14" s="7"/>
    </row>
    <row r="15" spans="1:11" ht="26.4" customHeight="1">
      <c r="A15" s="10" t="str">
        <f>'Przykładowe materiały - ceny'!A10</f>
        <v>ENDO-08</v>
      </c>
      <c r="B15" s="11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49"/>
      <c r="K15" s="7"/>
    </row>
    <row r="16" spans="1:11" s="16" customFormat="1" ht="26.4" customHeight="1">
      <c r="A16" s="10" t="str">
        <f>'Przykładowe materiały - ceny'!A12</f>
        <v>ENDO-10</v>
      </c>
      <c r="B16" s="11" t="str">
        <f>'Przykładowe materiały - ceny'!B12</f>
        <v>ANIOXYDE 1000 ml, preparat do czyszczenia endoskopów</v>
      </c>
      <c r="C16" s="11" t="str">
        <f>'Przykładowe materiały - ceny'!C12</f>
        <v>środek dezynfekcyjny</v>
      </c>
      <c r="D16" s="13">
        <v>25</v>
      </c>
      <c r="E16" s="11" t="str">
        <f>'Przykładowe materiały - ceny'!D12</f>
        <v>szt</v>
      </c>
      <c r="F16" s="41">
        <v>1</v>
      </c>
      <c r="G16" s="12">
        <f>'Przykładowe materiały - ceny'!E12</f>
        <v>147.56</v>
      </c>
      <c r="H16" s="12">
        <f t="shared" si="0"/>
        <v>5.9024</v>
      </c>
      <c r="I16" s="15"/>
      <c r="J16" s="50"/>
      <c r="K16" s="15"/>
    </row>
    <row r="17" spans="1:11" s="16" customFormat="1" ht="26.4" customHeight="1">
      <c r="A17" s="10" t="str">
        <f>'Przykładowe materiały - ceny'!A13</f>
        <v>ENDO-11</v>
      </c>
      <c r="B17" s="11" t="str">
        <f>'Przykładowe materiały - ceny'!B13</f>
        <v>Lignina - wata celulozowa, opakowanie 5 kg</v>
      </c>
      <c r="C17" s="11" t="str">
        <f>'Przykładowe materiały - ceny'!C13</f>
        <v>materiał jednorazowy</v>
      </c>
      <c r="D17" s="13">
        <v>100</v>
      </c>
      <c r="E17" s="11" t="str">
        <f>'Przykładowe materiały - ceny'!D13</f>
        <v>opakowanie</v>
      </c>
      <c r="F17" s="41">
        <v>1</v>
      </c>
      <c r="G17" s="12">
        <f>'Przykładowe materiały - ceny'!E13</f>
        <v>42.55</v>
      </c>
      <c r="H17" s="12">
        <f t="shared" si="0"/>
        <v>0.4255</v>
      </c>
      <c r="I17" s="15"/>
      <c r="J17" s="50"/>
      <c r="K17" s="15"/>
    </row>
    <row r="18" spans="1:11" s="16" customFormat="1" ht="26.4" customHeight="1">
      <c r="A18" s="10" t="str">
        <f>'Przykładowe materiały - ceny'!A23</f>
        <v>ENDO-21</v>
      </c>
      <c r="B18" s="11" t="str">
        <f>'Przykładowe materiały - ceny'!B23</f>
        <v>Nerka jednorazowa</v>
      </c>
      <c r="C18" s="11" t="str">
        <f>'Przykładowe materiały - ceny'!C23</f>
        <v>materiał jednorazowy</v>
      </c>
      <c r="D18" s="13">
        <v>1</v>
      </c>
      <c r="E18" s="11" t="str">
        <f>'Przykładowe materiały - ceny'!D23</f>
        <v>szt</v>
      </c>
      <c r="F18" s="41">
        <v>1</v>
      </c>
      <c r="G18" s="12">
        <f>'Przykładowe materiały - ceny'!E23</f>
        <v>0.43</v>
      </c>
      <c r="H18" s="12">
        <f t="shared" si="0"/>
        <v>0.43</v>
      </c>
      <c r="I18" s="15"/>
      <c r="J18" s="15"/>
      <c r="K18" s="15"/>
    </row>
    <row r="19" spans="1:11" s="16" customFormat="1" ht="26.4" customHeight="1">
      <c r="A19" s="10" t="str">
        <f>'Przykładowe materiały - ceny'!A19</f>
        <v>ENDO-17</v>
      </c>
      <c r="B19" s="11" t="str">
        <f>'Przykładowe materiały - ceny'!B19</f>
        <v>Szczoteczka do czyszczenia endoskopów</v>
      </c>
      <c r="C19" s="11" t="str">
        <f>'Przykładowe materiały - ceny'!C19</f>
        <v>materiał jednorazowy</v>
      </c>
      <c r="D19" s="13">
        <v>1</v>
      </c>
      <c r="E19" s="11" t="str">
        <f>'Przykładowe materiały - ceny'!D19</f>
        <v>szt</v>
      </c>
      <c r="F19" s="41">
        <v>1</v>
      </c>
      <c r="G19" s="12">
        <f>'Przykładowe materiały - ceny'!E19</f>
        <v>2.98</v>
      </c>
      <c r="H19" s="12">
        <f t="shared" si="0"/>
        <v>2.98</v>
      </c>
      <c r="I19" s="15"/>
      <c r="J19" s="50"/>
      <c r="K19" s="15"/>
    </row>
    <row r="20" spans="1:11" s="16" customFormat="1" ht="26.4" customHeight="1">
      <c r="A20" s="10" t="str">
        <f>'Przykładowe materiały - ceny'!A14</f>
        <v>ENDO-12</v>
      </c>
      <c r="B20" s="11" t="str">
        <f>'Przykładowe materiały - ceny'!B14</f>
        <v>Aniosgel 85 NPC do dezynfekcji rąk, butelka 1000 ml</v>
      </c>
      <c r="C20" s="11" t="str">
        <f>'Przykładowe materiały - ceny'!C14</f>
        <v>środek dezynfekcyjny</v>
      </c>
      <c r="D20" s="13">
        <v>30</v>
      </c>
      <c r="E20" s="11" t="str">
        <f>'Przykładowe materiały - ceny'!D14</f>
        <v>szt</v>
      </c>
      <c r="F20" s="41">
        <v>1</v>
      </c>
      <c r="G20" s="12">
        <f>'Przykładowe materiały - ceny'!E14</f>
        <v>29.81</v>
      </c>
      <c r="H20" s="12">
        <f t="shared" si="0"/>
        <v>0.9936666666666666</v>
      </c>
      <c r="I20" s="15"/>
      <c r="J20" s="50"/>
      <c r="K20" s="15"/>
    </row>
    <row r="21" spans="1:11" s="16" customFormat="1" ht="26.4" customHeight="1">
      <c r="A21" s="10" t="str">
        <f>'Przykładowe materiały - ceny'!A15</f>
        <v>ENDO-13</v>
      </c>
      <c r="B21" s="11" t="str">
        <f>'Przykładowe materiały - ceny'!B15</f>
        <v>Chusteczki uniwersalne Clinell do dezynfekcji powierzchni, opakowanie 200 szt</v>
      </c>
      <c r="C21" s="11" t="str">
        <f>'Przykładowe materiały - ceny'!C15</f>
        <v>środek dezynfekcyjny</v>
      </c>
      <c r="D21" s="13">
        <v>60</v>
      </c>
      <c r="E21" s="11" t="str">
        <f>'Przykładowe materiały - ceny'!D15</f>
        <v>opakowanie</v>
      </c>
      <c r="F21" s="41">
        <v>1</v>
      </c>
      <c r="G21" s="12">
        <f>'Przykładowe materiały - ceny'!E15</f>
        <v>40</v>
      </c>
      <c r="H21" s="12">
        <f t="shared" si="0"/>
        <v>0.6666666666666666</v>
      </c>
      <c r="I21" s="15"/>
      <c r="J21" s="50"/>
      <c r="K21" s="15"/>
    </row>
    <row r="22" spans="1:11" s="16" customFormat="1" ht="26.4" customHeight="1">
      <c r="A22" s="10" t="str">
        <f>'Przykładowe materiały - ceny'!A16</f>
        <v>ENDO-14</v>
      </c>
      <c r="B22" s="11" t="str">
        <f>'Przykładowe materiały - ceny'!B16</f>
        <v>Kompresy niejałowe 10x10, opakowanie 100 sztuk</v>
      </c>
      <c r="C22" s="11" t="str">
        <f>'Przykładowe materiały - ceny'!C16</f>
        <v>materiał jednorazowy</v>
      </c>
      <c r="D22" s="13">
        <v>4</v>
      </c>
      <c r="E22" s="11" t="str">
        <f>'Przykładowe materiały - ceny'!D16</f>
        <v>opakowanie</v>
      </c>
      <c r="F22" s="41">
        <v>1</v>
      </c>
      <c r="G22" s="12">
        <f>'Przykładowe materiały - ceny'!E16</f>
        <v>10.15</v>
      </c>
      <c r="H22" s="12">
        <f t="shared" si="0"/>
        <v>2.5375</v>
      </c>
      <c r="I22" s="15"/>
      <c r="J22" s="50"/>
      <c r="K22" s="15"/>
    </row>
    <row r="23" spans="1:11" s="16" customFormat="1" ht="26.4" customHeight="1">
      <c r="A23" s="10" t="str">
        <f>'Przykładowe materiały - ceny'!A17</f>
        <v>ENDO-15</v>
      </c>
      <c r="B23" s="11" t="str">
        <f>'Przykładowe materiały - ceny'!B17</f>
        <v>Incidin OXY Wipes chusteczki do dezynfekcji, opakowanie 100 sztuk</v>
      </c>
      <c r="C23" s="11" t="str">
        <f>'Przykładowe materiały - ceny'!C17</f>
        <v>środek dezynfekcyjny</v>
      </c>
      <c r="D23" s="13">
        <v>10</v>
      </c>
      <c r="E23" s="11" t="str">
        <f>'Przykładowe materiały - ceny'!D17</f>
        <v>opakowanie</v>
      </c>
      <c r="F23" s="41">
        <v>1</v>
      </c>
      <c r="G23" s="12">
        <f>'Przykładowe materiały - ceny'!E17</f>
        <v>29.2</v>
      </c>
      <c r="H23" s="12">
        <f t="shared" si="0"/>
        <v>2.92</v>
      </c>
      <c r="I23" s="15"/>
      <c r="J23" s="50"/>
      <c r="K23" s="15"/>
    </row>
    <row r="24" spans="1:11" s="16" customFormat="1" ht="26.4" customHeight="1">
      <c r="A24" s="10" t="str">
        <f>'Przykładowe materiały - ceny'!A18</f>
        <v>ENDO-16</v>
      </c>
      <c r="B24" s="11" t="str">
        <f>'Przykładowe materiały - ceny'!B18</f>
        <v>Sterisol Liquid Soap Ultra Mild, opakowanie 700 ml</v>
      </c>
      <c r="C24" s="11" t="str">
        <f>'Przykładowe materiały - ceny'!C18</f>
        <v>środek dezynfekcyjny</v>
      </c>
      <c r="D24" s="13">
        <v>60</v>
      </c>
      <c r="E24" s="11" t="str">
        <f>'Przykładowe materiały - ceny'!D18</f>
        <v>szt</v>
      </c>
      <c r="F24" s="41">
        <v>1</v>
      </c>
      <c r="G24" s="12">
        <f>'Przykładowe materiały - ceny'!E18</f>
        <v>35</v>
      </c>
      <c r="H24" s="12">
        <f t="shared" si="0"/>
        <v>0.5833333333333334</v>
      </c>
      <c r="I24" s="15"/>
      <c r="J24" s="50"/>
      <c r="K24" s="15"/>
    </row>
    <row r="25" spans="1:11" s="16" customFormat="1" ht="26.4" customHeight="1">
      <c r="A25" s="10" t="str">
        <f>'Przykładowe materiały - ceny'!A36</f>
        <v>ENDO-34</v>
      </c>
      <c r="B25" s="11" t="str">
        <f>'Przykładowe materiały - ceny'!B36</f>
        <v>HELICO DYRY-TEST</v>
      </c>
      <c r="C25" s="11" t="str">
        <f>'Przykładowe materiały - ceny'!C36</f>
        <v>test</v>
      </c>
      <c r="D25" s="13">
        <v>1</v>
      </c>
      <c r="E25" s="11" t="str">
        <f>'Przykładowe materiały - ceny'!D36</f>
        <v>szt</v>
      </c>
      <c r="F25" s="41">
        <v>1</v>
      </c>
      <c r="G25" s="12">
        <f>'Przykładowe materiały - ceny'!E36</f>
        <v>4.25</v>
      </c>
      <c r="H25" s="12">
        <f t="shared" si="0"/>
        <v>4.25</v>
      </c>
      <c r="I25" s="15"/>
      <c r="J25" s="50"/>
      <c r="K25" s="15"/>
    </row>
    <row r="26" spans="1:11" s="16" customFormat="1" ht="26.4" customHeight="1">
      <c r="A26" s="10" t="str">
        <f>'Przykładowe materiały - ceny'!A22</f>
        <v>ENDO-20</v>
      </c>
      <c r="B26" s="11" t="str">
        <f>'Przykładowe materiały - ceny'!B22</f>
        <v>POJEMNIK na odpady medyczne 10L.</v>
      </c>
      <c r="C26" s="11" t="str">
        <f>'Przykładowe materiały - ceny'!C22</f>
        <v>materiał jednorazowy</v>
      </c>
      <c r="D26" s="13">
        <v>30</v>
      </c>
      <c r="E26" s="11" t="str">
        <f>'Przykładowe materiały - ceny'!D22</f>
        <v>szt</v>
      </c>
      <c r="F26" s="41">
        <v>1</v>
      </c>
      <c r="G26" s="12">
        <f>'Przykładowe materiały - ceny'!E22</f>
        <v>5.057675</v>
      </c>
      <c r="H26" s="12">
        <f t="shared" si="0"/>
        <v>0.16858916666666665</v>
      </c>
      <c r="I26" s="15"/>
      <c r="J26" s="15"/>
      <c r="K26" s="15"/>
    </row>
    <row r="27" spans="1:11" s="16" customFormat="1" ht="26.4" customHeight="1">
      <c r="A27" s="10" t="str">
        <f>'Przykładowe materiały - ceny'!A35</f>
        <v>ENDO-33</v>
      </c>
      <c r="B27" s="11" t="str">
        <f>'Przykładowe materiały - ceny'!B35</f>
        <v>Spirytus 75 % , 1 litr</v>
      </c>
      <c r="C27" s="11" t="str">
        <f>'Przykładowe materiały - ceny'!C35</f>
        <v>środek dezynfekcyjny</v>
      </c>
      <c r="D27" s="13">
        <v>1</v>
      </c>
      <c r="E27" s="11" t="str">
        <f>'Przykładowe materiały - ceny'!D35</f>
        <v>litr</v>
      </c>
      <c r="F27" s="40">
        <v>0.1</v>
      </c>
      <c r="G27" s="12">
        <f>'Przykładowe materiały - ceny'!E35</f>
        <v>195.45</v>
      </c>
      <c r="H27" s="12">
        <f t="shared" si="0"/>
        <v>19.545</v>
      </c>
      <c r="I27" s="15"/>
      <c r="J27" s="15"/>
      <c r="K27" s="15"/>
    </row>
    <row r="28" spans="1:11" s="16" customFormat="1" ht="26.4" customHeight="1">
      <c r="A28" s="10" t="str">
        <f>'Przykładowe materiały - ceny'!A24</f>
        <v>ENDO-22</v>
      </c>
      <c r="B28" s="11" t="str">
        <f>'Przykładowe materiały - ceny'!B24</f>
        <v xml:space="preserve">Lidocain-EGIS aerozol, roztwór 10% 38g </v>
      </c>
      <c r="C28" s="11" t="str">
        <f>'Przykładowe materiały - ceny'!C24</f>
        <v>lek</v>
      </c>
      <c r="D28" s="13">
        <v>10</v>
      </c>
      <c r="E28" s="11" t="str">
        <f>'Przykładowe materiały - ceny'!D24</f>
        <v>szt</v>
      </c>
      <c r="F28" s="41">
        <v>1</v>
      </c>
      <c r="G28" s="12">
        <f>'Przykładowe materiały - ceny'!E24</f>
        <v>34.99</v>
      </c>
      <c r="H28" s="12">
        <f t="shared" si="0"/>
        <v>3.4990000000000006</v>
      </c>
      <c r="I28" s="15"/>
      <c r="J28" s="15"/>
      <c r="K28" s="15"/>
    </row>
    <row r="29" spans="1:11" s="16" customFormat="1" ht="26.4" customHeight="1">
      <c r="A29" s="123" t="s">
        <v>80</v>
      </c>
      <c r="B29" s="124"/>
      <c r="C29" s="124"/>
      <c r="D29" s="124"/>
      <c r="E29" s="124"/>
      <c r="F29" s="124"/>
      <c r="G29" s="125"/>
      <c r="H29" s="17">
        <f>SUM(H8:H28)</f>
        <v>94.06165583333332</v>
      </c>
      <c r="I29" s="15"/>
      <c r="J29" s="15"/>
      <c r="K29" s="15"/>
    </row>
    <row r="30" spans="1:11" s="16" customFormat="1" ht="26.4" customHeight="1">
      <c r="A30" s="6"/>
      <c r="B30" s="6"/>
      <c r="C30" s="6"/>
      <c r="D30" s="6"/>
      <c r="E30" s="6"/>
      <c r="F30" s="6"/>
      <c r="G30" s="6"/>
      <c r="H30" s="6"/>
      <c r="I30" s="15"/>
      <c r="J30" s="15"/>
      <c r="K30" s="15"/>
    </row>
    <row r="31" spans="1:11" s="16" customFormat="1" ht="26.4" customHeight="1">
      <c r="A31" s="6"/>
      <c r="B31" s="6"/>
      <c r="C31" s="6"/>
      <c r="D31" s="6"/>
      <c r="E31" s="6"/>
      <c r="F31" s="6"/>
      <c r="G31" s="6"/>
      <c r="H31" s="6"/>
      <c r="I31" s="15"/>
      <c r="J31" s="15"/>
      <c r="K31" s="15"/>
    </row>
    <row r="32" spans="1:11" s="16" customFormat="1" ht="26.4" customHeight="1">
      <c r="A32" s="6" t="s">
        <v>81</v>
      </c>
      <c r="B32" s="7"/>
      <c r="C32" s="7"/>
      <c r="D32" s="7"/>
      <c r="E32" s="7"/>
      <c r="F32" s="7"/>
      <c r="G32" s="7"/>
      <c r="H32" s="7"/>
      <c r="I32" s="15"/>
      <c r="J32" s="15"/>
      <c r="K32" s="15"/>
    </row>
    <row r="33" spans="1:11" s="16" customFormat="1" ht="26.4" customHeight="1">
      <c r="A33" s="6" t="s">
        <v>82</v>
      </c>
      <c r="B33" s="18" t="s">
        <v>83</v>
      </c>
      <c r="C33" s="18" t="s">
        <v>84</v>
      </c>
      <c r="D33" s="7"/>
      <c r="E33" s="7"/>
      <c r="F33" s="7"/>
      <c r="G33" s="7"/>
      <c r="H33" s="7"/>
      <c r="I33" s="15"/>
      <c r="J33" s="15"/>
      <c r="K33" s="15"/>
    </row>
    <row r="34" spans="1:11" s="16" customFormat="1" ht="26.4" customHeight="1">
      <c r="A34" s="19"/>
      <c r="B34" s="20"/>
      <c r="C34" s="21"/>
      <c r="D34" s="7"/>
      <c r="E34" s="7"/>
      <c r="F34" s="7"/>
      <c r="G34" s="7"/>
      <c r="H34" s="7"/>
      <c r="I34" s="15"/>
      <c r="J34" s="15"/>
      <c r="K34" s="15"/>
    </row>
    <row r="35" spans="1:11" s="16" customFormat="1" ht="26.4" customHeight="1">
      <c r="A35" s="22" t="str">
        <f>'Przykładowe stawki wynagrodzeń'!C5</f>
        <v>lekarz</v>
      </c>
      <c r="B35" s="23">
        <f>'Przykładowe stawki wynagrodzeń'!E7</f>
        <v>115.2072796875</v>
      </c>
      <c r="C35" s="24">
        <f>B35/60</f>
        <v>1.920121328125</v>
      </c>
      <c r="D35" s="7"/>
      <c r="E35" s="7"/>
      <c r="F35" s="7"/>
      <c r="G35" s="7"/>
      <c r="H35" s="7"/>
      <c r="I35" s="15"/>
      <c r="J35" s="15"/>
      <c r="K35" s="15"/>
    </row>
    <row r="36" spans="1:11" s="16" customFormat="1" ht="26.4" customHeight="1">
      <c r="A36" s="25" t="str">
        <f>'Przykładowe stawki wynagrodzeń'!C10</f>
        <v>pielęgniarka</v>
      </c>
      <c r="B36" s="23">
        <f>'Przykładowe stawki wynagrodzeń'!E12</f>
        <v>44.2545341875</v>
      </c>
      <c r="C36" s="24">
        <f>B36/60</f>
        <v>0.7375755697916666</v>
      </c>
      <c r="D36" s="7"/>
      <c r="E36" s="7"/>
      <c r="F36" s="7"/>
      <c r="G36" s="7"/>
      <c r="H36" s="7"/>
      <c r="I36" s="15"/>
      <c r="J36" s="15"/>
      <c r="K36" s="15"/>
    </row>
    <row r="37" spans="1:11" s="16" customFormat="1" ht="26.4" customHeight="1">
      <c r="A37" s="7"/>
      <c r="B37" s="7"/>
      <c r="C37" s="7"/>
      <c r="D37" s="7"/>
      <c r="E37" s="7"/>
      <c r="F37" s="7"/>
      <c r="G37" s="7"/>
      <c r="H37" s="7"/>
      <c r="I37" s="15"/>
      <c r="J37" s="15"/>
      <c r="K37" s="15"/>
    </row>
    <row r="38" spans="1:11" ht="18.6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27.6" customHeight="1">
      <c r="A39" s="8" t="s">
        <v>85</v>
      </c>
      <c r="B39" s="8" t="s">
        <v>86</v>
      </c>
      <c r="C39" s="8" t="s">
        <v>67</v>
      </c>
      <c r="D39" s="8" t="s">
        <v>87</v>
      </c>
      <c r="E39" s="8" t="s">
        <v>88</v>
      </c>
      <c r="F39" s="8" t="s">
        <v>89</v>
      </c>
      <c r="G39" s="8" t="s">
        <v>90</v>
      </c>
      <c r="H39" s="7"/>
      <c r="I39" s="7"/>
      <c r="J39" s="7"/>
      <c r="K39" s="7"/>
    </row>
    <row r="40" spans="1:11" ht="13.2" customHeight="1">
      <c r="A40" s="26"/>
      <c r="B40" s="9" t="s">
        <v>73</v>
      </c>
      <c r="C40" s="9" t="s">
        <v>75</v>
      </c>
      <c r="D40" s="9" t="s">
        <v>76</v>
      </c>
      <c r="E40" s="9" t="s">
        <v>77</v>
      </c>
      <c r="F40" s="9" t="s">
        <v>78</v>
      </c>
      <c r="G40" s="27" t="s">
        <v>91</v>
      </c>
      <c r="H40" s="7"/>
      <c r="I40" s="7"/>
      <c r="J40" s="7"/>
      <c r="K40" s="7"/>
    </row>
    <row r="41" spans="1:11" ht="23.4" customHeight="1">
      <c r="A41" s="28" t="s">
        <v>149</v>
      </c>
      <c r="B41" s="29" t="s">
        <v>98</v>
      </c>
      <c r="C41" s="30">
        <v>1</v>
      </c>
      <c r="D41" s="31" t="s">
        <v>92</v>
      </c>
      <c r="E41" s="32">
        <v>15</v>
      </c>
      <c r="F41" s="33">
        <f>C35</f>
        <v>1.920121328125</v>
      </c>
      <c r="G41" s="33">
        <f>(E41/C41)*F41</f>
        <v>28.801819921875</v>
      </c>
      <c r="H41" s="7"/>
      <c r="I41" s="7"/>
      <c r="J41" s="7"/>
      <c r="K41" s="7"/>
    </row>
    <row r="42" spans="1:11" ht="23.4" customHeight="1">
      <c r="A42" s="58" t="s">
        <v>245</v>
      </c>
      <c r="B42" s="29" t="s">
        <v>99</v>
      </c>
      <c r="C42" s="31">
        <v>1</v>
      </c>
      <c r="D42" s="31" t="s">
        <v>92</v>
      </c>
      <c r="E42" s="34">
        <v>25</v>
      </c>
      <c r="F42" s="33">
        <f>C36</f>
        <v>0.7375755697916666</v>
      </c>
      <c r="G42" s="35">
        <f>(E42/C42)*F42</f>
        <v>18.439389244791666</v>
      </c>
      <c r="H42" s="7"/>
      <c r="I42" s="7"/>
      <c r="J42" s="7"/>
      <c r="K42" s="7"/>
    </row>
    <row r="43" spans="1:11" ht="23.4" customHeight="1">
      <c r="A43" s="126" t="s">
        <v>93</v>
      </c>
      <c r="B43" s="127"/>
      <c r="C43" s="127"/>
      <c r="D43" s="127"/>
      <c r="E43" s="127"/>
      <c r="F43" s="127"/>
      <c r="G43" s="36">
        <f>SUM(G41:G42)</f>
        <v>47.241209166666664</v>
      </c>
      <c r="H43" s="7"/>
      <c r="I43" s="7"/>
      <c r="J43" s="7"/>
      <c r="K43" s="7"/>
    </row>
    <row r="44" spans="1:11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5">
      <c r="A45" s="7"/>
      <c r="B45" s="7"/>
      <c r="C45" s="7"/>
      <c r="D45" s="7"/>
      <c r="E45" s="7"/>
      <c r="F45" s="7"/>
      <c r="G45" s="7"/>
      <c r="H45" s="37"/>
      <c r="I45" s="7"/>
      <c r="J45" s="7"/>
      <c r="K45" s="7"/>
    </row>
    <row r="46" spans="1:11" ht="15">
      <c r="A46" s="128" t="s">
        <v>94</v>
      </c>
      <c r="B46" s="128"/>
      <c r="C46" s="20">
        <f>H29</f>
        <v>94.06165583333332</v>
      </c>
      <c r="D46" s="7"/>
      <c r="E46" s="7"/>
      <c r="F46" s="7"/>
      <c r="G46" s="7"/>
      <c r="H46" s="37"/>
      <c r="I46" s="7"/>
      <c r="J46" s="7"/>
      <c r="K46" s="7"/>
    </row>
    <row r="47" spans="1:11" ht="15">
      <c r="A47" s="129" t="s">
        <v>95</v>
      </c>
      <c r="B47" s="129"/>
      <c r="C47" s="23">
        <f>G43</f>
        <v>47.241209166666664</v>
      </c>
      <c r="D47" s="7"/>
      <c r="E47" s="7"/>
      <c r="F47" s="7"/>
      <c r="G47" s="7"/>
      <c r="H47" s="37"/>
      <c r="I47" s="7"/>
      <c r="J47" s="7"/>
      <c r="K47" s="7"/>
    </row>
    <row r="48" spans="1:11" ht="24" customHeight="1">
      <c r="A48" s="119" t="s">
        <v>96</v>
      </c>
      <c r="B48" s="119"/>
      <c r="C48" s="74">
        <f>SUM(C46:C47)</f>
        <v>141.302865</v>
      </c>
      <c r="D48" s="6"/>
      <c r="E48" s="6"/>
      <c r="F48" s="6"/>
      <c r="G48" s="6"/>
      <c r="H48" s="37"/>
      <c r="I48" s="7"/>
      <c r="J48" s="7"/>
      <c r="K48" s="7"/>
    </row>
    <row r="49" spans="1:11" ht="15">
      <c r="A49" s="37"/>
      <c r="B49" s="37"/>
      <c r="C49" s="37"/>
      <c r="D49" s="37"/>
      <c r="E49" s="37"/>
      <c r="F49" s="37"/>
      <c r="G49" s="37"/>
      <c r="H49" s="37"/>
      <c r="I49" s="7"/>
      <c r="J49" s="7"/>
      <c r="K49" s="7"/>
    </row>
    <row r="50" spans="1:11" ht="15">
      <c r="A50" s="37"/>
      <c r="B50" s="37"/>
      <c r="C50" s="37"/>
      <c r="D50" s="37"/>
      <c r="E50" s="37"/>
      <c r="F50" s="37"/>
      <c r="G50" s="37"/>
      <c r="H50" s="37"/>
      <c r="I50" s="7"/>
      <c r="J50" s="7"/>
      <c r="K50" s="7"/>
    </row>
    <row r="51" spans="1:11" ht="25.2" customHeight="1">
      <c r="A51" s="37"/>
      <c r="B51" s="37"/>
      <c r="C51" s="37"/>
      <c r="D51" s="37"/>
      <c r="E51" s="37"/>
      <c r="F51" s="37"/>
      <c r="G51" s="37"/>
      <c r="H51" s="37"/>
      <c r="I51" s="7"/>
      <c r="J51" s="7"/>
      <c r="K51" s="7"/>
    </row>
  </sheetData>
  <mergeCells count="7">
    <mergeCell ref="A48:B48"/>
    <mergeCell ref="A4:C4"/>
    <mergeCell ref="B1:I1"/>
    <mergeCell ref="A29:G29"/>
    <mergeCell ref="A43:F43"/>
    <mergeCell ref="A46:B46"/>
    <mergeCell ref="A47:B4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6EAB7-5F8D-4FC4-8AA5-CF13A1EE8C2A}">
  <dimension ref="A1:K55"/>
  <sheetViews>
    <sheetView workbookViewId="0" topLeftCell="A1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11.421875" style="38" bestFit="1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medycznych'!C23</f>
        <v>Endoskopowe opanowane krwawień żołądka i dwunastnicy</v>
      </c>
      <c r="C1" s="120"/>
      <c r="D1" s="130"/>
      <c r="E1" s="130"/>
      <c r="F1" s="130"/>
      <c r="G1" s="130"/>
      <c r="H1" s="130"/>
      <c r="I1" s="130"/>
      <c r="J1" s="7"/>
      <c r="K1" s="7"/>
    </row>
    <row r="2" spans="1:11" ht="15.6">
      <c r="A2" s="6" t="s">
        <v>62</v>
      </c>
      <c r="B2" s="72" t="str">
        <f>'Wykaz procedur medycznych'!B23</f>
        <v>44.43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2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ht="26.4" customHeight="1">
      <c r="A14" s="10" t="str">
        <f>'Przykładowe materiały - ceny'!A9</f>
        <v>ENDO-07</v>
      </c>
      <c r="B14" s="11" t="str">
        <f>'Przykładowe materiały - ceny'!B9</f>
        <v>Ustnik endoskopowy</v>
      </c>
      <c r="C14" s="11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49"/>
      <c r="K14" s="7"/>
    </row>
    <row r="15" spans="1:11" ht="26.4" customHeight="1">
      <c r="A15" s="10" t="str">
        <f>'Przykładowe materiały - ceny'!A10</f>
        <v>ENDO-08</v>
      </c>
      <c r="B15" s="11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49"/>
      <c r="K15" s="7"/>
    </row>
    <row r="16" spans="1:11" s="16" customFormat="1" ht="26.4" customHeight="1">
      <c r="A16" s="10" t="str">
        <f>'Przykładowe materiały - ceny'!A12</f>
        <v>ENDO-10</v>
      </c>
      <c r="B16" s="11" t="str">
        <f>'Przykładowe materiały - ceny'!B12</f>
        <v>ANIOXYDE 1000 ml, preparat do czyszczenia endoskopów</v>
      </c>
      <c r="C16" s="11" t="str">
        <f>'Przykładowe materiały - ceny'!C12</f>
        <v>środek dezynfekcyjny</v>
      </c>
      <c r="D16" s="13">
        <v>25</v>
      </c>
      <c r="E16" s="11" t="str">
        <f>'Przykładowe materiały - ceny'!D12</f>
        <v>szt</v>
      </c>
      <c r="F16" s="41">
        <v>1</v>
      </c>
      <c r="G16" s="12">
        <f>'Przykładowe materiały - ceny'!E12</f>
        <v>147.56</v>
      </c>
      <c r="H16" s="12">
        <f t="shared" si="0"/>
        <v>5.9024</v>
      </c>
      <c r="I16" s="15"/>
      <c r="J16" s="50"/>
      <c r="K16" s="15"/>
    </row>
    <row r="17" spans="1:11" s="16" customFormat="1" ht="26.4" customHeight="1">
      <c r="A17" s="10" t="str">
        <f>'Przykładowe materiały - ceny'!A13</f>
        <v>ENDO-11</v>
      </c>
      <c r="B17" s="11" t="str">
        <f>'Przykładowe materiały - ceny'!B13</f>
        <v>Lignina - wata celulozowa, opakowanie 5 kg</v>
      </c>
      <c r="C17" s="11" t="str">
        <f>'Przykładowe materiały - ceny'!C13</f>
        <v>materiał jednorazowy</v>
      </c>
      <c r="D17" s="13">
        <v>100</v>
      </c>
      <c r="E17" s="11" t="str">
        <f>'Przykładowe materiały - ceny'!D13</f>
        <v>opakowanie</v>
      </c>
      <c r="F17" s="41">
        <v>1</v>
      </c>
      <c r="G17" s="12">
        <f>'Przykładowe materiały - ceny'!E13</f>
        <v>42.55</v>
      </c>
      <c r="H17" s="12">
        <f t="shared" si="0"/>
        <v>0.4255</v>
      </c>
      <c r="I17" s="15"/>
      <c r="J17" s="50"/>
      <c r="K17" s="15"/>
    </row>
    <row r="18" spans="1:11" s="16" customFormat="1" ht="26.4" customHeight="1">
      <c r="A18" s="10" t="str">
        <f>'Przykładowe materiały - ceny'!A23</f>
        <v>ENDO-21</v>
      </c>
      <c r="B18" s="11" t="str">
        <f>'Przykładowe materiały - ceny'!B23</f>
        <v>Nerka jednorazowa</v>
      </c>
      <c r="C18" s="11" t="str">
        <f>'Przykładowe materiały - ceny'!C23</f>
        <v>materiał jednorazowy</v>
      </c>
      <c r="D18" s="13">
        <v>1</v>
      </c>
      <c r="E18" s="11" t="str">
        <f>'Przykładowe materiały - ceny'!D23</f>
        <v>szt</v>
      </c>
      <c r="F18" s="41">
        <v>1</v>
      </c>
      <c r="G18" s="12">
        <f>'Przykładowe materiały - ceny'!E23</f>
        <v>0.43</v>
      </c>
      <c r="H18" s="12">
        <f t="shared" si="0"/>
        <v>0.43</v>
      </c>
      <c r="I18" s="15"/>
      <c r="J18" s="15"/>
      <c r="K18" s="15"/>
    </row>
    <row r="19" spans="1:11" s="16" customFormat="1" ht="26.4" customHeight="1">
      <c r="A19" s="10" t="str">
        <f>'Przykładowe materiały - ceny'!A19</f>
        <v>ENDO-17</v>
      </c>
      <c r="B19" s="11" t="str">
        <f>'Przykładowe materiały - ceny'!B19</f>
        <v>Szczoteczka do czyszczenia endoskopów</v>
      </c>
      <c r="C19" s="11" t="str">
        <f>'Przykładowe materiały - ceny'!C19</f>
        <v>materiał jednorazowy</v>
      </c>
      <c r="D19" s="13">
        <v>1</v>
      </c>
      <c r="E19" s="11" t="str">
        <f>'Przykładowe materiały - ceny'!D19</f>
        <v>szt</v>
      </c>
      <c r="F19" s="41">
        <v>1</v>
      </c>
      <c r="G19" s="12">
        <f>'Przykładowe materiały - ceny'!E19</f>
        <v>2.98</v>
      </c>
      <c r="H19" s="12">
        <f t="shared" si="0"/>
        <v>2.98</v>
      </c>
      <c r="I19" s="15"/>
      <c r="J19" s="50"/>
      <c r="K19" s="15"/>
    </row>
    <row r="20" spans="1:11" s="16" customFormat="1" ht="26.4" customHeight="1">
      <c r="A20" s="10" t="str">
        <f>'Przykładowe materiały - ceny'!A14</f>
        <v>ENDO-12</v>
      </c>
      <c r="B20" s="11" t="str">
        <f>'Przykładowe materiały - ceny'!B14</f>
        <v>Aniosgel 85 NPC do dezynfekcji rąk, butelka 1000 ml</v>
      </c>
      <c r="C20" s="11" t="str">
        <f>'Przykładowe materiały - ceny'!C14</f>
        <v>środek dezynfekcyjny</v>
      </c>
      <c r="D20" s="13">
        <v>30</v>
      </c>
      <c r="E20" s="11" t="str">
        <f>'Przykładowe materiały - ceny'!D14</f>
        <v>szt</v>
      </c>
      <c r="F20" s="41">
        <v>1</v>
      </c>
      <c r="G20" s="12">
        <f>'Przykładowe materiały - ceny'!E14</f>
        <v>29.81</v>
      </c>
      <c r="H20" s="12">
        <f t="shared" si="0"/>
        <v>0.9936666666666666</v>
      </c>
      <c r="I20" s="15"/>
      <c r="J20" s="50"/>
      <c r="K20" s="15"/>
    </row>
    <row r="21" spans="1:11" s="16" customFormat="1" ht="26.4" customHeight="1">
      <c r="A21" s="10" t="str">
        <f>'Przykładowe materiały - ceny'!A15</f>
        <v>ENDO-13</v>
      </c>
      <c r="B21" s="11" t="str">
        <f>'Przykładowe materiały - ceny'!B15</f>
        <v>Chusteczki uniwersalne Clinell do dezynfekcji powierzchni, opakowanie 200 szt</v>
      </c>
      <c r="C21" s="11" t="str">
        <f>'Przykładowe materiały - ceny'!C15</f>
        <v>środek dezynfekcyjny</v>
      </c>
      <c r="D21" s="13">
        <v>60</v>
      </c>
      <c r="E21" s="11" t="str">
        <f>'Przykładowe materiały - ceny'!D15</f>
        <v>opakowanie</v>
      </c>
      <c r="F21" s="41">
        <v>1</v>
      </c>
      <c r="G21" s="12">
        <f>'Przykładowe materiały - ceny'!E15</f>
        <v>40</v>
      </c>
      <c r="H21" s="12">
        <f t="shared" si="0"/>
        <v>0.6666666666666666</v>
      </c>
      <c r="I21" s="15"/>
      <c r="J21" s="50"/>
      <c r="K21" s="15"/>
    </row>
    <row r="22" spans="1:11" s="16" customFormat="1" ht="26.4" customHeight="1">
      <c r="A22" s="10" t="str">
        <f>'Przykładowe materiały - ceny'!A16</f>
        <v>ENDO-14</v>
      </c>
      <c r="B22" s="11" t="str">
        <f>'Przykładowe materiały - ceny'!B16</f>
        <v>Kompresy niejałowe 10x10, opakowanie 100 sztuk</v>
      </c>
      <c r="C22" s="11" t="str">
        <f>'Przykładowe materiały - ceny'!C16</f>
        <v>materiał jednorazowy</v>
      </c>
      <c r="D22" s="13">
        <v>4</v>
      </c>
      <c r="E22" s="11" t="str">
        <f>'Przykładowe materiały - ceny'!D16</f>
        <v>opakowanie</v>
      </c>
      <c r="F22" s="41">
        <v>1</v>
      </c>
      <c r="G22" s="12">
        <f>'Przykładowe materiały - ceny'!E16</f>
        <v>10.15</v>
      </c>
      <c r="H22" s="12">
        <f t="shared" si="0"/>
        <v>2.5375</v>
      </c>
      <c r="I22" s="15"/>
      <c r="J22" s="50"/>
      <c r="K22" s="15"/>
    </row>
    <row r="23" spans="1:11" s="16" customFormat="1" ht="26.4" customHeight="1">
      <c r="A23" s="10" t="str">
        <f>'Przykładowe materiały - ceny'!A17</f>
        <v>ENDO-15</v>
      </c>
      <c r="B23" s="11" t="str">
        <f>'Przykładowe materiały - ceny'!B17</f>
        <v>Incidin OXY Wipes chusteczki do dezynfekcji, opakowanie 100 sztuk</v>
      </c>
      <c r="C23" s="11" t="str">
        <f>'Przykładowe materiały - ceny'!C17</f>
        <v>środek dezynfekcyjny</v>
      </c>
      <c r="D23" s="13">
        <v>10</v>
      </c>
      <c r="E23" s="11" t="str">
        <f>'Przykładowe materiały - ceny'!D17</f>
        <v>opakowanie</v>
      </c>
      <c r="F23" s="41">
        <v>1</v>
      </c>
      <c r="G23" s="12">
        <f>'Przykładowe materiały - ceny'!E17</f>
        <v>29.2</v>
      </c>
      <c r="H23" s="12">
        <f t="shared" si="0"/>
        <v>2.92</v>
      </c>
      <c r="I23" s="15"/>
      <c r="J23" s="50"/>
      <c r="K23" s="15"/>
    </row>
    <row r="24" spans="1:11" s="16" customFormat="1" ht="26.4" customHeight="1">
      <c r="A24" s="10" t="str">
        <f>'Przykładowe materiały - ceny'!A18</f>
        <v>ENDO-16</v>
      </c>
      <c r="B24" s="11" t="str">
        <f>'Przykładowe materiały - ceny'!B18</f>
        <v>Sterisol Liquid Soap Ultra Mild, opakowanie 700 ml</v>
      </c>
      <c r="C24" s="11" t="str">
        <f>'Przykładowe materiały - ceny'!C18</f>
        <v>środek dezynfekcyjny</v>
      </c>
      <c r="D24" s="13">
        <v>60</v>
      </c>
      <c r="E24" s="11" t="str">
        <f>'Przykładowe materiały - ceny'!D18</f>
        <v>szt</v>
      </c>
      <c r="F24" s="41">
        <v>1</v>
      </c>
      <c r="G24" s="12">
        <f>'Przykładowe materiały - ceny'!E18</f>
        <v>35</v>
      </c>
      <c r="H24" s="12">
        <f t="shared" si="0"/>
        <v>0.5833333333333334</v>
      </c>
      <c r="I24" s="15"/>
      <c r="J24" s="50"/>
      <c r="K24" s="15"/>
    </row>
    <row r="25" spans="1:11" s="16" customFormat="1" ht="26.4" customHeight="1">
      <c r="A25" s="10" t="str">
        <f>'Przykładowe materiały - ceny'!A22</f>
        <v>ENDO-20</v>
      </c>
      <c r="B25" s="11" t="str">
        <f>'Przykładowe materiały - ceny'!B22</f>
        <v>POJEMNIK na odpady medyczne 10L.</v>
      </c>
      <c r="C25" s="11" t="str">
        <f>'Przykładowe materiały - ceny'!C22</f>
        <v>materiał jednorazowy</v>
      </c>
      <c r="D25" s="13">
        <v>30</v>
      </c>
      <c r="E25" s="11" t="str">
        <f>'Przykładowe materiały - ceny'!D22</f>
        <v>szt</v>
      </c>
      <c r="F25" s="41">
        <v>1</v>
      </c>
      <c r="G25" s="12">
        <f>'Przykładowe materiały - ceny'!E22</f>
        <v>5.057675</v>
      </c>
      <c r="H25" s="12">
        <f t="shared" si="0"/>
        <v>0.16858916666666665</v>
      </c>
      <c r="I25" s="15"/>
      <c r="J25" s="15"/>
      <c r="K25" s="15"/>
    </row>
    <row r="26" spans="1:11" s="16" customFormat="1" ht="26.4" customHeight="1">
      <c r="A26" s="10" t="str">
        <f>'Przykładowe materiały - ceny'!A38</f>
        <v>ENDO-36</v>
      </c>
      <c r="B26" s="11" t="str">
        <f>'Przykładowe materiały - ceny'!B38</f>
        <v>Inj. Natrii chlorati isotonica Polpharma inj. 9 mg/1 ml amp.</v>
      </c>
      <c r="C26" s="11" t="str">
        <f>'Przykładowe materiały - ceny'!C38</f>
        <v>płyn infuzyjny</v>
      </c>
      <c r="D26" s="13">
        <v>1</v>
      </c>
      <c r="E26" s="11" t="str">
        <f>'Przykładowe materiały - ceny'!D38</f>
        <v>szt</v>
      </c>
      <c r="F26" s="41">
        <v>2</v>
      </c>
      <c r="G26" s="12">
        <f>'Przykładowe materiały - ceny'!E38</f>
        <v>0.326</v>
      </c>
      <c r="H26" s="12">
        <f t="shared" si="0"/>
        <v>0.652</v>
      </c>
      <c r="I26" s="15"/>
      <c r="J26" s="50"/>
      <c r="K26" s="15"/>
    </row>
    <row r="27" spans="1:11" s="16" customFormat="1" ht="26.4" customHeight="1">
      <c r="A27" s="10" t="str">
        <f>'Przykładowe materiały - ceny'!A51</f>
        <v>ENDO-49</v>
      </c>
      <c r="B27" s="11" t="str">
        <f>'Przykładowe materiały - ceny'!B51</f>
        <v>IGŁA do ostrzykiwań 7 Fr/2300 mm - 2,8 mm</v>
      </c>
      <c r="C27" s="11" t="str">
        <f>'Przykładowe materiały - ceny'!C51</f>
        <v>materiał jednorazowy</v>
      </c>
      <c r="D27" s="13">
        <v>10</v>
      </c>
      <c r="E27" s="11" t="str">
        <f>'Przykładowe materiały - ceny'!D51</f>
        <v>szt</v>
      </c>
      <c r="F27" s="41">
        <v>1</v>
      </c>
      <c r="G27" s="12">
        <f>'Przykładowe materiały - ceny'!E51</f>
        <v>30.15</v>
      </c>
      <c r="H27" s="12">
        <f t="shared" si="0"/>
        <v>3.015</v>
      </c>
      <c r="I27" s="15"/>
      <c r="J27" s="50"/>
      <c r="K27" s="15"/>
    </row>
    <row r="28" spans="1:11" s="16" customFormat="1" ht="26.4" customHeight="1">
      <c r="A28" s="10" t="str">
        <f>'Przykładowe materiały - ceny'!A55</f>
        <v>ENDO-53</v>
      </c>
      <c r="B28" s="11" t="str">
        <f>'Przykładowe materiały - ceny'!B55</f>
        <v>Adrenalina WZF inj 1mg/1ml amp x 10</v>
      </c>
      <c r="C28" s="11" t="str">
        <f>'Przykładowe materiały - ceny'!C55</f>
        <v>lek</v>
      </c>
      <c r="D28" s="13">
        <v>1</v>
      </c>
      <c r="E28" s="11" t="str">
        <f>'Przykładowe materiały - ceny'!D55</f>
        <v>szt</v>
      </c>
      <c r="F28" s="41">
        <v>1</v>
      </c>
      <c r="G28" s="12">
        <f>'Przykładowe materiały - ceny'!E55</f>
        <v>1.45</v>
      </c>
      <c r="H28" s="12">
        <f t="shared" si="0"/>
        <v>1.45</v>
      </c>
      <c r="I28" s="15"/>
      <c r="J28" s="15"/>
      <c r="K28" s="15"/>
    </row>
    <row r="29" spans="1:11" s="16" customFormat="1" ht="26.4" customHeight="1">
      <c r="A29" s="10" t="str">
        <f>'Przykładowe materiały - ceny'!A56</f>
        <v>ENDO-54</v>
      </c>
      <c r="B29" s="11" t="str">
        <f>'Przykładowe materiały - ceny'!B56</f>
        <v xml:space="preserve">IGŁA j.u. 0,9 x 40 </v>
      </c>
      <c r="C29" s="11" t="str">
        <f>'Przykładowe materiały - ceny'!C56</f>
        <v>materiał jednorazowy</v>
      </c>
      <c r="D29" s="13">
        <v>1</v>
      </c>
      <c r="E29" s="11" t="str">
        <f>'Przykładowe materiały - ceny'!D56</f>
        <v>szt</v>
      </c>
      <c r="F29" s="41">
        <v>1</v>
      </c>
      <c r="G29" s="12">
        <f>'Przykładowe materiały - ceny'!E56</f>
        <v>0.05</v>
      </c>
      <c r="H29" s="12">
        <f aca="true" t="shared" si="1" ref="H29">(F29/D29)*G29</f>
        <v>0.05</v>
      </c>
      <c r="I29" s="15"/>
      <c r="J29" s="15"/>
      <c r="K29" s="15"/>
    </row>
    <row r="30" spans="1:11" s="16" customFormat="1" ht="26.4" customHeight="1">
      <c r="A30" s="10" t="str">
        <f>'Przykładowe materiały - ceny'!A54</f>
        <v>ENDO-52</v>
      </c>
      <c r="B30" s="11" t="str">
        <f>'Przykładowe materiały - ceny'!B54</f>
        <v xml:space="preserve">STRZYKAWKA 20 ml BRAUN </v>
      </c>
      <c r="C30" s="11" t="str">
        <f>'Przykładowe materiały - ceny'!C54</f>
        <v>materiał jednorazowy</v>
      </c>
      <c r="D30" s="13">
        <v>1</v>
      </c>
      <c r="E30" s="11" t="str">
        <f>'Przykładowe materiały - ceny'!D54</f>
        <v>szt</v>
      </c>
      <c r="F30" s="41">
        <v>2</v>
      </c>
      <c r="G30" s="12">
        <f>'Przykładowe materiały - ceny'!E54</f>
        <v>0.21</v>
      </c>
      <c r="H30" s="12">
        <f t="shared" si="0"/>
        <v>0.42</v>
      </c>
      <c r="I30" s="15"/>
      <c r="J30" s="50"/>
      <c r="K30" s="15"/>
    </row>
    <row r="31" spans="1:11" s="16" customFormat="1" ht="26.4" customHeight="1">
      <c r="A31" s="10" t="str">
        <f>'Przykładowe materiały - ceny'!A50</f>
        <v>ENDO-48</v>
      </c>
      <c r="B31" s="11" t="str">
        <f>'Przykładowe materiały - ceny'!B50</f>
        <v xml:space="preserve">STRZYKAWKA 10 ml BRAUN </v>
      </c>
      <c r="C31" s="11" t="str">
        <f>'Przykładowe materiały - ceny'!C50</f>
        <v>materiał jednorazowy</v>
      </c>
      <c r="D31" s="13">
        <v>1</v>
      </c>
      <c r="E31" s="11" t="str">
        <f>'Przykładowe materiały - ceny'!D50</f>
        <v>szt</v>
      </c>
      <c r="F31" s="41">
        <v>2</v>
      </c>
      <c r="G31" s="12">
        <f>'Przykładowe materiały - ceny'!E50</f>
        <v>0.14</v>
      </c>
      <c r="H31" s="12">
        <f t="shared" si="0"/>
        <v>0.28</v>
      </c>
      <c r="I31" s="15"/>
      <c r="J31" s="50"/>
      <c r="K31" s="15"/>
    </row>
    <row r="32" spans="1:11" s="16" customFormat="1" ht="26.4" customHeight="1">
      <c r="A32" s="10" t="str">
        <f>'Przykładowe materiały - ceny'!A24</f>
        <v>ENDO-22</v>
      </c>
      <c r="B32" s="11" t="str">
        <f>'Przykładowe materiały - ceny'!B24</f>
        <v xml:space="preserve">Lidocain-EGIS aerozol, roztwór 10% 38g </v>
      </c>
      <c r="C32" s="11" t="str">
        <f>'Przykładowe materiały - ceny'!C24</f>
        <v>lek</v>
      </c>
      <c r="D32" s="13">
        <v>10</v>
      </c>
      <c r="E32" s="11" t="str">
        <f>'Przykładowe materiały - ceny'!D24</f>
        <v>szt</v>
      </c>
      <c r="F32" s="41">
        <v>1</v>
      </c>
      <c r="G32" s="12">
        <f>'Przykładowe materiały - ceny'!E24</f>
        <v>34.99</v>
      </c>
      <c r="H32" s="12">
        <f t="shared" si="0"/>
        <v>3.4990000000000006</v>
      </c>
      <c r="I32" s="15"/>
      <c r="J32" s="15"/>
      <c r="K32" s="15"/>
    </row>
    <row r="33" spans="1:11" s="16" customFormat="1" ht="26.4" customHeight="1">
      <c r="A33" s="123" t="s">
        <v>80</v>
      </c>
      <c r="B33" s="124"/>
      <c r="C33" s="124"/>
      <c r="D33" s="124"/>
      <c r="E33" s="124"/>
      <c r="F33" s="124"/>
      <c r="G33" s="125"/>
      <c r="H33" s="17">
        <f>SUM(H8:H32)</f>
        <v>76.13365583333332</v>
      </c>
      <c r="I33" s="15"/>
      <c r="J33" s="15"/>
      <c r="K33" s="15"/>
    </row>
    <row r="34" spans="1:11" s="16" customFormat="1" ht="26.4" customHeight="1">
      <c r="A34" s="6"/>
      <c r="B34" s="6"/>
      <c r="C34" s="6"/>
      <c r="D34" s="6"/>
      <c r="E34" s="6"/>
      <c r="F34" s="6"/>
      <c r="G34" s="6"/>
      <c r="H34" s="6"/>
      <c r="I34" s="15"/>
      <c r="J34" s="15"/>
      <c r="K34" s="15"/>
    </row>
    <row r="35" spans="1:11" s="16" customFormat="1" ht="26.4" customHeight="1">
      <c r="A35" s="6"/>
      <c r="B35" s="6"/>
      <c r="C35" s="6"/>
      <c r="D35" s="6"/>
      <c r="E35" s="6"/>
      <c r="F35" s="6"/>
      <c r="G35" s="6"/>
      <c r="H35" s="6"/>
      <c r="I35" s="15"/>
      <c r="J35" s="15"/>
      <c r="K35" s="15"/>
    </row>
    <row r="36" spans="1:11" s="16" customFormat="1" ht="26.4" customHeight="1">
      <c r="A36" s="6" t="s">
        <v>81</v>
      </c>
      <c r="B36" s="7"/>
      <c r="C36" s="7"/>
      <c r="D36" s="7"/>
      <c r="E36" s="7"/>
      <c r="F36" s="7"/>
      <c r="G36" s="7"/>
      <c r="H36" s="7"/>
      <c r="I36" s="15"/>
      <c r="J36" s="15"/>
      <c r="K36" s="15"/>
    </row>
    <row r="37" spans="1:11" s="16" customFormat="1" ht="26.4" customHeight="1">
      <c r="A37" s="6" t="s">
        <v>82</v>
      </c>
      <c r="B37" s="18" t="s">
        <v>83</v>
      </c>
      <c r="C37" s="18" t="s">
        <v>84</v>
      </c>
      <c r="D37" s="7"/>
      <c r="E37" s="7"/>
      <c r="F37" s="7"/>
      <c r="G37" s="7"/>
      <c r="H37" s="7"/>
      <c r="I37" s="15"/>
      <c r="J37" s="15"/>
      <c r="K37" s="15"/>
    </row>
    <row r="38" spans="1:11" s="16" customFormat="1" ht="26.4" customHeight="1">
      <c r="A38" s="19"/>
      <c r="B38" s="20"/>
      <c r="C38" s="21"/>
      <c r="D38" s="7"/>
      <c r="E38" s="7"/>
      <c r="F38" s="7"/>
      <c r="G38" s="7"/>
      <c r="H38" s="7"/>
      <c r="I38" s="15"/>
      <c r="J38" s="15"/>
      <c r="K38" s="15"/>
    </row>
    <row r="39" spans="1:11" s="16" customFormat="1" ht="26.4" customHeight="1">
      <c r="A39" s="22" t="str">
        <f>'Przykładowe stawki wynagrodzeń'!C3</f>
        <v>lekarz</v>
      </c>
      <c r="B39" s="23">
        <f>'Przykładowe stawki wynagrodzeń'!E7</f>
        <v>115.2072796875</v>
      </c>
      <c r="C39" s="24">
        <f>B39/60</f>
        <v>1.920121328125</v>
      </c>
      <c r="D39" s="7"/>
      <c r="E39" s="7"/>
      <c r="F39" s="7"/>
      <c r="G39" s="7"/>
      <c r="H39" s="7"/>
      <c r="I39" s="15"/>
      <c r="J39" s="15"/>
      <c r="K39" s="15"/>
    </row>
    <row r="40" spans="1:11" s="16" customFormat="1" ht="26.4" customHeight="1">
      <c r="A40" s="25" t="str">
        <f>'Przykładowe stawki wynagrodzeń'!C8</f>
        <v>pielęgniarka</v>
      </c>
      <c r="B40" s="23">
        <f>'Przykładowe stawki wynagrodzeń'!E12</f>
        <v>44.2545341875</v>
      </c>
      <c r="C40" s="24">
        <f>B40/60</f>
        <v>0.7375755697916666</v>
      </c>
      <c r="D40" s="7"/>
      <c r="E40" s="7"/>
      <c r="F40" s="7"/>
      <c r="G40" s="7"/>
      <c r="H40" s="7"/>
      <c r="I40" s="15"/>
      <c r="J40" s="15"/>
      <c r="K40" s="15"/>
    </row>
    <row r="41" spans="1:11" s="16" customFormat="1" ht="26.4" customHeight="1">
      <c r="A41" s="7"/>
      <c r="B41" s="7"/>
      <c r="C41" s="7"/>
      <c r="D41" s="7"/>
      <c r="E41" s="7"/>
      <c r="F41" s="7"/>
      <c r="G41" s="7"/>
      <c r="H41" s="7"/>
      <c r="I41" s="15"/>
      <c r="J41" s="15"/>
      <c r="K41" s="15"/>
    </row>
    <row r="42" spans="1:11" ht="18.6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27.6" customHeight="1">
      <c r="A43" s="8" t="s">
        <v>85</v>
      </c>
      <c r="B43" s="8" t="s">
        <v>86</v>
      </c>
      <c r="C43" s="8" t="s">
        <v>67</v>
      </c>
      <c r="D43" s="8" t="s">
        <v>87</v>
      </c>
      <c r="E43" s="8" t="s">
        <v>88</v>
      </c>
      <c r="F43" s="8" t="s">
        <v>89</v>
      </c>
      <c r="G43" s="8" t="s">
        <v>90</v>
      </c>
      <c r="H43" s="7"/>
      <c r="I43" s="7"/>
      <c r="J43" s="7"/>
      <c r="K43" s="7"/>
    </row>
    <row r="44" spans="1:11" ht="15">
      <c r="A44" s="26"/>
      <c r="B44" s="9" t="s">
        <v>73</v>
      </c>
      <c r="C44" s="9" t="s">
        <v>75</v>
      </c>
      <c r="D44" s="9" t="s">
        <v>76</v>
      </c>
      <c r="E44" s="9" t="s">
        <v>77</v>
      </c>
      <c r="F44" s="9" t="s">
        <v>78</v>
      </c>
      <c r="G44" s="27" t="s">
        <v>91</v>
      </c>
      <c r="H44" s="7"/>
      <c r="I44" s="7"/>
      <c r="J44" s="7"/>
      <c r="K44" s="7"/>
    </row>
    <row r="45" spans="1:11" ht="18.6" customHeight="1">
      <c r="A45" s="28" t="s">
        <v>149</v>
      </c>
      <c r="B45" s="29" t="s">
        <v>98</v>
      </c>
      <c r="C45" s="30">
        <v>1</v>
      </c>
      <c r="D45" s="31" t="s">
        <v>92</v>
      </c>
      <c r="E45" s="32">
        <v>70</v>
      </c>
      <c r="F45" s="33">
        <f>C39</f>
        <v>1.920121328125</v>
      </c>
      <c r="G45" s="33">
        <f>(E45/C45)*F45</f>
        <v>134.40849296875</v>
      </c>
      <c r="H45" s="7"/>
      <c r="I45" s="7"/>
      <c r="J45" s="7"/>
      <c r="K45" s="7"/>
    </row>
    <row r="46" spans="1:11" ht="18.6" customHeight="1">
      <c r="A46" s="58" t="s">
        <v>245</v>
      </c>
      <c r="B46" s="29" t="s">
        <v>99</v>
      </c>
      <c r="C46" s="31">
        <v>1</v>
      </c>
      <c r="D46" s="31" t="s">
        <v>92</v>
      </c>
      <c r="E46" s="34">
        <v>80</v>
      </c>
      <c r="F46" s="33">
        <f>C40</f>
        <v>0.7375755697916666</v>
      </c>
      <c r="G46" s="35">
        <f>(E46/C46)*F46</f>
        <v>59.00604558333333</v>
      </c>
      <c r="H46" s="7"/>
      <c r="I46" s="7"/>
      <c r="J46" s="7"/>
      <c r="K46" s="7"/>
    </row>
    <row r="47" spans="1:11" ht="18.6" customHeight="1">
      <c r="A47" s="126" t="s">
        <v>93</v>
      </c>
      <c r="B47" s="127"/>
      <c r="C47" s="127"/>
      <c r="D47" s="127"/>
      <c r="E47" s="127"/>
      <c r="F47" s="127"/>
      <c r="G47" s="36">
        <f>SUM(G45:G46)</f>
        <v>193.41453855208334</v>
      </c>
      <c r="H47" s="7"/>
      <c r="I47" s="7"/>
      <c r="J47" s="7"/>
      <c r="K47" s="7"/>
    </row>
    <row r="48" spans="1:11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5">
      <c r="A49" s="7"/>
      <c r="B49" s="7"/>
      <c r="C49" s="7"/>
      <c r="D49" s="7"/>
      <c r="E49" s="7"/>
      <c r="F49" s="7"/>
      <c r="G49" s="7"/>
      <c r="H49" s="37"/>
      <c r="I49" s="7"/>
      <c r="J49" s="7"/>
      <c r="K49" s="7"/>
    </row>
    <row r="50" spans="1:11" ht="17.4" customHeight="1">
      <c r="A50" s="128" t="s">
        <v>94</v>
      </c>
      <c r="B50" s="128"/>
      <c r="C50" s="20">
        <f>H33</f>
        <v>76.13365583333332</v>
      </c>
      <c r="D50" s="7"/>
      <c r="E50" s="7"/>
      <c r="F50" s="7"/>
      <c r="G50" s="7"/>
      <c r="H50" s="37"/>
      <c r="I50" s="7"/>
      <c r="J50" s="7"/>
      <c r="K50" s="7"/>
    </row>
    <row r="51" spans="1:11" ht="17.4" customHeight="1">
      <c r="A51" s="129" t="s">
        <v>95</v>
      </c>
      <c r="B51" s="129"/>
      <c r="C51" s="23">
        <f>G47</f>
        <v>193.41453855208334</v>
      </c>
      <c r="D51" s="7"/>
      <c r="E51" s="7"/>
      <c r="F51" s="7"/>
      <c r="G51" s="7"/>
      <c r="H51" s="37"/>
      <c r="I51" s="7"/>
      <c r="J51" s="7"/>
      <c r="K51" s="7"/>
    </row>
    <row r="52" spans="1:11" ht="17.4" customHeight="1">
      <c r="A52" s="119" t="s">
        <v>96</v>
      </c>
      <c r="B52" s="119"/>
      <c r="C52" s="74">
        <f>SUM(C50:C51)</f>
        <v>269.54819438541665</v>
      </c>
      <c r="D52" s="6"/>
      <c r="E52" s="6"/>
      <c r="F52" s="6"/>
      <c r="G52" s="6"/>
      <c r="H52" s="37"/>
      <c r="I52" s="7"/>
      <c r="J52" s="7"/>
      <c r="K52" s="7"/>
    </row>
    <row r="53" spans="1:11" ht="15">
      <c r="A53" s="37"/>
      <c r="B53" s="37"/>
      <c r="C53" s="37"/>
      <c r="D53" s="37"/>
      <c r="E53" s="37"/>
      <c r="F53" s="37"/>
      <c r="G53" s="37"/>
      <c r="H53" s="37"/>
      <c r="I53" s="7"/>
      <c r="J53" s="7"/>
      <c r="K53" s="7"/>
    </row>
    <row r="54" spans="1:11" ht="15">
      <c r="A54" s="37"/>
      <c r="B54" s="37"/>
      <c r="C54" s="37"/>
      <c r="D54" s="37"/>
      <c r="E54" s="37"/>
      <c r="F54" s="37"/>
      <c r="G54" s="37"/>
      <c r="H54" s="37"/>
      <c r="I54" s="7"/>
      <c r="J54" s="7"/>
      <c r="K54" s="7"/>
    </row>
    <row r="55" spans="1:11" ht="25.2" customHeight="1">
      <c r="A55" s="37"/>
      <c r="B55" s="37"/>
      <c r="C55" s="37"/>
      <c r="D55" s="37"/>
      <c r="E55" s="37"/>
      <c r="F55" s="37"/>
      <c r="G55" s="37"/>
      <c r="H55" s="37"/>
      <c r="I55" s="7"/>
      <c r="J55" s="7"/>
      <c r="K55" s="7"/>
    </row>
  </sheetData>
  <mergeCells count="7">
    <mergeCell ref="A52:B52"/>
    <mergeCell ref="A4:C4"/>
    <mergeCell ref="B1:I1"/>
    <mergeCell ref="A33:G33"/>
    <mergeCell ref="A47:F47"/>
    <mergeCell ref="A50:B50"/>
    <mergeCell ref="A51:B5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58196-09AD-4924-87B4-D711547F4ED5}">
  <dimension ref="A1:K52"/>
  <sheetViews>
    <sheetView workbookViewId="0" topLeftCell="A1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11.421875" style="38" bestFit="1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medycznych'!C24</f>
        <v>Ezofagogastroduodenoskopia [EGD]</v>
      </c>
      <c r="C1" s="120"/>
      <c r="D1" s="130"/>
      <c r="E1" s="130"/>
      <c r="F1" s="130"/>
      <c r="G1" s="130"/>
      <c r="H1" s="130"/>
      <c r="I1" s="130"/>
      <c r="J1" s="7"/>
      <c r="K1" s="7"/>
    </row>
    <row r="2" spans="1:11" ht="15.6">
      <c r="A2" s="6" t="s">
        <v>62</v>
      </c>
      <c r="B2" s="72" t="str">
        <f>'Wykaz procedur medycznych'!B24</f>
        <v>45.131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0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ht="26.4" customHeight="1">
      <c r="A14" s="10" t="str">
        <f>'Przykładowe materiały - ceny'!A9</f>
        <v>ENDO-07</v>
      </c>
      <c r="B14" s="11" t="str">
        <f>'Przykładowe materiały - ceny'!B9</f>
        <v>Ustnik endoskopowy</v>
      </c>
      <c r="C14" s="11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49"/>
      <c r="K14" s="7"/>
    </row>
    <row r="15" spans="1:11" ht="26.4" customHeight="1">
      <c r="A15" s="10" t="str">
        <f>'Przykładowe materiały - ceny'!A10</f>
        <v>ENDO-08</v>
      </c>
      <c r="B15" s="11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49"/>
      <c r="K15" s="7"/>
    </row>
    <row r="16" spans="1:11" s="16" customFormat="1" ht="26.4" customHeight="1">
      <c r="A16" s="10" t="str">
        <f>'Przykładowe materiały - ceny'!A12</f>
        <v>ENDO-10</v>
      </c>
      <c r="B16" s="11" t="str">
        <f>'Przykładowe materiały - ceny'!B12</f>
        <v>ANIOXYDE 1000 ml, preparat do czyszczenia endoskopów</v>
      </c>
      <c r="C16" s="11" t="str">
        <f>'Przykładowe materiały - ceny'!C12</f>
        <v>środek dezynfekcyjny</v>
      </c>
      <c r="D16" s="13">
        <v>25</v>
      </c>
      <c r="E16" s="11" t="str">
        <f>'Przykładowe materiały - ceny'!D12</f>
        <v>szt</v>
      </c>
      <c r="F16" s="41">
        <v>1</v>
      </c>
      <c r="G16" s="12">
        <f>'Przykładowe materiały - ceny'!E12</f>
        <v>147.56</v>
      </c>
      <c r="H16" s="12">
        <f t="shared" si="0"/>
        <v>5.9024</v>
      </c>
      <c r="I16" s="15"/>
      <c r="J16" s="50"/>
      <c r="K16" s="15"/>
    </row>
    <row r="17" spans="1:11" s="16" customFormat="1" ht="26.4" customHeight="1">
      <c r="A17" s="10" t="str">
        <f>'Przykładowe materiały - ceny'!A13</f>
        <v>ENDO-11</v>
      </c>
      <c r="B17" s="11" t="str">
        <f>'Przykładowe materiały - ceny'!B13</f>
        <v>Lignina - wata celulozowa, opakowanie 5 kg</v>
      </c>
      <c r="C17" s="11" t="str">
        <f>'Przykładowe materiały - ceny'!C13</f>
        <v>materiał jednorazowy</v>
      </c>
      <c r="D17" s="13">
        <v>100</v>
      </c>
      <c r="E17" s="11" t="str">
        <f>'Przykładowe materiały - ceny'!D13</f>
        <v>opakowanie</v>
      </c>
      <c r="F17" s="41">
        <v>1</v>
      </c>
      <c r="G17" s="12">
        <f>'Przykładowe materiały - ceny'!E13</f>
        <v>42.55</v>
      </c>
      <c r="H17" s="12">
        <f t="shared" si="0"/>
        <v>0.4255</v>
      </c>
      <c r="I17" s="15"/>
      <c r="J17" s="50"/>
      <c r="K17" s="15"/>
    </row>
    <row r="18" spans="1:11" s="16" customFormat="1" ht="26.4" customHeight="1">
      <c r="A18" s="10" t="str">
        <f>'Przykładowe materiały - ceny'!A23</f>
        <v>ENDO-21</v>
      </c>
      <c r="B18" s="11" t="str">
        <f>'Przykładowe materiały - ceny'!B23</f>
        <v>Nerka jednorazowa</v>
      </c>
      <c r="C18" s="11" t="str">
        <f>'Przykładowe materiały - ceny'!C23</f>
        <v>materiał jednorazowy</v>
      </c>
      <c r="D18" s="13">
        <v>1</v>
      </c>
      <c r="E18" s="11" t="str">
        <f>'Przykładowe materiały - ceny'!D23</f>
        <v>szt</v>
      </c>
      <c r="F18" s="41">
        <v>1</v>
      </c>
      <c r="G18" s="12">
        <f>'Przykładowe materiały - ceny'!E23</f>
        <v>0.43</v>
      </c>
      <c r="H18" s="12">
        <f t="shared" si="0"/>
        <v>0.43</v>
      </c>
      <c r="I18" s="15"/>
      <c r="J18" s="15"/>
      <c r="K18" s="15"/>
    </row>
    <row r="19" spans="1:11" s="16" customFormat="1" ht="26.4" customHeight="1">
      <c r="A19" s="10" t="str">
        <f>'Przykładowe materiały - ceny'!A19</f>
        <v>ENDO-17</v>
      </c>
      <c r="B19" s="11" t="str">
        <f>'Przykładowe materiały - ceny'!B19</f>
        <v>Szczoteczka do czyszczenia endoskopów</v>
      </c>
      <c r="C19" s="11" t="str">
        <f>'Przykładowe materiały - ceny'!C19</f>
        <v>materiał jednorazowy</v>
      </c>
      <c r="D19" s="13">
        <v>1</v>
      </c>
      <c r="E19" s="11" t="str">
        <f>'Przykładowe materiały - ceny'!D19</f>
        <v>szt</v>
      </c>
      <c r="F19" s="41">
        <v>1</v>
      </c>
      <c r="G19" s="12">
        <f>'Przykładowe materiały - ceny'!E19</f>
        <v>2.98</v>
      </c>
      <c r="H19" s="12">
        <f t="shared" si="0"/>
        <v>2.98</v>
      </c>
      <c r="I19" s="15"/>
      <c r="J19" s="50"/>
      <c r="K19" s="15"/>
    </row>
    <row r="20" spans="1:11" s="16" customFormat="1" ht="26.4" customHeight="1">
      <c r="A20" s="10" t="str">
        <f>'Przykładowe materiały - ceny'!A14</f>
        <v>ENDO-12</v>
      </c>
      <c r="B20" s="11" t="str">
        <f>'Przykładowe materiały - ceny'!B14</f>
        <v>Aniosgel 85 NPC do dezynfekcji rąk, butelka 1000 ml</v>
      </c>
      <c r="C20" s="11" t="str">
        <f>'Przykładowe materiały - ceny'!C14</f>
        <v>środek dezynfekcyjny</v>
      </c>
      <c r="D20" s="13">
        <v>30</v>
      </c>
      <c r="E20" s="11" t="str">
        <f>'Przykładowe materiały - ceny'!D14</f>
        <v>szt</v>
      </c>
      <c r="F20" s="41">
        <v>1</v>
      </c>
      <c r="G20" s="12">
        <f>'Przykładowe materiały - ceny'!E14</f>
        <v>29.81</v>
      </c>
      <c r="H20" s="12">
        <f t="shared" si="0"/>
        <v>0.9936666666666666</v>
      </c>
      <c r="I20" s="15"/>
      <c r="J20" s="50"/>
      <c r="K20" s="15"/>
    </row>
    <row r="21" spans="1:11" s="16" customFormat="1" ht="26.4" customHeight="1">
      <c r="A21" s="10" t="str">
        <f>'Przykładowe materiały - ceny'!A15</f>
        <v>ENDO-13</v>
      </c>
      <c r="B21" s="11" t="str">
        <f>'Przykładowe materiały - ceny'!B15</f>
        <v>Chusteczki uniwersalne Clinell do dezynfekcji powierzchni, opakowanie 200 szt</v>
      </c>
      <c r="C21" s="11" t="str">
        <f>'Przykładowe materiały - ceny'!C15</f>
        <v>środek dezynfekcyjny</v>
      </c>
      <c r="D21" s="13">
        <v>60</v>
      </c>
      <c r="E21" s="11" t="str">
        <f>'Przykładowe materiały - ceny'!D15</f>
        <v>opakowanie</v>
      </c>
      <c r="F21" s="41">
        <v>1</v>
      </c>
      <c r="G21" s="12">
        <f>'Przykładowe materiały - ceny'!E15</f>
        <v>40</v>
      </c>
      <c r="H21" s="12">
        <f t="shared" si="0"/>
        <v>0.6666666666666666</v>
      </c>
      <c r="I21" s="15"/>
      <c r="J21" s="50"/>
      <c r="K21" s="15"/>
    </row>
    <row r="22" spans="1:11" s="16" customFormat="1" ht="26.4" customHeight="1">
      <c r="A22" s="10" t="str">
        <f>'Przykładowe materiały - ceny'!A16</f>
        <v>ENDO-14</v>
      </c>
      <c r="B22" s="11" t="str">
        <f>'Przykładowe materiały - ceny'!B16</f>
        <v>Kompresy niejałowe 10x10, opakowanie 100 sztuk</v>
      </c>
      <c r="C22" s="11" t="str">
        <f>'Przykładowe materiały - ceny'!C16</f>
        <v>materiał jednorazowy</v>
      </c>
      <c r="D22" s="13">
        <v>4</v>
      </c>
      <c r="E22" s="11" t="str">
        <f>'Przykładowe materiały - ceny'!D16</f>
        <v>opakowanie</v>
      </c>
      <c r="F22" s="41">
        <v>1</v>
      </c>
      <c r="G22" s="12">
        <f>'Przykładowe materiały - ceny'!E16</f>
        <v>10.15</v>
      </c>
      <c r="H22" s="12">
        <f t="shared" si="0"/>
        <v>2.5375</v>
      </c>
      <c r="I22" s="15"/>
      <c r="J22" s="50"/>
      <c r="K22" s="15"/>
    </row>
    <row r="23" spans="1:11" s="16" customFormat="1" ht="26.4" customHeight="1">
      <c r="A23" s="10" t="str">
        <f>'Przykładowe materiały - ceny'!A17</f>
        <v>ENDO-15</v>
      </c>
      <c r="B23" s="11" t="str">
        <f>'Przykładowe materiały - ceny'!B17</f>
        <v>Incidin OXY Wipes chusteczki do dezynfekcji, opakowanie 100 sztuk</v>
      </c>
      <c r="C23" s="11" t="str">
        <f>'Przykładowe materiały - ceny'!C17</f>
        <v>środek dezynfekcyjny</v>
      </c>
      <c r="D23" s="13">
        <v>10</v>
      </c>
      <c r="E23" s="11" t="str">
        <f>'Przykładowe materiały - ceny'!D17</f>
        <v>opakowanie</v>
      </c>
      <c r="F23" s="41">
        <v>1</v>
      </c>
      <c r="G23" s="12">
        <f>'Przykładowe materiały - ceny'!E17</f>
        <v>29.2</v>
      </c>
      <c r="H23" s="12">
        <f t="shared" si="0"/>
        <v>2.92</v>
      </c>
      <c r="I23" s="15"/>
      <c r="J23" s="50"/>
      <c r="K23" s="15"/>
    </row>
    <row r="24" spans="1:11" s="16" customFormat="1" ht="26.4" customHeight="1">
      <c r="A24" s="10" t="str">
        <f>'Przykładowe materiały - ceny'!A18</f>
        <v>ENDO-16</v>
      </c>
      <c r="B24" s="11" t="str">
        <f>'Przykładowe materiały - ceny'!B18</f>
        <v>Sterisol Liquid Soap Ultra Mild, opakowanie 700 ml</v>
      </c>
      <c r="C24" s="11" t="str">
        <f>'Przykładowe materiały - ceny'!C18</f>
        <v>środek dezynfekcyjny</v>
      </c>
      <c r="D24" s="13">
        <v>60</v>
      </c>
      <c r="E24" s="11" t="str">
        <f>'Przykładowe materiały - ceny'!D18</f>
        <v>szt</v>
      </c>
      <c r="F24" s="41">
        <v>1</v>
      </c>
      <c r="G24" s="12">
        <f>'Przykładowe materiały - ceny'!E18</f>
        <v>35</v>
      </c>
      <c r="H24" s="12">
        <f t="shared" si="0"/>
        <v>0.5833333333333334</v>
      </c>
      <c r="I24" s="15"/>
      <c r="J24" s="50"/>
      <c r="K24" s="15"/>
    </row>
    <row r="25" spans="1:11" s="16" customFormat="1" ht="26.4" customHeight="1">
      <c r="A25" s="10" t="str">
        <f>'Przykładowe materiały - ceny'!A36</f>
        <v>ENDO-34</v>
      </c>
      <c r="B25" s="11" t="str">
        <f>'Przykładowe materiały - ceny'!B36</f>
        <v>HELICO DYRY-TEST</v>
      </c>
      <c r="C25" s="11" t="str">
        <f>'Przykładowe materiały - ceny'!C36</f>
        <v>test</v>
      </c>
      <c r="D25" s="13">
        <v>1</v>
      </c>
      <c r="E25" s="11" t="str">
        <f>'Przykładowe materiały - ceny'!D36</f>
        <v>szt</v>
      </c>
      <c r="F25" s="41">
        <v>1</v>
      </c>
      <c r="G25" s="12">
        <f>'Przykładowe materiały - ceny'!E36</f>
        <v>4.25</v>
      </c>
      <c r="H25" s="12">
        <f t="shared" si="0"/>
        <v>4.25</v>
      </c>
      <c r="I25" s="15"/>
      <c r="J25" s="50"/>
      <c r="K25" s="15"/>
    </row>
    <row r="26" spans="1:11" s="16" customFormat="1" ht="26.4" customHeight="1">
      <c r="A26" s="10" t="str">
        <f>'Przykładowe materiały - ceny'!A22</f>
        <v>ENDO-20</v>
      </c>
      <c r="B26" s="11" t="str">
        <f>'Przykładowe materiały - ceny'!B22</f>
        <v>POJEMNIK na odpady medyczne 10L.</v>
      </c>
      <c r="C26" s="11" t="str">
        <f>'Przykładowe materiały - ceny'!C22</f>
        <v>materiał jednorazowy</v>
      </c>
      <c r="D26" s="13">
        <v>30</v>
      </c>
      <c r="E26" s="11" t="str">
        <f>'Przykładowe materiały - ceny'!D22</f>
        <v>szt</v>
      </c>
      <c r="F26" s="41">
        <v>1</v>
      </c>
      <c r="G26" s="12">
        <f>'Przykładowe materiały - ceny'!E22</f>
        <v>5.057675</v>
      </c>
      <c r="H26" s="12">
        <f t="shared" si="0"/>
        <v>0.16858916666666665</v>
      </c>
      <c r="I26" s="15"/>
      <c r="J26" s="15"/>
      <c r="K26" s="15"/>
    </row>
    <row r="27" spans="1:11" s="16" customFormat="1" ht="26.4" customHeight="1">
      <c r="A27" s="10" t="str">
        <f>'Przykładowe materiały - ceny'!A20</f>
        <v>ENDO-18</v>
      </c>
      <c r="B27" s="11" t="str">
        <f>'Przykładowe materiały - ceny'!B20</f>
        <v>Szczypce biopsyjne</v>
      </c>
      <c r="C27" s="11" t="str">
        <f>'Przykładowe materiały - ceny'!C20</f>
        <v>materiał jednorazowy</v>
      </c>
      <c r="D27" s="13">
        <v>1</v>
      </c>
      <c r="E27" s="11" t="str">
        <f>'Przykładowe materiały - ceny'!D20</f>
        <v>szt</v>
      </c>
      <c r="F27" s="41">
        <v>1</v>
      </c>
      <c r="G27" s="12">
        <f>'Przykładowe materiały - ceny'!E20</f>
        <v>18.9</v>
      </c>
      <c r="H27" s="12">
        <f t="shared" si="0"/>
        <v>18.9</v>
      </c>
      <c r="I27" s="15"/>
      <c r="J27" s="50"/>
      <c r="K27" s="15"/>
    </row>
    <row r="28" spans="1:11" s="16" customFormat="1" ht="26.4" customHeight="1">
      <c r="A28" s="10" t="str">
        <f>'Przykładowe materiały - ceny'!A54</f>
        <v>ENDO-52</v>
      </c>
      <c r="B28" s="11" t="str">
        <f>'Przykładowe materiały - ceny'!B54</f>
        <v xml:space="preserve">STRZYKAWKA 20 ml BRAUN </v>
      </c>
      <c r="C28" s="11" t="str">
        <f>'Przykładowe materiały - ceny'!C54</f>
        <v>materiał jednorazowy</v>
      </c>
      <c r="D28" s="13">
        <v>1</v>
      </c>
      <c r="E28" s="11" t="str">
        <f>'Przykładowe materiały - ceny'!D54</f>
        <v>szt</v>
      </c>
      <c r="F28" s="41">
        <v>2</v>
      </c>
      <c r="G28" s="12">
        <f>'Przykładowe materiały - ceny'!E54</f>
        <v>0.21</v>
      </c>
      <c r="H28" s="12">
        <f t="shared" si="0"/>
        <v>0.42</v>
      </c>
      <c r="I28" s="15"/>
      <c r="J28" s="50"/>
      <c r="K28" s="15"/>
    </row>
    <row r="29" spans="1:11" s="16" customFormat="1" ht="26.4" customHeight="1">
      <c r="A29" s="10" t="str">
        <f>'Przykładowe materiały - ceny'!A35</f>
        <v>ENDO-33</v>
      </c>
      <c r="B29" s="11" t="str">
        <f>'Przykładowe materiały - ceny'!B35</f>
        <v>Spirytus 75 % , 1 litr</v>
      </c>
      <c r="C29" s="11" t="str">
        <f>'Przykładowe materiały - ceny'!C35</f>
        <v>środek dezynfekcyjny</v>
      </c>
      <c r="D29" s="13">
        <v>1</v>
      </c>
      <c r="E29" s="11" t="str">
        <f>'Przykładowe materiały - ceny'!D35</f>
        <v>litr</v>
      </c>
      <c r="F29" s="40">
        <v>0.1</v>
      </c>
      <c r="G29" s="12">
        <f>'Przykładowe materiały - ceny'!E35</f>
        <v>195.45</v>
      </c>
      <c r="H29" s="12">
        <f t="shared" si="0"/>
        <v>19.545</v>
      </c>
      <c r="I29" s="15"/>
      <c r="J29" s="15"/>
      <c r="K29" s="15"/>
    </row>
    <row r="30" spans="1:11" s="16" customFormat="1" ht="26.4" customHeight="1">
      <c r="A30" s="10" t="str">
        <f>'Przykładowe materiały - ceny'!A24</f>
        <v>ENDO-22</v>
      </c>
      <c r="B30" s="11" t="str">
        <f>'Przykładowe materiały - ceny'!B24</f>
        <v xml:space="preserve">Lidocain-EGIS aerozol, roztwór 10% 38g </v>
      </c>
      <c r="C30" s="11" t="str">
        <f>'Przykładowe materiały - ceny'!C24</f>
        <v>lek</v>
      </c>
      <c r="D30" s="13">
        <v>10</v>
      </c>
      <c r="E30" s="11" t="str">
        <f>'Przykładowe materiały - ceny'!D24</f>
        <v>szt</v>
      </c>
      <c r="F30" s="41">
        <v>1</v>
      </c>
      <c r="G30" s="12">
        <f>'Przykładowe materiały - ceny'!E24</f>
        <v>34.99</v>
      </c>
      <c r="H30" s="12">
        <f t="shared" si="0"/>
        <v>3.4990000000000006</v>
      </c>
      <c r="I30" s="15"/>
      <c r="J30" s="15"/>
      <c r="K30" s="15"/>
    </row>
    <row r="31" spans="1:11" s="16" customFormat="1" ht="26.4" customHeight="1">
      <c r="A31" s="123" t="s">
        <v>80</v>
      </c>
      <c r="B31" s="124"/>
      <c r="C31" s="124"/>
      <c r="D31" s="124"/>
      <c r="E31" s="124"/>
      <c r="F31" s="124"/>
      <c r="G31" s="125"/>
      <c r="H31" s="17">
        <f>SUM(H8:H30)</f>
        <v>113.38165583333333</v>
      </c>
      <c r="I31" s="15"/>
      <c r="J31" s="15"/>
      <c r="K31" s="15"/>
    </row>
    <row r="32" spans="1:11" s="16" customFormat="1" ht="26.4" customHeight="1">
      <c r="A32" s="6"/>
      <c r="B32" s="6"/>
      <c r="C32" s="6"/>
      <c r="D32" s="6"/>
      <c r="E32" s="6"/>
      <c r="F32" s="6"/>
      <c r="G32" s="6"/>
      <c r="H32" s="6"/>
      <c r="I32" s="15"/>
      <c r="J32" s="15"/>
      <c r="K32" s="15"/>
    </row>
    <row r="33" spans="1:11" s="16" customFormat="1" ht="26.4" customHeight="1">
      <c r="A33" s="6" t="s">
        <v>81</v>
      </c>
      <c r="B33" s="7"/>
      <c r="C33" s="7"/>
      <c r="D33" s="7"/>
      <c r="E33" s="7"/>
      <c r="F33" s="7"/>
      <c r="G33" s="7"/>
      <c r="H33" s="7"/>
      <c r="I33" s="15"/>
      <c r="J33" s="15"/>
      <c r="K33" s="15"/>
    </row>
    <row r="34" spans="1:11" s="16" customFormat="1" ht="26.4" customHeight="1">
      <c r="A34" s="6" t="s">
        <v>82</v>
      </c>
      <c r="B34" s="18" t="s">
        <v>83</v>
      </c>
      <c r="C34" s="18" t="s">
        <v>84</v>
      </c>
      <c r="D34" s="7"/>
      <c r="E34" s="7"/>
      <c r="F34" s="7"/>
      <c r="G34" s="7"/>
      <c r="H34" s="7"/>
      <c r="I34" s="15"/>
      <c r="J34" s="15"/>
      <c r="K34" s="15"/>
    </row>
    <row r="35" spans="1:11" s="16" customFormat="1" ht="26.4" customHeight="1">
      <c r="A35" s="22" t="str">
        <f>'Przykładowe stawki wynagrodzeń'!C5</f>
        <v>lekarz</v>
      </c>
      <c r="B35" s="23">
        <f>'Przykładowe stawki wynagrodzeń'!E7</f>
        <v>115.2072796875</v>
      </c>
      <c r="C35" s="24">
        <f>B35/60</f>
        <v>1.920121328125</v>
      </c>
      <c r="D35" s="7"/>
      <c r="E35" s="7"/>
      <c r="F35" s="7"/>
      <c r="G35" s="7"/>
      <c r="H35" s="7"/>
      <c r="I35" s="15"/>
      <c r="J35" s="15"/>
      <c r="K35" s="15"/>
    </row>
    <row r="36" spans="1:11" s="16" customFormat="1" ht="26.4" customHeight="1">
      <c r="A36" s="25" t="str">
        <f>'Przykładowe stawki wynagrodzeń'!C10</f>
        <v>pielęgniarka</v>
      </c>
      <c r="B36" s="23">
        <f>'Przykładowe stawki wynagrodzeń'!E12</f>
        <v>44.2545341875</v>
      </c>
      <c r="C36" s="24">
        <f>B36/60</f>
        <v>0.7375755697916666</v>
      </c>
      <c r="D36" s="7"/>
      <c r="E36" s="7"/>
      <c r="F36" s="7"/>
      <c r="G36" s="7"/>
      <c r="H36" s="7"/>
      <c r="I36" s="15"/>
      <c r="J36" s="15"/>
      <c r="K36" s="15"/>
    </row>
    <row r="37" spans="1:11" s="16" customFormat="1" ht="26.4" customHeight="1">
      <c r="A37" s="25"/>
      <c r="B37" s="23"/>
      <c r="C37" s="24"/>
      <c r="D37" s="7"/>
      <c r="E37" s="7"/>
      <c r="F37" s="7"/>
      <c r="G37" s="7"/>
      <c r="H37" s="7"/>
      <c r="I37" s="15"/>
      <c r="J37" s="15"/>
      <c r="K37" s="15"/>
    </row>
    <row r="38" spans="1:11" s="16" customFormat="1" ht="26.4" customHeight="1">
      <c r="A38" s="7"/>
      <c r="B38" s="7"/>
      <c r="C38" s="7"/>
      <c r="D38" s="7"/>
      <c r="E38" s="7"/>
      <c r="F38" s="7"/>
      <c r="G38" s="7"/>
      <c r="H38" s="7"/>
      <c r="I38" s="15"/>
      <c r="J38" s="15"/>
      <c r="K38" s="15"/>
    </row>
    <row r="39" spans="1:11" ht="18.6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27.6" customHeight="1">
      <c r="A40" s="8" t="s">
        <v>85</v>
      </c>
      <c r="B40" s="8" t="s">
        <v>86</v>
      </c>
      <c r="C40" s="8" t="s">
        <v>67</v>
      </c>
      <c r="D40" s="8" t="s">
        <v>87</v>
      </c>
      <c r="E40" s="8" t="s">
        <v>88</v>
      </c>
      <c r="F40" s="8" t="s">
        <v>89</v>
      </c>
      <c r="G40" s="8" t="s">
        <v>90</v>
      </c>
      <c r="H40" s="7"/>
      <c r="I40" s="7"/>
      <c r="J40" s="7"/>
      <c r="K40" s="7"/>
    </row>
    <row r="41" spans="1:11" ht="15">
      <c r="A41" s="26"/>
      <c r="B41" s="9" t="s">
        <v>73</v>
      </c>
      <c r="C41" s="9" t="s">
        <v>75</v>
      </c>
      <c r="D41" s="9" t="s">
        <v>76</v>
      </c>
      <c r="E41" s="9" t="s">
        <v>77</v>
      </c>
      <c r="F41" s="9" t="s">
        <v>78</v>
      </c>
      <c r="G41" s="27" t="s">
        <v>91</v>
      </c>
      <c r="H41" s="7"/>
      <c r="I41" s="7"/>
      <c r="J41" s="7"/>
      <c r="K41" s="7"/>
    </row>
    <row r="42" spans="1:11" ht="15">
      <c r="A42" s="28" t="s">
        <v>149</v>
      </c>
      <c r="B42" s="29" t="s">
        <v>98</v>
      </c>
      <c r="C42" s="30">
        <v>1</v>
      </c>
      <c r="D42" s="31" t="s">
        <v>92</v>
      </c>
      <c r="E42" s="32">
        <v>15</v>
      </c>
      <c r="F42" s="33">
        <f>C35</f>
        <v>1.920121328125</v>
      </c>
      <c r="G42" s="33">
        <f>(E42/C42)*F42</f>
        <v>28.801819921875</v>
      </c>
      <c r="H42" s="7"/>
      <c r="I42" s="7"/>
      <c r="J42" s="7"/>
      <c r="K42" s="7"/>
    </row>
    <row r="43" spans="1:11" ht="15">
      <c r="A43" s="58" t="s">
        <v>245</v>
      </c>
      <c r="B43" s="29" t="s">
        <v>99</v>
      </c>
      <c r="C43" s="31">
        <v>1</v>
      </c>
      <c r="D43" s="31" t="s">
        <v>92</v>
      </c>
      <c r="E43" s="34">
        <v>25</v>
      </c>
      <c r="F43" s="33">
        <f>C36</f>
        <v>0.7375755697916666</v>
      </c>
      <c r="G43" s="35">
        <f>(E43/C43)*F43</f>
        <v>18.439389244791666</v>
      </c>
      <c r="H43" s="7"/>
      <c r="I43" s="7"/>
      <c r="J43" s="7"/>
      <c r="K43" s="7"/>
    </row>
    <row r="44" spans="1:11" ht="15">
      <c r="A44" s="126" t="s">
        <v>93</v>
      </c>
      <c r="B44" s="127"/>
      <c r="C44" s="127"/>
      <c r="D44" s="127"/>
      <c r="E44" s="127"/>
      <c r="F44" s="127"/>
      <c r="G44" s="36">
        <f>SUM(G42:G43)</f>
        <v>47.241209166666664</v>
      </c>
      <c r="H44" s="7"/>
      <c r="I44" s="7"/>
      <c r="J44" s="7"/>
      <c r="K44" s="7"/>
    </row>
    <row r="45" spans="1:11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5">
      <c r="A46" s="7"/>
      <c r="B46" s="7"/>
      <c r="C46" s="7"/>
      <c r="D46" s="7"/>
      <c r="E46" s="7"/>
      <c r="F46" s="7"/>
      <c r="G46" s="7"/>
      <c r="H46" s="37"/>
      <c r="I46" s="7"/>
      <c r="J46" s="7"/>
      <c r="K46" s="7"/>
    </row>
    <row r="47" spans="1:11" ht="15">
      <c r="A47" s="128" t="s">
        <v>94</v>
      </c>
      <c r="B47" s="128"/>
      <c r="C47" s="20">
        <f>H31</f>
        <v>113.38165583333333</v>
      </c>
      <c r="D47" s="7"/>
      <c r="E47" s="7"/>
      <c r="F47" s="7"/>
      <c r="G47" s="7"/>
      <c r="H47" s="37"/>
      <c r="I47" s="7"/>
      <c r="J47" s="7"/>
      <c r="K47" s="7"/>
    </row>
    <row r="48" spans="1:11" ht="15">
      <c r="A48" s="129" t="s">
        <v>95</v>
      </c>
      <c r="B48" s="129"/>
      <c r="C48" s="23">
        <f>G44</f>
        <v>47.241209166666664</v>
      </c>
      <c r="D48" s="7"/>
      <c r="E48" s="7"/>
      <c r="F48" s="7"/>
      <c r="G48" s="7"/>
      <c r="H48" s="37"/>
      <c r="I48" s="7"/>
      <c r="J48" s="7"/>
      <c r="K48" s="7"/>
    </row>
    <row r="49" spans="1:11" ht="20.4" customHeight="1">
      <c r="A49" s="119" t="s">
        <v>96</v>
      </c>
      <c r="B49" s="119"/>
      <c r="C49" s="74">
        <f>SUM(C47:C48)</f>
        <v>160.622865</v>
      </c>
      <c r="D49" s="6"/>
      <c r="E49" s="6"/>
      <c r="F49" s="6"/>
      <c r="G49" s="6"/>
      <c r="H49" s="37"/>
      <c r="I49" s="7"/>
      <c r="J49" s="7"/>
      <c r="K49" s="7"/>
    </row>
    <row r="50" spans="1:11" ht="15">
      <c r="A50" s="37"/>
      <c r="B50" s="37"/>
      <c r="C50" s="37"/>
      <c r="D50" s="37"/>
      <c r="E50" s="37"/>
      <c r="F50" s="37"/>
      <c r="G50" s="37"/>
      <c r="H50" s="37"/>
      <c r="I50" s="7"/>
      <c r="J50" s="7"/>
      <c r="K50" s="7"/>
    </row>
    <row r="51" spans="1:11" ht="15">
      <c r="A51" s="37"/>
      <c r="B51" s="37"/>
      <c r="C51" s="37"/>
      <c r="D51" s="37"/>
      <c r="E51" s="37"/>
      <c r="F51" s="37"/>
      <c r="G51" s="37"/>
      <c r="H51" s="37"/>
      <c r="I51" s="7"/>
      <c r="J51" s="7"/>
      <c r="K51" s="7"/>
    </row>
    <row r="52" spans="1:11" ht="25.2" customHeight="1">
      <c r="A52" s="37"/>
      <c r="B52" s="37"/>
      <c r="C52" s="37"/>
      <c r="D52" s="37"/>
      <c r="E52" s="37"/>
      <c r="F52" s="37"/>
      <c r="G52" s="37"/>
      <c r="H52" s="37"/>
      <c r="I52" s="7"/>
      <c r="J52" s="7"/>
      <c r="K52" s="7"/>
    </row>
  </sheetData>
  <mergeCells count="7">
    <mergeCell ref="A49:B49"/>
    <mergeCell ref="A4:C4"/>
    <mergeCell ref="B1:I1"/>
    <mergeCell ref="A31:G31"/>
    <mergeCell ref="A44:F44"/>
    <mergeCell ref="A47:B47"/>
    <mergeCell ref="A48:B4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22485-FD6F-4AEA-B59E-00AF8EEE554F}">
  <dimension ref="A1:K54"/>
  <sheetViews>
    <sheetView workbookViewId="0" topLeftCell="A1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9.0039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11.421875" style="38" bestFit="1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medycznych'!C25</f>
        <v xml:space="preserve">Esofagogastroduodenoskopia z biopsją </v>
      </c>
      <c r="C1" s="120"/>
      <c r="D1" s="130"/>
      <c r="E1" s="130"/>
      <c r="F1" s="130"/>
      <c r="G1" s="130"/>
      <c r="H1" s="130"/>
      <c r="I1" s="130"/>
      <c r="J1" s="7"/>
      <c r="K1" s="7"/>
    </row>
    <row r="2" spans="1:11" ht="15.6">
      <c r="A2" s="6" t="s">
        <v>62</v>
      </c>
      <c r="B2" s="72" t="str">
        <f>'Wykaz procedur medycznych'!B25</f>
        <v>45.16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1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ht="26.4" customHeight="1">
      <c r="A14" s="10" t="str">
        <f>'Przykładowe materiały - ceny'!A9</f>
        <v>ENDO-07</v>
      </c>
      <c r="B14" s="11" t="str">
        <f>'Przykładowe materiały - ceny'!B9</f>
        <v>Ustnik endoskopowy</v>
      </c>
      <c r="C14" s="11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49"/>
      <c r="K14" s="7"/>
    </row>
    <row r="15" spans="1:11" ht="26.4" customHeight="1">
      <c r="A15" s="10" t="str">
        <f>'Przykładowe materiały - ceny'!A10</f>
        <v>ENDO-08</v>
      </c>
      <c r="B15" s="11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49"/>
      <c r="K15" s="7"/>
    </row>
    <row r="16" spans="1:11" s="16" customFormat="1" ht="26.4" customHeight="1">
      <c r="A16" s="10" t="str">
        <f>'Przykładowe materiały - ceny'!A12</f>
        <v>ENDO-10</v>
      </c>
      <c r="B16" s="11" t="str">
        <f>'Przykładowe materiały - ceny'!B12</f>
        <v>ANIOXYDE 1000 ml, preparat do czyszczenia endoskopów</v>
      </c>
      <c r="C16" s="11" t="str">
        <f>'Przykładowe materiały - ceny'!C12</f>
        <v>środek dezynfekcyjny</v>
      </c>
      <c r="D16" s="13">
        <v>25</v>
      </c>
      <c r="E16" s="11" t="str">
        <f>'Przykładowe materiały - ceny'!D12</f>
        <v>szt</v>
      </c>
      <c r="F16" s="41">
        <v>1</v>
      </c>
      <c r="G16" s="12">
        <f>'Przykładowe materiały - ceny'!E12</f>
        <v>147.56</v>
      </c>
      <c r="H16" s="12">
        <f t="shared" si="0"/>
        <v>5.9024</v>
      </c>
      <c r="I16" s="15"/>
      <c r="J16" s="50"/>
      <c r="K16" s="15"/>
    </row>
    <row r="17" spans="1:11" s="16" customFormat="1" ht="26.4" customHeight="1">
      <c r="A17" s="10" t="str">
        <f>'Przykładowe materiały - ceny'!A13</f>
        <v>ENDO-11</v>
      </c>
      <c r="B17" s="11" t="str">
        <f>'Przykładowe materiały - ceny'!B13</f>
        <v>Lignina - wata celulozowa, opakowanie 5 kg</v>
      </c>
      <c r="C17" s="11" t="str">
        <f>'Przykładowe materiały - ceny'!C13</f>
        <v>materiał jednorazowy</v>
      </c>
      <c r="D17" s="13">
        <v>100</v>
      </c>
      <c r="E17" s="11" t="str">
        <f>'Przykładowe materiały - ceny'!D13</f>
        <v>opakowanie</v>
      </c>
      <c r="F17" s="41">
        <v>1</v>
      </c>
      <c r="G17" s="12">
        <f>'Przykładowe materiały - ceny'!E13</f>
        <v>42.55</v>
      </c>
      <c r="H17" s="12">
        <f t="shared" si="0"/>
        <v>0.4255</v>
      </c>
      <c r="I17" s="15"/>
      <c r="J17" s="50"/>
      <c r="K17" s="15"/>
    </row>
    <row r="18" spans="1:11" s="16" customFormat="1" ht="26.4" customHeight="1">
      <c r="A18" s="10" t="str">
        <f>'Przykładowe materiały - ceny'!A23</f>
        <v>ENDO-21</v>
      </c>
      <c r="B18" s="11" t="str">
        <f>'Przykładowe materiały - ceny'!B23</f>
        <v>Nerka jednorazowa</v>
      </c>
      <c r="C18" s="11" t="str">
        <f>'Przykładowe materiały - ceny'!C23</f>
        <v>materiał jednorazowy</v>
      </c>
      <c r="D18" s="13">
        <v>1</v>
      </c>
      <c r="E18" s="11" t="str">
        <f>'Przykładowe materiały - ceny'!D23</f>
        <v>szt</v>
      </c>
      <c r="F18" s="41">
        <v>1</v>
      </c>
      <c r="G18" s="12">
        <f>'Przykładowe materiały - ceny'!E23</f>
        <v>0.43</v>
      </c>
      <c r="H18" s="12">
        <f t="shared" si="0"/>
        <v>0.43</v>
      </c>
      <c r="I18" s="15"/>
      <c r="J18" s="15"/>
      <c r="K18" s="15"/>
    </row>
    <row r="19" spans="1:11" s="16" customFormat="1" ht="26.4" customHeight="1">
      <c r="A19" s="10" t="str">
        <f>'Przykładowe materiały - ceny'!A19</f>
        <v>ENDO-17</v>
      </c>
      <c r="B19" s="11" t="str">
        <f>'Przykładowe materiały - ceny'!B19</f>
        <v>Szczoteczka do czyszczenia endoskopów</v>
      </c>
      <c r="C19" s="11" t="str">
        <f>'Przykładowe materiały - ceny'!C19</f>
        <v>materiał jednorazowy</v>
      </c>
      <c r="D19" s="13">
        <v>1</v>
      </c>
      <c r="E19" s="11" t="str">
        <f>'Przykładowe materiały - ceny'!D19</f>
        <v>szt</v>
      </c>
      <c r="F19" s="41">
        <v>1</v>
      </c>
      <c r="G19" s="12">
        <f>'Przykładowe materiały - ceny'!E19</f>
        <v>2.98</v>
      </c>
      <c r="H19" s="12">
        <f t="shared" si="0"/>
        <v>2.98</v>
      </c>
      <c r="I19" s="15"/>
      <c r="J19" s="50"/>
      <c r="K19" s="15"/>
    </row>
    <row r="20" spans="1:11" s="16" customFormat="1" ht="26.4" customHeight="1">
      <c r="A20" s="10" t="str">
        <f>'Przykładowe materiały - ceny'!A14</f>
        <v>ENDO-12</v>
      </c>
      <c r="B20" s="11" t="str">
        <f>'Przykładowe materiały - ceny'!B14</f>
        <v>Aniosgel 85 NPC do dezynfekcji rąk, butelka 1000 ml</v>
      </c>
      <c r="C20" s="11" t="str">
        <f>'Przykładowe materiały - ceny'!C14</f>
        <v>środek dezynfekcyjny</v>
      </c>
      <c r="D20" s="13">
        <v>30</v>
      </c>
      <c r="E20" s="11" t="str">
        <f>'Przykładowe materiały - ceny'!D14</f>
        <v>szt</v>
      </c>
      <c r="F20" s="41">
        <v>1</v>
      </c>
      <c r="G20" s="12">
        <f>'Przykładowe materiały - ceny'!E14</f>
        <v>29.81</v>
      </c>
      <c r="H20" s="12">
        <f t="shared" si="0"/>
        <v>0.9936666666666666</v>
      </c>
      <c r="I20" s="15"/>
      <c r="J20" s="50"/>
      <c r="K20" s="15"/>
    </row>
    <row r="21" spans="1:11" s="16" customFormat="1" ht="26.4" customHeight="1">
      <c r="A21" s="10" t="str">
        <f>'Przykładowe materiały - ceny'!A15</f>
        <v>ENDO-13</v>
      </c>
      <c r="B21" s="11" t="str">
        <f>'Przykładowe materiały - ceny'!B15</f>
        <v>Chusteczki uniwersalne Clinell do dezynfekcji powierzchni, opakowanie 200 szt</v>
      </c>
      <c r="C21" s="11" t="str">
        <f>'Przykładowe materiały - ceny'!C15</f>
        <v>środek dezynfekcyjny</v>
      </c>
      <c r="D21" s="13">
        <v>60</v>
      </c>
      <c r="E21" s="11" t="str">
        <f>'Przykładowe materiały - ceny'!D15</f>
        <v>opakowanie</v>
      </c>
      <c r="F21" s="41">
        <v>1</v>
      </c>
      <c r="G21" s="12">
        <f>'Przykładowe materiały - ceny'!E15</f>
        <v>40</v>
      </c>
      <c r="H21" s="12">
        <f t="shared" si="0"/>
        <v>0.6666666666666666</v>
      </c>
      <c r="I21" s="15"/>
      <c r="J21" s="50"/>
      <c r="K21" s="15"/>
    </row>
    <row r="22" spans="1:11" s="16" customFormat="1" ht="26.4" customHeight="1">
      <c r="A22" s="10" t="str">
        <f>'Przykładowe materiały - ceny'!A16</f>
        <v>ENDO-14</v>
      </c>
      <c r="B22" s="11" t="str">
        <f>'Przykładowe materiały - ceny'!B16</f>
        <v>Kompresy niejałowe 10x10, opakowanie 100 sztuk</v>
      </c>
      <c r="C22" s="11" t="str">
        <f>'Przykładowe materiały - ceny'!C16</f>
        <v>materiał jednorazowy</v>
      </c>
      <c r="D22" s="13">
        <v>4</v>
      </c>
      <c r="E22" s="11" t="str">
        <f>'Przykładowe materiały - ceny'!D16</f>
        <v>opakowanie</v>
      </c>
      <c r="F22" s="41">
        <v>1</v>
      </c>
      <c r="G22" s="12">
        <f>'Przykładowe materiały - ceny'!E16</f>
        <v>10.15</v>
      </c>
      <c r="H22" s="12">
        <f t="shared" si="0"/>
        <v>2.5375</v>
      </c>
      <c r="I22" s="15"/>
      <c r="J22" s="50"/>
      <c r="K22" s="15"/>
    </row>
    <row r="23" spans="1:11" s="16" customFormat="1" ht="26.4" customHeight="1">
      <c r="A23" s="10" t="str">
        <f>'Przykładowe materiały - ceny'!A17</f>
        <v>ENDO-15</v>
      </c>
      <c r="B23" s="11" t="str">
        <f>'Przykładowe materiały - ceny'!B17</f>
        <v>Incidin OXY Wipes chusteczki do dezynfekcji, opakowanie 100 sztuk</v>
      </c>
      <c r="C23" s="11" t="str">
        <f>'Przykładowe materiały - ceny'!C17</f>
        <v>środek dezynfekcyjny</v>
      </c>
      <c r="D23" s="13">
        <v>10</v>
      </c>
      <c r="E23" s="11" t="str">
        <f>'Przykładowe materiały - ceny'!D17</f>
        <v>opakowanie</v>
      </c>
      <c r="F23" s="41">
        <v>1</v>
      </c>
      <c r="G23" s="12">
        <f>'Przykładowe materiały - ceny'!E17</f>
        <v>29.2</v>
      </c>
      <c r="H23" s="12">
        <f t="shared" si="0"/>
        <v>2.92</v>
      </c>
      <c r="I23" s="15"/>
      <c r="J23" s="50"/>
      <c r="K23" s="15"/>
    </row>
    <row r="24" spans="1:11" s="16" customFormat="1" ht="26.4" customHeight="1">
      <c r="A24" s="10" t="str">
        <f>'Przykładowe materiały - ceny'!A18</f>
        <v>ENDO-16</v>
      </c>
      <c r="B24" s="11" t="str">
        <f>'Przykładowe materiały - ceny'!B18</f>
        <v>Sterisol Liquid Soap Ultra Mild, opakowanie 700 ml</v>
      </c>
      <c r="C24" s="11" t="str">
        <f>'Przykładowe materiały - ceny'!C18</f>
        <v>środek dezynfekcyjny</v>
      </c>
      <c r="D24" s="13">
        <v>60</v>
      </c>
      <c r="E24" s="11" t="str">
        <f>'Przykładowe materiały - ceny'!D18</f>
        <v>szt</v>
      </c>
      <c r="F24" s="41">
        <v>1</v>
      </c>
      <c r="G24" s="12">
        <f>'Przykładowe materiały - ceny'!E18</f>
        <v>35</v>
      </c>
      <c r="H24" s="12">
        <f t="shared" si="0"/>
        <v>0.5833333333333334</v>
      </c>
      <c r="I24" s="15"/>
      <c r="J24" s="50"/>
      <c r="K24" s="15"/>
    </row>
    <row r="25" spans="1:11" s="16" customFormat="1" ht="26.4" customHeight="1">
      <c r="A25" s="10" t="str">
        <f>'Przykładowe materiały - ceny'!A36</f>
        <v>ENDO-34</v>
      </c>
      <c r="B25" s="11" t="str">
        <f>'Przykładowe materiały - ceny'!B36</f>
        <v>HELICO DYRY-TEST</v>
      </c>
      <c r="C25" s="11" t="str">
        <f>'Przykładowe materiały - ceny'!C36</f>
        <v>test</v>
      </c>
      <c r="D25" s="13">
        <v>1</v>
      </c>
      <c r="E25" s="11" t="str">
        <f>'Przykładowe materiały - ceny'!D36</f>
        <v>szt</v>
      </c>
      <c r="F25" s="41">
        <v>1</v>
      </c>
      <c r="G25" s="12">
        <f>'Przykładowe materiały - ceny'!E36</f>
        <v>4.25</v>
      </c>
      <c r="H25" s="12">
        <f t="shared" si="0"/>
        <v>4.25</v>
      </c>
      <c r="I25" s="15"/>
      <c r="J25" s="50"/>
      <c r="K25" s="15"/>
    </row>
    <row r="26" spans="1:11" s="16" customFormat="1" ht="26.4" customHeight="1">
      <c r="A26" s="10" t="str">
        <f>'Przykładowe materiały - ceny'!A22</f>
        <v>ENDO-20</v>
      </c>
      <c r="B26" s="11" t="str">
        <f>'Przykładowe materiały - ceny'!B22</f>
        <v>POJEMNIK na odpady medyczne 10L.</v>
      </c>
      <c r="C26" s="11" t="str">
        <f>'Przykładowe materiały - ceny'!C22</f>
        <v>materiał jednorazowy</v>
      </c>
      <c r="D26" s="13">
        <v>30</v>
      </c>
      <c r="E26" s="11" t="str">
        <f>'Przykładowe materiały - ceny'!D22</f>
        <v>szt</v>
      </c>
      <c r="F26" s="41">
        <v>1</v>
      </c>
      <c r="G26" s="12">
        <f>'Przykładowe materiały - ceny'!E22</f>
        <v>5.057675</v>
      </c>
      <c r="H26" s="12">
        <f t="shared" si="0"/>
        <v>0.16858916666666665</v>
      </c>
      <c r="I26" s="15"/>
      <c r="J26" s="15"/>
      <c r="K26" s="15"/>
    </row>
    <row r="27" spans="1:11" s="16" customFormat="1" ht="26.4" customHeight="1">
      <c r="A27" s="10" t="str">
        <f>'Przykładowe materiały - ceny'!A21</f>
        <v>ENDO-19</v>
      </c>
      <c r="B27" s="11" t="str">
        <f>'Przykładowe materiały - ceny'!B21</f>
        <v>Pojemnik z 4% formaliną o poj.  60 / 30 ml</v>
      </c>
      <c r="C27" s="11" t="str">
        <f>'Przykładowe materiały - ceny'!C21</f>
        <v>materiał jednorazowy</v>
      </c>
      <c r="D27" s="13">
        <v>1</v>
      </c>
      <c r="E27" s="11" t="str">
        <f>'Przykładowe materiały - ceny'!D21</f>
        <v>szt</v>
      </c>
      <c r="F27" s="41">
        <v>1</v>
      </c>
      <c r="G27" s="12">
        <f>'Przykładowe materiały - ceny'!E21</f>
        <v>2.787471641791045</v>
      </c>
      <c r="H27" s="12">
        <f t="shared" si="0"/>
        <v>2.787471641791045</v>
      </c>
      <c r="I27" s="15"/>
      <c r="J27" s="50"/>
      <c r="K27" s="15"/>
    </row>
    <row r="28" spans="1:11" s="16" customFormat="1" ht="26.4" customHeight="1">
      <c r="A28" s="10" t="str">
        <f>'Przykładowe materiały - ceny'!A20</f>
        <v>ENDO-18</v>
      </c>
      <c r="B28" s="11" t="str">
        <f>'Przykładowe materiały - ceny'!B20</f>
        <v>Szczypce biopsyjne</v>
      </c>
      <c r="C28" s="11" t="str">
        <f>'Przykładowe materiały - ceny'!C20</f>
        <v>materiał jednorazowy</v>
      </c>
      <c r="D28" s="13">
        <v>1</v>
      </c>
      <c r="E28" s="11" t="str">
        <f>'Przykładowe materiały - ceny'!D20</f>
        <v>szt</v>
      </c>
      <c r="F28" s="41">
        <v>1</v>
      </c>
      <c r="G28" s="12">
        <f>'Przykładowe materiały - ceny'!E20</f>
        <v>18.9</v>
      </c>
      <c r="H28" s="12">
        <f t="shared" si="0"/>
        <v>18.9</v>
      </c>
      <c r="I28" s="15"/>
      <c r="J28" s="50"/>
      <c r="K28" s="15"/>
    </row>
    <row r="29" spans="1:11" s="16" customFormat="1" ht="26.4" customHeight="1">
      <c r="A29" s="10" t="str">
        <f>'Przykładowe materiały - ceny'!A54</f>
        <v>ENDO-52</v>
      </c>
      <c r="B29" s="11" t="str">
        <f>'Przykładowe materiały - ceny'!B54</f>
        <v xml:space="preserve">STRZYKAWKA 20 ml BRAUN </v>
      </c>
      <c r="C29" s="11" t="str">
        <f>'Przykładowe materiały - ceny'!C54</f>
        <v>materiał jednorazowy</v>
      </c>
      <c r="D29" s="13">
        <v>1</v>
      </c>
      <c r="E29" s="11" t="str">
        <f>'Przykładowe materiały - ceny'!D54</f>
        <v>szt</v>
      </c>
      <c r="F29" s="41">
        <v>2</v>
      </c>
      <c r="G29" s="12">
        <f>'Przykładowe materiały - ceny'!E54</f>
        <v>0.21</v>
      </c>
      <c r="H29" s="12">
        <f t="shared" si="0"/>
        <v>0.42</v>
      </c>
      <c r="I29" s="15"/>
      <c r="J29" s="50"/>
      <c r="K29" s="15"/>
    </row>
    <row r="30" spans="1:11" s="16" customFormat="1" ht="26.4" customHeight="1">
      <c r="A30" s="10" t="str">
        <f>'Przykładowe materiały - ceny'!A35</f>
        <v>ENDO-33</v>
      </c>
      <c r="B30" s="11" t="str">
        <f>'Przykładowe materiały - ceny'!B35</f>
        <v>Spirytus 75 % , 1 litr</v>
      </c>
      <c r="C30" s="11" t="str">
        <f>'Przykładowe materiały - ceny'!C35</f>
        <v>środek dezynfekcyjny</v>
      </c>
      <c r="D30" s="13">
        <v>1</v>
      </c>
      <c r="E30" s="11" t="str">
        <f>'Przykładowe materiały - ceny'!D35</f>
        <v>litr</v>
      </c>
      <c r="F30" s="40">
        <v>0.1</v>
      </c>
      <c r="G30" s="12">
        <f>'Przykładowe materiały - ceny'!E35</f>
        <v>195.45</v>
      </c>
      <c r="H30" s="12">
        <f t="shared" si="0"/>
        <v>19.545</v>
      </c>
      <c r="I30" s="15"/>
      <c r="J30" s="15"/>
      <c r="K30" s="15"/>
    </row>
    <row r="31" spans="1:11" s="16" customFormat="1" ht="26.4" customHeight="1">
      <c r="A31" s="10" t="str">
        <f>'Przykładowe materiały - ceny'!A24</f>
        <v>ENDO-22</v>
      </c>
      <c r="B31" s="11" t="str">
        <f>'Przykładowe materiały - ceny'!B24</f>
        <v xml:space="preserve">Lidocain-EGIS aerozol, roztwór 10% 38g </v>
      </c>
      <c r="C31" s="11" t="str">
        <f>'Przykładowe materiały - ceny'!C24</f>
        <v>lek</v>
      </c>
      <c r="D31" s="13">
        <v>10</v>
      </c>
      <c r="E31" s="11" t="str">
        <f>'Przykładowe materiały - ceny'!D24</f>
        <v>szt</v>
      </c>
      <c r="F31" s="41">
        <v>1</v>
      </c>
      <c r="G31" s="12">
        <f>'Przykładowe materiały - ceny'!E24</f>
        <v>34.99</v>
      </c>
      <c r="H31" s="12">
        <f t="shared" si="0"/>
        <v>3.4990000000000006</v>
      </c>
      <c r="I31" s="15"/>
      <c r="J31" s="15"/>
      <c r="K31" s="15"/>
    </row>
    <row r="32" spans="1:11" s="16" customFormat="1" ht="26.4" customHeight="1">
      <c r="A32" s="123" t="s">
        <v>80</v>
      </c>
      <c r="B32" s="124"/>
      <c r="C32" s="124"/>
      <c r="D32" s="124"/>
      <c r="E32" s="124"/>
      <c r="F32" s="124"/>
      <c r="G32" s="125"/>
      <c r="H32" s="17">
        <f>SUM(H8:H31)</f>
        <v>116.16912747512436</v>
      </c>
      <c r="I32" s="15"/>
      <c r="J32" s="15"/>
      <c r="K32" s="15"/>
    </row>
    <row r="33" spans="1:11" s="16" customFormat="1" ht="26.4" customHeight="1">
      <c r="A33" s="6"/>
      <c r="B33" s="6"/>
      <c r="C33" s="6"/>
      <c r="D33" s="6"/>
      <c r="E33" s="6"/>
      <c r="F33" s="6"/>
      <c r="G33" s="6"/>
      <c r="H33" s="6"/>
      <c r="I33" s="15"/>
      <c r="J33" s="15"/>
      <c r="K33" s="15"/>
    </row>
    <row r="34" spans="1:11" s="16" customFormat="1" ht="26.4" customHeight="1">
      <c r="A34" s="6"/>
      <c r="B34" s="6"/>
      <c r="C34" s="6"/>
      <c r="D34" s="6"/>
      <c r="E34" s="6"/>
      <c r="F34" s="6"/>
      <c r="G34" s="6"/>
      <c r="H34" s="6"/>
      <c r="I34" s="15"/>
      <c r="J34" s="15"/>
      <c r="K34" s="15"/>
    </row>
    <row r="35" spans="1:11" s="16" customFormat="1" ht="26.4" customHeight="1">
      <c r="A35" s="6" t="s">
        <v>81</v>
      </c>
      <c r="B35" s="7"/>
      <c r="C35" s="7"/>
      <c r="D35" s="7"/>
      <c r="E35" s="7"/>
      <c r="F35" s="7"/>
      <c r="G35" s="7"/>
      <c r="H35" s="7"/>
      <c r="I35" s="15"/>
      <c r="J35" s="15"/>
      <c r="K35" s="15"/>
    </row>
    <row r="36" spans="1:11" s="16" customFormat="1" ht="26.4" customHeight="1">
      <c r="A36" s="6" t="s">
        <v>82</v>
      </c>
      <c r="B36" s="18" t="s">
        <v>83</v>
      </c>
      <c r="C36" s="18" t="s">
        <v>84</v>
      </c>
      <c r="D36" s="7"/>
      <c r="E36" s="7"/>
      <c r="F36" s="7"/>
      <c r="G36" s="7"/>
      <c r="H36" s="7"/>
      <c r="I36" s="15"/>
      <c r="J36" s="15"/>
      <c r="K36" s="15"/>
    </row>
    <row r="37" spans="1:11" s="16" customFormat="1" ht="12" customHeight="1">
      <c r="A37" s="19"/>
      <c r="B37" s="20"/>
      <c r="C37" s="21"/>
      <c r="D37" s="7"/>
      <c r="E37" s="7"/>
      <c r="F37" s="7"/>
      <c r="G37" s="7"/>
      <c r="H37" s="7"/>
      <c r="I37" s="15"/>
      <c r="J37" s="15"/>
      <c r="K37" s="15"/>
    </row>
    <row r="38" spans="1:11" s="16" customFormat="1" ht="26.4" customHeight="1">
      <c r="A38" s="22" t="str">
        <f>'Przykładowe stawki wynagrodzeń'!C3</f>
        <v>lekarz</v>
      </c>
      <c r="B38" s="23">
        <f>'Przykładowe stawki wynagrodzeń'!E7</f>
        <v>115.2072796875</v>
      </c>
      <c r="C38" s="24">
        <f>B38/60</f>
        <v>1.920121328125</v>
      </c>
      <c r="D38" s="7"/>
      <c r="E38" s="7"/>
      <c r="F38" s="7"/>
      <c r="G38" s="7"/>
      <c r="H38" s="7"/>
      <c r="I38" s="15"/>
      <c r="J38" s="15"/>
      <c r="K38" s="15"/>
    </row>
    <row r="39" spans="1:11" s="16" customFormat="1" ht="26.4" customHeight="1">
      <c r="A39" s="25" t="str">
        <f>'Przykładowe stawki wynagrodzeń'!C8</f>
        <v>pielęgniarka</v>
      </c>
      <c r="B39" s="23">
        <f>'Przykładowe stawki wynagrodzeń'!E12</f>
        <v>44.2545341875</v>
      </c>
      <c r="C39" s="24">
        <f>B39/60</f>
        <v>0.7375755697916666</v>
      </c>
      <c r="D39" s="7"/>
      <c r="E39" s="7"/>
      <c r="F39" s="7"/>
      <c r="G39" s="7"/>
      <c r="H39" s="7"/>
      <c r="I39" s="15"/>
      <c r="J39" s="15"/>
      <c r="K39" s="15"/>
    </row>
    <row r="40" spans="1:11" s="16" customFormat="1" ht="26.4" customHeight="1">
      <c r="A40" s="7"/>
      <c r="B40" s="7"/>
      <c r="C40" s="7"/>
      <c r="D40" s="7"/>
      <c r="E40" s="7"/>
      <c r="F40" s="7"/>
      <c r="G40" s="7"/>
      <c r="H40" s="7"/>
      <c r="I40" s="15"/>
      <c r="J40" s="15"/>
      <c r="K40" s="15"/>
    </row>
    <row r="41" spans="1:11" ht="18.6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27.6" customHeight="1">
      <c r="A42" s="8" t="s">
        <v>85</v>
      </c>
      <c r="B42" s="8" t="s">
        <v>86</v>
      </c>
      <c r="C42" s="8" t="s">
        <v>67</v>
      </c>
      <c r="D42" s="8" t="s">
        <v>87</v>
      </c>
      <c r="E42" s="8" t="s">
        <v>88</v>
      </c>
      <c r="F42" s="8" t="s">
        <v>89</v>
      </c>
      <c r="G42" s="8" t="s">
        <v>90</v>
      </c>
      <c r="H42" s="7"/>
      <c r="I42" s="7"/>
      <c r="J42" s="7"/>
      <c r="K42" s="7"/>
    </row>
    <row r="43" spans="1:11" ht="15">
      <c r="A43" s="26"/>
      <c r="B43" s="9" t="s">
        <v>73</v>
      </c>
      <c r="C43" s="9" t="s">
        <v>75</v>
      </c>
      <c r="D43" s="9" t="s">
        <v>76</v>
      </c>
      <c r="E43" s="9" t="s">
        <v>77</v>
      </c>
      <c r="F43" s="9" t="s">
        <v>78</v>
      </c>
      <c r="G43" s="27" t="s">
        <v>91</v>
      </c>
      <c r="H43" s="7"/>
      <c r="I43" s="7"/>
      <c r="J43" s="7"/>
      <c r="K43" s="7"/>
    </row>
    <row r="44" spans="1:11" ht="22.2" customHeight="1">
      <c r="A44" s="28" t="s">
        <v>149</v>
      </c>
      <c r="B44" s="29" t="s">
        <v>98</v>
      </c>
      <c r="C44" s="30">
        <v>1</v>
      </c>
      <c r="D44" s="31" t="s">
        <v>92</v>
      </c>
      <c r="E44" s="32">
        <v>15</v>
      </c>
      <c r="F44" s="33">
        <f>C38</f>
        <v>1.920121328125</v>
      </c>
      <c r="G44" s="33">
        <f>(E44/C44)*F44</f>
        <v>28.801819921875</v>
      </c>
      <c r="H44" s="7"/>
      <c r="I44" s="7"/>
      <c r="J44" s="7"/>
      <c r="K44" s="7"/>
    </row>
    <row r="45" spans="1:11" ht="22.2" customHeight="1">
      <c r="A45" s="58" t="s">
        <v>245</v>
      </c>
      <c r="B45" s="29" t="s">
        <v>99</v>
      </c>
      <c r="C45" s="31">
        <v>1</v>
      </c>
      <c r="D45" s="31" t="s">
        <v>92</v>
      </c>
      <c r="E45" s="34">
        <v>25</v>
      </c>
      <c r="F45" s="33">
        <f>C39</f>
        <v>0.7375755697916666</v>
      </c>
      <c r="G45" s="35">
        <f>(E45/C45)*F45</f>
        <v>18.439389244791666</v>
      </c>
      <c r="H45" s="7"/>
      <c r="I45" s="7"/>
      <c r="J45" s="7"/>
      <c r="K45" s="7"/>
    </row>
    <row r="46" spans="1:11" ht="22.2" customHeight="1">
      <c r="A46" s="126" t="s">
        <v>93</v>
      </c>
      <c r="B46" s="127"/>
      <c r="C46" s="127"/>
      <c r="D46" s="127"/>
      <c r="E46" s="127"/>
      <c r="F46" s="127"/>
      <c r="G46" s="36">
        <f>SUM(G44:G45)</f>
        <v>47.241209166666664</v>
      </c>
      <c r="H46" s="7"/>
      <c r="I46" s="7"/>
      <c r="J46" s="7"/>
      <c r="K46" s="7"/>
    </row>
    <row r="47" spans="1:11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5">
      <c r="A48" s="7"/>
      <c r="B48" s="7"/>
      <c r="C48" s="7"/>
      <c r="D48" s="7"/>
      <c r="E48" s="7"/>
      <c r="F48" s="7"/>
      <c r="G48" s="7"/>
      <c r="H48" s="37"/>
      <c r="I48" s="7"/>
      <c r="J48" s="7"/>
      <c r="K48" s="7"/>
    </row>
    <row r="49" spans="1:11" ht="19.2" customHeight="1">
      <c r="A49" s="128" t="s">
        <v>94</v>
      </c>
      <c r="B49" s="128"/>
      <c r="C49" s="20">
        <f>H32</f>
        <v>116.16912747512436</v>
      </c>
      <c r="D49" s="7"/>
      <c r="E49" s="7"/>
      <c r="F49" s="7"/>
      <c r="G49" s="7"/>
      <c r="H49" s="37"/>
      <c r="I49" s="7"/>
      <c r="J49" s="7"/>
      <c r="K49" s="7"/>
    </row>
    <row r="50" spans="1:11" ht="19.2" customHeight="1">
      <c r="A50" s="129" t="s">
        <v>95</v>
      </c>
      <c r="B50" s="129"/>
      <c r="C50" s="23">
        <f>G46</f>
        <v>47.241209166666664</v>
      </c>
      <c r="D50" s="7"/>
      <c r="E50" s="7"/>
      <c r="F50" s="7"/>
      <c r="G50" s="7"/>
      <c r="H50" s="37"/>
      <c r="I50" s="7"/>
      <c r="J50" s="7"/>
      <c r="K50" s="7"/>
    </row>
    <row r="51" spans="1:11" ht="19.2" customHeight="1">
      <c r="A51" s="119" t="s">
        <v>96</v>
      </c>
      <c r="B51" s="119"/>
      <c r="C51" s="74">
        <f>SUM(C49:C50)</f>
        <v>163.41033664179102</v>
      </c>
      <c r="D51" s="6"/>
      <c r="E51" s="6"/>
      <c r="F51" s="6"/>
      <c r="G51" s="6"/>
      <c r="H51" s="37"/>
      <c r="I51" s="7"/>
      <c r="J51" s="7"/>
      <c r="K51" s="7"/>
    </row>
    <row r="52" spans="1:11" ht="15">
      <c r="A52" s="37"/>
      <c r="B52" s="37"/>
      <c r="C52" s="37"/>
      <c r="D52" s="37"/>
      <c r="E52" s="37"/>
      <c r="F52" s="37"/>
      <c r="G52" s="37"/>
      <c r="H52" s="37"/>
      <c r="I52" s="7"/>
      <c r="J52" s="7"/>
      <c r="K52" s="7"/>
    </row>
    <row r="53" spans="1:11" ht="15">
      <c r="A53" s="37"/>
      <c r="B53" s="37"/>
      <c r="C53" s="37"/>
      <c r="D53" s="37"/>
      <c r="E53" s="37"/>
      <c r="F53" s="37"/>
      <c r="G53" s="37"/>
      <c r="H53" s="37"/>
      <c r="I53" s="7"/>
      <c r="J53" s="7"/>
      <c r="K53" s="7"/>
    </row>
    <row r="54" spans="1:11" ht="25.2" customHeight="1">
      <c r="A54" s="37"/>
      <c r="B54" s="37"/>
      <c r="C54" s="37"/>
      <c r="D54" s="37"/>
      <c r="E54" s="37"/>
      <c r="F54" s="37"/>
      <c r="G54" s="37"/>
      <c r="H54" s="37"/>
      <c r="I54" s="7"/>
      <c r="J54" s="7"/>
      <c r="K54" s="7"/>
    </row>
  </sheetData>
  <mergeCells count="7">
    <mergeCell ref="A51:B51"/>
    <mergeCell ref="A4:C4"/>
    <mergeCell ref="B1:I1"/>
    <mergeCell ref="A32:G32"/>
    <mergeCell ref="A46:F46"/>
    <mergeCell ref="A49:B49"/>
    <mergeCell ref="A50:B50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D4F5E-0DF6-4EC7-BE4B-0C51098AD904}">
  <dimension ref="A1:K50"/>
  <sheetViews>
    <sheetView workbookViewId="0" topLeftCell="A1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35.28125" style="38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medycznych'!C26</f>
        <v>Fiberokolonoskopia</v>
      </c>
      <c r="C1" s="120"/>
      <c r="D1" s="130"/>
      <c r="E1" s="130"/>
      <c r="F1" s="130"/>
      <c r="G1" s="130"/>
      <c r="H1" s="130"/>
      <c r="I1" s="130"/>
      <c r="J1" s="7"/>
      <c r="K1" s="7"/>
    </row>
    <row r="2" spans="1:11" ht="15.6">
      <c r="A2" s="6" t="s">
        <v>62</v>
      </c>
      <c r="B2" s="72" t="str">
        <f>'Wykaz procedur medycznych'!B26</f>
        <v>45.231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27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ht="26.4" customHeight="1">
      <c r="A14" s="10" t="str">
        <f>'Przykładowe materiały - ceny'!A10</f>
        <v>ENDO-08</v>
      </c>
      <c r="B14" s="11" t="str">
        <f>'Przykładowe materiały - ceny'!B10</f>
        <v>Wkład jednorazowy do ssaka</v>
      </c>
      <c r="C14" s="11" t="str">
        <f>'Przykładowe materiały - ceny'!C10</f>
        <v>materiał jednorazowy</v>
      </c>
      <c r="D14" s="13">
        <v>1</v>
      </c>
      <c r="E14" s="11" t="str">
        <f>'Przykładowe materiały - ceny'!D10</f>
        <v>szt</v>
      </c>
      <c r="F14" s="41">
        <v>1</v>
      </c>
      <c r="G14" s="12">
        <f>'Przykładowe materiały - ceny'!E10</f>
        <v>14.2</v>
      </c>
      <c r="H14" s="12">
        <f t="shared" si="0"/>
        <v>14.2</v>
      </c>
      <c r="I14" s="7"/>
      <c r="J14" s="49"/>
      <c r="K14" s="7"/>
    </row>
    <row r="15" spans="1:11" s="16" customFormat="1" ht="26.4" customHeight="1">
      <c r="A15" s="10" t="str">
        <f>'Przykładowe materiały - ceny'!A12</f>
        <v>ENDO-10</v>
      </c>
      <c r="B15" s="11" t="str">
        <f>'Przykładowe materiały - ceny'!B12</f>
        <v>ANIOXYDE 1000 ml, preparat do czyszczenia endoskopów</v>
      </c>
      <c r="C15" s="11" t="str">
        <f>'Przykładowe materiały - ceny'!C12</f>
        <v>środek dezynfekcyjny</v>
      </c>
      <c r="D15" s="13">
        <v>25</v>
      </c>
      <c r="E15" s="11" t="str">
        <f>'Przykładowe materiały - ceny'!D12</f>
        <v>szt</v>
      </c>
      <c r="F15" s="41">
        <v>1</v>
      </c>
      <c r="G15" s="12">
        <f>'Przykładowe materiały - ceny'!E12</f>
        <v>147.56</v>
      </c>
      <c r="H15" s="12">
        <f t="shared" si="0"/>
        <v>5.9024</v>
      </c>
      <c r="I15" s="15"/>
      <c r="J15" s="50"/>
      <c r="K15" s="15"/>
    </row>
    <row r="16" spans="1:11" s="16" customFormat="1" ht="26.4" customHeight="1">
      <c r="A16" s="10" t="str">
        <f>'Przykładowe materiały - ceny'!A13</f>
        <v>ENDO-11</v>
      </c>
      <c r="B16" s="11" t="str">
        <f>'Przykładowe materiały - ceny'!B13</f>
        <v>Lignina - wata celulozowa, opakowanie 5 kg</v>
      </c>
      <c r="C16" s="11" t="str">
        <f>'Przykładowe materiały - ceny'!C13</f>
        <v>materiał jednorazowy</v>
      </c>
      <c r="D16" s="13">
        <v>100</v>
      </c>
      <c r="E16" s="11" t="str">
        <f>'Przykładowe materiały - ceny'!D13</f>
        <v>opakowanie</v>
      </c>
      <c r="F16" s="41">
        <v>1</v>
      </c>
      <c r="G16" s="12">
        <f>'Przykładowe materiały - ceny'!E13</f>
        <v>42.55</v>
      </c>
      <c r="H16" s="12">
        <f t="shared" si="0"/>
        <v>0.4255</v>
      </c>
      <c r="I16" s="15"/>
      <c r="J16" s="50"/>
      <c r="K16" s="15"/>
    </row>
    <row r="17" spans="1:11" s="16" customFormat="1" ht="26.4" customHeight="1">
      <c r="A17" s="10" t="str">
        <f>'Przykładowe materiały - ceny'!A23</f>
        <v>ENDO-21</v>
      </c>
      <c r="B17" s="11" t="str">
        <f>'Przykładowe materiały - ceny'!B23</f>
        <v>Nerka jednorazowa</v>
      </c>
      <c r="C17" s="11" t="str">
        <f>'Przykładowe materiały - ceny'!C23</f>
        <v>materiał jednorazowy</v>
      </c>
      <c r="D17" s="13">
        <v>1</v>
      </c>
      <c r="E17" s="11" t="str">
        <f>'Przykładowe materiały - ceny'!D23</f>
        <v>szt</v>
      </c>
      <c r="F17" s="41">
        <v>1</v>
      </c>
      <c r="G17" s="12">
        <f>'Przykładowe materiały - ceny'!E23</f>
        <v>0.43</v>
      </c>
      <c r="H17" s="12">
        <f t="shared" si="0"/>
        <v>0.43</v>
      </c>
      <c r="I17" s="15"/>
      <c r="J17" s="15"/>
      <c r="K17" s="15"/>
    </row>
    <row r="18" spans="1:11" s="16" customFormat="1" ht="26.4" customHeight="1">
      <c r="A18" s="10" t="str">
        <f>'Przykładowe materiały - ceny'!A19</f>
        <v>ENDO-17</v>
      </c>
      <c r="B18" s="11" t="str">
        <f>'Przykładowe materiały - ceny'!B19</f>
        <v>Szczoteczka do czyszczenia endoskopów</v>
      </c>
      <c r="C18" s="11" t="str">
        <f>'Przykładowe materiały - ceny'!C19</f>
        <v>materiał jednorazowy</v>
      </c>
      <c r="D18" s="13">
        <v>1</v>
      </c>
      <c r="E18" s="11" t="str">
        <f>'Przykładowe materiały - ceny'!D19</f>
        <v>szt</v>
      </c>
      <c r="F18" s="41">
        <v>1</v>
      </c>
      <c r="G18" s="12">
        <f>'Przykładowe materiały - ceny'!E19</f>
        <v>2.98</v>
      </c>
      <c r="H18" s="12">
        <f t="shared" si="0"/>
        <v>2.98</v>
      </c>
      <c r="I18" s="15"/>
      <c r="J18" s="50"/>
      <c r="K18" s="15"/>
    </row>
    <row r="19" spans="1:11" s="16" customFormat="1" ht="26.4" customHeight="1">
      <c r="A19" s="10" t="str">
        <f>'Przykładowe materiały - ceny'!A14</f>
        <v>ENDO-12</v>
      </c>
      <c r="B19" s="11" t="str">
        <f>'Przykładowe materiały - ceny'!B14</f>
        <v>Aniosgel 85 NPC do dezynfekcji rąk, butelka 1000 ml</v>
      </c>
      <c r="C19" s="11" t="str">
        <f>'Przykładowe materiały - ceny'!C14</f>
        <v>środek dezynfekcyjny</v>
      </c>
      <c r="D19" s="13">
        <v>30</v>
      </c>
      <c r="E19" s="11" t="str">
        <f>'Przykładowe materiały - ceny'!D14</f>
        <v>szt</v>
      </c>
      <c r="F19" s="41">
        <v>1</v>
      </c>
      <c r="G19" s="12">
        <f>'Przykładowe materiały - ceny'!E14</f>
        <v>29.81</v>
      </c>
      <c r="H19" s="12">
        <f t="shared" si="0"/>
        <v>0.9936666666666666</v>
      </c>
      <c r="I19" s="15"/>
      <c r="J19" s="50"/>
      <c r="K19" s="15"/>
    </row>
    <row r="20" spans="1:11" s="16" customFormat="1" ht="26.4" customHeight="1">
      <c r="A20" s="10" t="str">
        <f>'Przykładowe materiały - ceny'!A15</f>
        <v>ENDO-13</v>
      </c>
      <c r="B20" s="11" t="str">
        <f>'Przykładowe materiały - ceny'!B15</f>
        <v>Chusteczki uniwersalne Clinell do dezynfekcji powierzchni, opakowanie 200 szt</v>
      </c>
      <c r="C20" s="11" t="str">
        <f>'Przykładowe materiały - ceny'!C15</f>
        <v>środek dezynfekcyjny</v>
      </c>
      <c r="D20" s="13">
        <v>60</v>
      </c>
      <c r="E20" s="11" t="str">
        <f>'Przykładowe materiały - ceny'!D15</f>
        <v>opakowanie</v>
      </c>
      <c r="F20" s="41">
        <v>1</v>
      </c>
      <c r="G20" s="12">
        <f>'Przykładowe materiały - ceny'!E15</f>
        <v>40</v>
      </c>
      <c r="H20" s="12">
        <f t="shared" si="0"/>
        <v>0.6666666666666666</v>
      </c>
      <c r="I20" s="15"/>
      <c r="J20" s="50"/>
      <c r="K20" s="15"/>
    </row>
    <row r="21" spans="1:11" s="16" customFormat="1" ht="26.4" customHeight="1">
      <c r="A21" s="10" t="str">
        <f>'Przykładowe materiały - ceny'!A16</f>
        <v>ENDO-14</v>
      </c>
      <c r="B21" s="11" t="str">
        <f>'Przykładowe materiały - ceny'!B16</f>
        <v>Kompresy niejałowe 10x10, opakowanie 100 sztuk</v>
      </c>
      <c r="C21" s="11" t="str">
        <f>'Przykładowe materiały - ceny'!C16</f>
        <v>materiał jednorazowy</v>
      </c>
      <c r="D21" s="13">
        <v>4</v>
      </c>
      <c r="E21" s="11" t="str">
        <f>'Przykładowe materiały - ceny'!D16</f>
        <v>opakowanie</v>
      </c>
      <c r="F21" s="41">
        <v>1</v>
      </c>
      <c r="G21" s="12">
        <f>'Przykładowe materiały - ceny'!E16</f>
        <v>10.15</v>
      </c>
      <c r="H21" s="12">
        <f t="shared" si="0"/>
        <v>2.5375</v>
      </c>
      <c r="I21" s="15"/>
      <c r="J21" s="50"/>
      <c r="K21" s="15"/>
    </row>
    <row r="22" spans="1:11" s="16" customFormat="1" ht="26.4" customHeight="1">
      <c r="A22" s="10" t="str">
        <f>'Przykładowe materiały - ceny'!A17</f>
        <v>ENDO-15</v>
      </c>
      <c r="B22" s="11" t="str">
        <f>'Przykładowe materiały - ceny'!B17</f>
        <v>Incidin OXY Wipes chusteczki do dezynfekcji, opakowanie 100 sztuk</v>
      </c>
      <c r="C22" s="11" t="str">
        <f>'Przykładowe materiały - ceny'!C17</f>
        <v>środek dezynfekcyjny</v>
      </c>
      <c r="D22" s="13">
        <v>10</v>
      </c>
      <c r="E22" s="11" t="str">
        <f>'Przykładowe materiały - ceny'!D17</f>
        <v>opakowanie</v>
      </c>
      <c r="F22" s="41">
        <v>1</v>
      </c>
      <c r="G22" s="12">
        <f>'Przykładowe materiały - ceny'!E17</f>
        <v>29.2</v>
      </c>
      <c r="H22" s="12">
        <f t="shared" si="0"/>
        <v>2.92</v>
      </c>
      <c r="I22" s="15"/>
      <c r="J22" s="50"/>
      <c r="K22" s="15"/>
    </row>
    <row r="23" spans="1:11" s="16" customFormat="1" ht="26.4" customHeight="1">
      <c r="A23" s="10" t="str">
        <f>'Przykładowe materiały - ceny'!A18</f>
        <v>ENDO-16</v>
      </c>
      <c r="B23" s="11" t="str">
        <f>'Przykładowe materiały - ceny'!B18</f>
        <v>Sterisol Liquid Soap Ultra Mild, opakowanie 700 ml</v>
      </c>
      <c r="C23" s="11" t="str">
        <f>'Przykładowe materiały - ceny'!C18</f>
        <v>środek dezynfekcyjny</v>
      </c>
      <c r="D23" s="13">
        <v>60</v>
      </c>
      <c r="E23" s="11" t="str">
        <f>'Przykładowe materiały - ceny'!D18</f>
        <v>szt</v>
      </c>
      <c r="F23" s="41">
        <v>1</v>
      </c>
      <c r="G23" s="12">
        <f>'Przykładowe materiały - ceny'!E18</f>
        <v>35</v>
      </c>
      <c r="H23" s="12">
        <f t="shared" si="0"/>
        <v>0.5833333333333334</v>
      </c>
      <c r="I23" s="15"/>
      <c r="J23" s="50"/>
      <c r="K23" s="15"/>
    </row>
    <row r="24" spans="1:11" s="16" customFormat="1" ht="26.4" customHeight="1">
      <c r="A24" s="10" t="str">
        <f>'Przykładowe materiały - ceny'!A22</f>
        <v>ENDO-20</v>
      </c>
      <c r="B24" s="11" t="str">
        <f>'Przykładowe materiały - ceny'!B22</f>
        <v>POJEMNIK na odpady medyczne 10L.</v>
      </c>
      <c r="C24" s="11" t="str">
        <f>'Przykładowe materiały - ceny'!C22</f>
        <v>materiał jednorazowy</v>
      </c>
      <c r="D24" s="13">
        <v>30</v>
      </c>
      <c r="E24" s="11" t="str">
        <f>'Przykładowe materiały - ceny'!D22</f>
        <v>szt</v>
      </c>
      <c r="F24" s="41">
        <v>1</v>
      </c>
      <c r="G24" s="12">
        <f>'Przykładowe materiały - ceny'!E22</f>
        <v>5.057675</v>
      </c>
      <c r="H24" s="12">
        <f t="shared" si="0"/>
        <v>0.16858916666666665</v>
      </c>
      <c r="I24" s="15"/>
      <c r="J24" s="15"/>
      <c r="K24" s="15"/>
    </row>
    <row r="25" spans="1:11" s="16" customFormat="1" ht="26.4" customHeight="1">
      <c r="A25" s="10" t="str">
        <f>'Przykładowe materiały - ceny'!A35</f>
        <v>ENDO-33</v>
      </c>
      <c r="B25" s="11" t="str">
        <f>'Przykładowe materiały - ceny'!B35</f>
        <v>Spirytus 75 % , 1 litr</v>
      </c>
      <c r="C25" s="11" t="str">
        <f>'Przykładowe materiały - ceny'!C35</f>
        <v>środek dezynfekcyjny</v>
      </c>
      <c r="D25" s="13">
        <v>1</v>
      </c>
      <c r="E25" s="11" t="str">
        <f>'Przykładowe materiały - ceny'!D35</f>
        <v>litr</v>
      </c>
      <c r="F25" s="40">
        <v>0.1</v>
      </c>
      <c r="G25" s="12">
        <f>'Przykładowe materiały - ceny'!E35</f>
        <v>195.45</v>
      </c>
      <c r="H25" s="12">
        <f t="shared" si="0"/>
        <v>19.545</v>
      </c>
      <c r="I25" s="15"/>
      <c r="J25" s="15"/>
      <c r="K25" s="15"/>
    </row>
    <row r="26" spans="1:11" s="16" customFormat="1" ht="26.4" customHeight="1">
      <c r="A26" s="10" t="str">
        <f>'Przykładowe materiały - ceny'!A60</f>
        <v>ENDO-58</v>
      </c>
      <c r="B26" s="11" t="str">
        <f>'Przykładowe materiały - ceny'!B60</f>
        <v xml:space="preserve">SZORTY do kolonoskopii </v>
      </c>
      <c r="C26" s="11" t="str">
        <f>'Przykładowe materiały - ceny'!C60</f>
        <v>materiał jednorazowy</v>
      </c>
      <c r="D26" s="13">
        <v>1</v>
      </c>
      <c r="E26" s="11" t="str">
        <f>'Przykładowe materiały - ceny'!D60</f>
        <v>szt</v>
      </c>
      <c r="F26" s="41">
        <v>1</v>
      </c>
      <c r="G26" s="12">
        <f>'Przykładowe materiały - ceny'!E60</f>
        <v>1.86</v>
      </c>
      <c r="H26" s="12">
        <f t="shared" si="0"/>
        <v>1.86</v>
      </c>
      <c r="I26" s="15"/>
      <c r="J26" s="15"/>
      <c r="K26" s="15"/>
    </row>
    <row r="27" spans="1:11" s="16" customFormat="1" ht="26.4" customHeight="1">
      <c r="A27" s="10" t="str">
        <f>'Przykładowe materiały - ceny'!A43</f>
        <v>ENDO-41</v>
      </c>
      <c r="B27" s="11" t="str">
        <f>'Przykładowe materiały - ceny'!B43</f>
        <v>Lignocainum Jelfa A żel 20mg/g 30g tuba</v>
      </c>
      <c r="C27" s="11" t="str">
        <f>'Przykładowe materiały - ceny'!C43</f>
        <v>lek</v>
      </c>
      <c r="D27" s="13">
        <v>10</v>
      </c>
      <c r="E27" s="11" t="str">
        <f>'Przykładowe materiały - ceny'!D43</f>
        <v>szt</v>
      </c>
      <c r="F27" s="41">
        <v>1</v>
      </c>
      <c r="G27" s="12">
        <f>'Przykładowe materiały - ceny'!E43</f>
        <v>32.21</v>
      </c>
      <c r="H27" s="12">
        <f t="shared" si="0"/>
        <v>3.221</v>
      </c>
      <c r="I27" s="15"/>
      <c r="J27" s="15"/>
      <c r="K27" s="15"/>
    </row>
    <row r="28" spans="1:11" s="16" customFormat="1" ht="26.4" customHeight="1">
      <c r="A28" s="123" t="s">
        <v>80</v>
      </c>
      <c r="B28" s="124"/>
      <c r="C28" s="124"/>
      <c r="D28" s="124"/>
      <c r="E28" s="124"/>
      <c r="F28" s="124"/>
      <c r="G28" s="125"/>
      <c r="H28" s="17">
        <f>SUM(H8:H27)</f>
        <v>87.64365583333334</v>
      </c>
      <c r="I28" s="15"/>
      <c r="J28" s="15"/>
      <c r="K28" s="15"/>
    </row>
    <row r="29" spans="1:11" s="16" customFormat="1" ht="26.4" customHeight="1">
      <c r="A29" s="6"/>
      <c r="B29" s="6"/>
      <c r="C29" s="6"/>
      <c r="D29" s="6"/>
      <c r="E29" s="6"/>
      <c r="F29" s="6"/>
      <c r="G29" s="6"/>
      <c r="H29" s="6"/>
      <c r="I29" s="15"/>
      <c r="J29" s="15"/>
      <c r="K29" s="15"/>
    </row>
    <row r="30" spans="1:11" s="16" customFormat="1" ht="26.4" customHeight="1">
      <c r="A30" s="6"/>
      <c r="B30" s="6"/>
      <c r="C30" s="6"/>
      <c r="D30" s="6"/>
      <c r="E30" s="6"/>
      <c r="F30" s="6"/>
      <c r="G30" s="6"/>
      <c r="H30" s="6"/>
      <c r="I30" s="15"/>
      <c r="J30" s="15"/>
      <c r="K30" s="15"/>
    </row>
    <row r="31" spans="1:11" s="16" customFormat="1" ht="26.4" customHeight="1">
      <c r="A31" s="6" t="s">
        <v>81</v>
      </c>
      <c r="B31" s="7"/>
      <c r="C31" s="7"/>
      <c r="D31" s="7"/>
      <c r="E31" s="7"/>
      <c r="F31" s="7"/>
      <c r="G31" s="7"/>
      <c r="H31" s="7"/>
      <c r="I31" s="15"/>
      <c r="J31" s="15"/>
      <c r="K31" s="15"/>
    </row>
    <row r="32" spans="1:11" s="16" customFormat="1" ht="26.4" customHeight="1">
      <c r="A32" s="6" t="s">
        <v>82</v>
      </c>
      <c r="B32" s="18" t="s">
        <v>83</v>
      </c>
      <c r="C32" s="18" t="s">
        <v>84</v>
      </c>
      <c r="D32" s="7"/>
      <c r="E32" s="7"/>
      <c r="F32" s="7"/>
      <c r="G32" s="7"/>
      <c r="H32" s="7"/>
      <c r="I32" s="15"/>
      <c r="J32" s="15"/>
      <c r="K32" s="15"/>
    </row>
    <row r="33" spans="1:11" s="16" customFormat="1" ht="26.4" customHeight="1">
      <c r="A33" s="19"/>
      <c r="B33" s="20"/>
      <c r="C33" s="21"/>
      <c r="D33" s="7"/>
      <c r="E33" s="7"/>
      <c r="F33" s="7"/>
      <c r="G33" s="7"/>
      <c r="H33" s="7"/>
      <c r="I33" s="15"/>
      <c r="J33" s="15"/>
      <c r="K33" s="15"/>
    </row>
    <row r="34" spans="1:11" s="16" customFormat="1" ht="26.4" customHeight="1">
      <c r="A34" s="22" t="str">
        <f>'Przykładowe stawki wynagrodzeń'!C3</f>
        <v>lekarz</v>
      </c>
      <c r="B34" s="23">
        <f>'Przykładowe stawki wynagrodzeń'!E7</f>
        <v>115.2072796875</v>
      </c>
      <c r="C34" s="24">
        <f>B34/60</f>
        <v>1.920121328125</v>
      </c>
      <c r="D34" s="7"/>
      <c r="E34" s="7"/>
      <c r="F34" s="7"/>
      <c r="G34" s="7"/>
      <c r="H34" s="7"/>
      <c r="I34" s="15"/>
      <c r="J34" s="15"/>
      <c r="K34" s="15"/>
    </row>
    <row r="35" spans="1:11" s="16" customFormat="1" ht="26.4" customHeight="1">
      <c r="A35" s="25" t="str">
        <f>'Przykładowe stawki wynagrodzeń'!C8</f>
        <v>pielęgniarka</v>
      </c>
      <c r="B35" s="23">
        <f>'Przykładowe stawki wynagrodzeń'!E12</f>
        <v>44.2545341875</v>
      </c>
      <c r="C35" s="24">
        <f>B35/60</f>
        <v>0.7375755697916666</v>
      </c>
      <c r="D35" s="7"/>
      <c r="E35" s="7"/>
      <c r="F35" s="7"/>
      <c r="G35" s="7"/>
      <c r="H35" s="7"/>
      <c r="I35" s="15"/>
      <c r="J35" s="15"/>
      <c r="K35" s="15"/>
    </row>
    <row r="36" spans="1:11" s="16" customFormat="1" ht="26.4" customHeight="1">
      <c r="A36" s="7"/>
      <c r="B36" s="7"/>
      <c r="C36" s="7"/>
      <c r="D36" s="7"/>
      <c r="E36" s="7"/>
      <c r="F36" s="7"/>
      <c r="G36" s="7"/>
      <c r="H36" s="7"/>
      <c r="I36" s="15"/>
      <c r="J36" s="15"/>
      <c r="K36" s="15"/>
    </row>
    <row r="37" spans="1:11" ht="18.6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27.6" customHeight="1">
      <c r="A38" s="8" t="s">
        <v>85</v>
      </c>
      <c r="B38" s="8" t="s">
        <v>86</v>
      </c>
      <c r="C38" s="8" t="s">
        <v>67</v>
      </c>
      <c r="D38" s="8" t="s">
        <v>87</v>
      </c>
      <c r="E38" s="8" t="s">
        <v>88</v>
      </c>
      <c r="F38" s="8" t="s">
        <v>89</v>
      </c>
      <c r="G38" s="8" t="s">
        <v>90</v>
      </c>
      <c r="H38" s="7"/>
      <c r="I38" s="7"/>
      <c r="J38" s="7"/>
      <c r="K38" s="7"/>
    </row>
    <row r="39" spans="1:11" ht="15">
      <c r="A39" s="26"/>
      <c r="B39" s="9" t="s">
        <v>73</v>
      </c>
      <c r="C39" s="9" t="s">
        <v>75</v>
      </c>
      <c r="D39" s="9" t="s">
        <v>76</v>
      </c>
      <c r="E39" s="9" t="s">
        <v>77</v>
      </c>
      <c r="F39" s="9" t="s">
        <v>78</v>
      </c>
      <c r="G39" s="27" t="s">
        <v>91</v>
      </c>
      <c r="H39" s="7"/>
      <c r="I39" s="7"/>
      <c r="J39" s="7"/>
      <c r="K39" s="7"/>
    </row>
    <row r="40" spans="1:11" ht="15">
      <c r="A40" s="28" t="s">
        <v>149</v>
      </c>
      <c r="B40" s="29" t="s">
        <v>98</v>
      </c>
      <c r="C40" s="30">
        <v>1</v>
      </c>
      <c r="D40" s="31" t="s">
        <v>92</v>
      </c>
      <c r="E40" s="32">
        <v>60</v>
      </c>
      <c r="F40" s="33">
        <f>C34</f>
        <v>1.920121328125</v>
      </c>
      <c r="G40" s="33">
        <f>(E40/C40)*F40</f>
        <v>115.2072796875</v>
      </c>
      <c r="H40" s="7"/>
      <c r="I40" s="7"/>
      <c r="J40" s="7"/>
      <c r="K40" s="7"/>
    </row>
    <row r="41" spans="1:11" ht="15">
      <c r="A41" s="58" t="s">
        <v>245</v>
      </c>
      <c r="B41" s="29" t="s">
        <v>99</v>
      </c>
      <c r="C41" s="31">
        <v>1</v>
      </c>
      <c r="D41" s="31" t="s">
        <v>92</v>
      </c>
      <c r="E41" s="34">
        <v>70</v>
      </c>
      <c r="F41" s="33">
        <f>C35</f>
        <v>0.7375755697916666</v>
      </c>
      <c r="G41" s="35">
        <f>(E41/C41)*F41</f>
        <v>51.630289885416666</v>
      </c>
      <c r="H41" s="7"/>
      <c r="I41" s="7"/>
      <c r="J41" s="7"/>
      <c r="K41" s="7"/>
    </row>
    <row r="42" spans="1:11" ht="15">
      <c r="A42" s="126" t="s">
        <v>93</v>
      </c>
      <c r="B42" s="127"/>
      <c r="C42" s="127"/>
      <c r="D42" s="127"/>
      <c r="E42" s="127"/>
      <c r="F42" s="127"/>
      <c r="G42" s="36">
        <f>SUM(G40:G41)</f>
        <v>166.83756957291666</v>
      </c>
      <c r="H42" s="7"/>
      <c r="I42" s="7"/>
      <c r="J42" s="7"/>
      <c r="K42" s="7"/>
    </row>
    <row r="43" spans="1:11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5">
      <c r="A44" s="7"/>
      <c r="B44" s="7"/>
      <c r="C44" s="7"/>
      <c r="D44" s="7"/>
      <c r="E44" s="7"/>
      <c r="F44" s="7"/>
      <c r="G44" s="7"/>
      <c r="H44" s="37"/>
      <c r="I44" s="7"/>
      <c r="J44" s="7"/>
      <c r="K44" s="7"/>
    </row>
    <row r="45" spans="1:11" ht="15">
      <c r="A45" s="128" t="s">
        <v>94</v>
      </c>
      <c r="B45" s="128"/>
      <c r="C45" s="20">
        <f>H28</f>
        <v>87.64365583333334</v>
      </c>
      <c r="D45" s="7"/>
      <c r="E45" s="7"/>
      <c r="F45" s="7"/>
      <c r="G45" s="7"/>
      <c r="H45" s="37"/>
      <c r="I45" s="7"/>
      <c r="J45" s="7"/>
      <c r="K45" s="7"/>
    </row>
    <row r="46" spans="1:11" ht="15">
      <c r="A46" s="129" t="s">
        <v>95</v>
      </c>
      <c r="B46" s="129"/>
      <c r="C46" s="23">
        <f>G42</f>
        <v>166.83756957291666</v>
      </c>
      <c r="D46" s="7"/>
      <c r="E46" s="7"/>
      <c r="F46" s="7"/>
      <c r="G46" s="7"/>
      <c r="H46" s="37"/>
      <c r="I46" s="7"/>
      <c r="J46" s="7"/>
      <c r="K46" s="7"/>
    </row>
    <row r="47" spans="1:11" ht="18.6" customHeight="1">
      <c r="A47" s="119" t="s">
        <v>96</v>
      </c>
      <c r="B47" s="119"/>
      <c r="C47" s="74">
        <f>SUM(C45:C46)</f>
        <v>254.48122540625002</v>
      </c>
      <c r="D47" s="6"/>
      <c r="E47" s="6"/>
      <c r="F47" s="6"/>
      <c r="G47" s="6"/>
      <c r="H47" s="37"/>
      <c r="I47" s="7"/>
      <c r="J47" s="7"/>
      <c r="K47" s="7"/>
    </row>
    <row r="48" spans="1:11" ht="15">
      <c r="A48" s="37"/>
      <c r="B48" s="37"/>
      <c r="C48" s="37"/>
      <c r="D48" s="37"/>
      <c r="E48" s="37"/>
      <c r="F48" s="37"/>
      <c r="G48" s="37"/>
      <c r="H48" s="37"/>
      <c r="I48" s="7"/>
      <c r="J48" s="7"/>
      <c r="K48" s="7"/>
    </row>
    <row r="49" spans="1:11" ht="15">
      <c r="A49" s="37"/>
      <c r="B49" s="37"/>
      <c r="C49" s="37"/>
      <c r="D49" s="37"/>
      <c r="E49" s="37"/>
      <c r="F49" s="37"/>
      <c r="G49" s="37"/>
      <c r="H49" s="37"/>
      <c r="I49" s="7"/>
      <c r="J49" s="7"/>
      <c r="K49" s="7"/>
    </row>
    <row r="50" spans="1:11" ht="25.2" customHeight="1">
      <c r="A50" s="37"/>
      <c r="B50" s="37"/>
      <c r="C50" s="37"/>
      <c r="D50" s="37"/>
      <c r="E50" s="37"/>
      <c r="F50" s="37"/>
      <c r="G50" s="37"/>
      <c r="H50" s="37"/>
      <c r="I50" s="7"/>
      <c r="J50" s="7"/>
      <c r="K50" s="7"/>
    </row>
  </sheetData>
  <mergeCells count="7">
    <mergeCell ref="A47:B47"/>
    <mergeCell ref="A4:C4"/>
    <mergeCell ref="B1:I1"/>
    <mergeCell ref="A28:G28"/>
    <mergeCell ref="A42:F42"/>
    <mergeCell ref="A45:B45"/>
    <mergeCell ref="A46:B4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58950-C2EC-4443-8F93-8074DC3F53C5}">
  <dimension ref="A1:L14"/>
  <sheetViews>
    <sheetView tabSelected="1" workbookViewId="0" topLeftCell="A1">
      <selection activeCell="I1" sqref="I1"/>
    </sheetView>
  </sheetViews>
  <sheetFormatPr defaultColWidth="9.140625" defaultRowHeight="15"/>
  <cols>
    <col min="1" max="1" width="5.00390625" style="7" customWidth="1"/>
    <col min="2" max="2" width="16.28125" style="7" customWidth="1"/>
    <col min="3" max="3" width="34.7109375" style="7" customWidth="1"/>
    <col min="4" max="4" width="21.28125" style="7" customWidth="1"/>
    <col min="5" max="5" width="26.7109375" style="7" customWidth="1"/>
    <col min="6" max="6" width="8.8515625" style="7" customWidth="1"/>
    <col min="7" max="7" width="10.57421875" style="7" bestFit="1" customWidth="1"/>
    <col min="8" max="8" width="8.8515625" style="7" customWidth="1"/>
    <col min="9" max="9" width="12.140625" style="7" customWidth="1"/>
    <col min="10" max="10" width="10.00390625" style="7" customWidth="1"/>
    <col min="11" max="11" width="12.28125" style="7" customWidth="1"/>
    <col min="12" max="12" width="12.421875" style="7" bestFit="1" customWidth="1"/>
    <col min="13" max="13" width="8.8515625" style="7" customWidth="1"/>
    <col min="14" max="14" width="11.421875" style="7" bestFit="1" customWidth="1"/>
    <col min="15" max="16384" width="8.8515625" style="7" customWidth="1"/>
  </cols>
  <sheetData>
    <row r="1" spans="1:5" ht="31.2" customHeight="1">
      <c r="A1" s="106" t="s">
        <v>258</v>
      </c>
      <c r="B1" s="106"/>
      <c r="C1" s="106"/>
      <c r="D1" s="106"/>
      <c r="E1" s="106"/>
    </row>
    <row r="2" spans="1:5" ht="43.2">
      <c r="A2" s="87" t="s">
        <v>0</v>
      </c>
      <c r="B2" s="87" t="s">
        <v>247</v>
      </c>
      <c r="C2" s="87" t="s">
        <v>248</v>
      </c>
      <c r="D2" s="87" t="s">
        <v>259</v>
      </c>
      <c r="E2" s="87" t="s">
        <v>260</v>
      </c>
    </row>
    <row r="3" spans="1:12" ht="15">
      <c r="A3" s="79">
        <v>1</v>
      </c>
      <c r="B3" s="80" t="s">
        <v>249</v>
      </c>
      <c r="C3" s="80" t="s">
        <v>98</v>
      </c>
      <c r="D3" s="81">
        <f>98920*2</f>
        <v>197840</v>
      </c>
      <c r="E3" s="82">
        <f>D3*1.1991</f>
        <v>237229.94400000002</v>
      </c>
      <c r="G3" s="102"/>
      <c r="L3" s="83"/>
    </row>
    <row r="4" spans="1:12" ht="15">
      <c r="A4" s="79">
        <v>2</v>
      </c>
      <c r="B4" s="80" t="s">
        <v>250</v>
      </c>
      <c r="C4" s="80" t="s">
        <v>98</v>
      </c>
      <c r="D4" s="82">
        <f>87800*2</f>
        <v>175600</v>
      </c>
      <c r="E4" s="82">
        <f>D4*1.1991</f>
        <v>210561.96000000002</v>
      </c>
      <c r="G4" s="102"/>
      <c r="L4" s="83"/>
    </row>
    <row r="5" spans="1:12" ht="15">
      <c r="A5" s="79">
        <v>3</v>
      </c>
      <c r="B5" s="80" t="s">
        <v>251</v>
      </c>
      <c r="C5" s="80" t="s">
        <v>98</v>
      </c>
      <c r="D5" s="82">
        <f>89960*2</f>
        <v>179920</v>
      </c>
      <c r="E5" s="82">
        <f>D5*1.1991</f>
        <v>215742.07200000001</v>
      </c>
      <c r="G5" s="102"/>
      <c r="L5" s="83"/>
    </row>
    <row r="6" spans="1:12" ht="15">
      <c r="A6" s="79">
        <v>4</v>
      </c>
      <c r="B6" s="80" t="s">
        <v>252</v>
      </c>
      <c r="C6" s="80" t="s">
        <v>98</v>
      </c>
      <c r="D6" s="82">
        <f>92260*2</f>
        <v>184520</v>
      </c>
      <c r="E6" s="82">
        <f aca="true" t="shared" si="0" ref="E6">D6*1.1991</f>
        <v>221257.932</v>
      </c>
      <c r="G6" s="102"/>
      <c r="L6" s="83"/>
    </row>
    <row r="7" spans="1:7" ht="25.2" customHeight="1">
      <c r="A7" s="107" t="s">
        <v>276</v>
      </c>
      <c r="B7" s="108"/>
      <c r="C7" s="108"/>
      <c r="D7" s="109"/>
      <c r="E7" s="88">
        <f>SUM(E3:E6)/4/12/160</f>
        <v>115.2072796875</v>
      </c>
      <c r="G7" s="102"/>
    </row>
    <row r="8" spans="1:7" ht="15">
      <c r="A8" s="79">
        <v>1</v>
      </c>
      <c r="B8" s="80" t="s">
        <v>253</v>
      </c>
      <c r="C8" s="80" t="s">
        <v>99</v>
      </c>
      <c r="D8" s="82">
        <v>69120</v>
      </c>
      <c r="E8" s="85">
        <f>D8*1.1991</f>
        <v>82881.792</v>
      </c>
      <c r="G8" s="102"/>
    </row>
    <row r="9" spans="1:7" ht="15">
      <c r="A9" s="79">
        <v>2</v>
      </c>
      <c r="B9" s="80" t="s">
        <v>254</v>
      </c>
      <c r="C9" s="80" t="s">
        <v>99</v>
      </c>
      <c r="D9" s="82">
        <v>78620</v>
      </c>
      <c r="E9" s="85">
        <f aca="true" t="shared" si="1" ref="E9:E11">D9*1.1991</f>
        <v>94273.242</v>
      </c>
      <c r="G9" s="102"/>
    </row>
    <row r="10" spans="1:7" ht="15">
      <c r="A10" s="79">
        <v>3</v>
      </c>
      <c r="B10" s="80" t="s">
        <v>255</v>
      </c>
      <c r="C10" s="80" t="s">
        <v>99</v>
      </c>
      <c r="D10" s="82">
        <v>67468</v>
      </c>
      <c r="E10" s="85">
        <f t="shared" si="1"/>
        <v>80900.8788</v>
      </c>
      <c r="G10" s="102"/>
    </row>
    <row r="11" spans="1:7" ht="15">
      <c r="A11" s="79">
        <v>4</v>
      </c>
      <c r="B11" s="80" t="s">
        <v>256</v>
      </c>
      <c r="C11" s="80" t="s">
        <v>99</v>
      </c>
      <c r="D11" s="84">
        <v>68233.6</v>
      </c>
      <c r="E11" s="85">
        <f t="shared" si="1"/>
        <v>81818.90976000001</v>
      </c>
      <c r="G11" s="102"/>
    </row>
    <row r="12" spans="1:5" ht="27" customHeight="1">
      <c r="A12" s="107" t="s">
        <v>277</v>
      </c>
      <c r="B12" s="108"/>
      <c r="C12" s="108"/>
      <c r="D12" s="109"/>
      <c r="E12" s="88">
        <f>SUM(E8:E11)/4/12/160</f>
        <v>44.2545341875</v>
      </c>
    </row>
    <row r="13" s="86" customFormat="1" ht="15"/>
    <row r="14" spans="1:5" s="86" customFormat="1" ht="47.4" customHeight="1">
      <c r="A14" s="110" t="s">
        <v>257</v>
      </c>
      <c r="B14" s="110"/>
      <c r="C14" s="110"/>
      <c r="D14" s="110"/>
      <c r="E14" s="110"/>
    </row>
    <row r="15" s="86" customFormat="1" ht="15"/>
    <row r="16" s="86" customFormat="1" ht="5.4" customHeight="1"/>
    <row r="17" s="86" customFormat="1" ht="15"/>
    <row r="18" s="86" customFormat="1" ht="15"/>
    <row r="19" s="86" customFormat="1" ht="15"/>
  </sheetData>
  <mergeCells count="4">
    <mergeCell ref="A1:E1"/>
    <mergeCell ref="A7:D7"/>
    <mergeCell ref="A12:D12"/>
    <mergeCell ref="A14:E1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2E694-CB3B-4A15-876F-DE5BA7BB2950}">
  <dimension ref="A1:K50"/>
  <sheetViews>
    <sheetView workbookViewId="0" topLeftCell="A1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16.57421875" style="38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medycznych'!C27</f>
        <v>Kolonoskopia - inne</v>
      </c>
      <c r="C1" s="120"/>
      <c r="D1" s="130"/>
      <c r="E1" s="130"/>
      <c r="F1" s="130"/>
      <c r="G1" s="130"/>
      <c r="H1" s="130"/>
      <c r="I1" s="130"/>
      <c r="J1" s="7"/>
      <c r="K1" s="7"/>
    </row>
    <row r="2" spans="1:11" ht="15.6">
      <c r="A2" s="6" t="s">
        <v>62</v>
      </c>
      <c r="B2" s="72" t="str">
        <f>'Wykaz procedur medycznych'!B27</f>
        <v>45.239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27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ht="26.4" customHeight="1">
      <c r="A14" s="10" t="str">
        <f>'Przykładowe materiały - ceny'!A10</f>
        <v>ENDO-08</v>
      </c>
      <c r="B14" s="11" t="str">
        <f>'Przykładowe materiały - ceny'!B10</f>
        <v>Wkład jednorazowy do ssaka</v>
      </c>
      <c r="C14" s="11" t="str">
        <f>'Przykładowe materiały - ceny'!C10</f>
        <v>materiał jednorazowy</v>
      </c>
      <c r="D14" s="13">
        <v>1</v>
      </c>
      <c r="E14" s="11" t="str">
        <f>'Przykładowe materiały - ceny'!D10</f>
        <v>szt</v>
      </c>
      <c r="F14" s="41">
        <v>1</v>
      </c>
      <c r="G14" s="12">
        <f>'Przykładowe materiały - ceny'!E10</f>
        <v>14.2</v>
      </c>
      <c r="H14" s="12">
        <f t="shared" si="0"/>
        <v>14.2</v>
      </c>
      <c r="I14" s="7"/>
      <c r="J14" s="49"/>
      <c r="K14" s="7"/>
    </row>
    <row r="15" spans="1:11" s="16" customFormat="1" ht="26.4" customHeight="1">
      <c r="A15" s="10" t="str">
        <f>'Przykładowe materiały - ceny'!A12</f>
        <v>ENDO-10</v>
      </c>
      <c r="B15" s="11" t="str">
        <f>'Przykładowe materiały - ceny'!B12</f>
        <v>ANIOXYDE 1000 ml, preparat do czyszczenia endoskopów</v>
      </c>
      <c r="C15" s="11" t="str">
        <f>'Przykładowe materiały - ceny'!C12</f>
        <v>środek dezynfekcyjny</v>
      </c>
      <c r="D15" s="13">
        <v>25</v>
      </c>
      <c r="E15" s="11" t="str">
        <f>'Przykładowe materiały - ceny'!D12</f>
        <v>szt</v>
      </c>
      <c r="F15" s="41">
        <v>1</v>
      </c>
      <c r="G15" s="12">
        <f>'Przykładowe materiały - ceny'!E12</f>
        <v>147.56</v>
      </c>
      <c r="H15" s="12">
        <f t="shared" si="0"/>
        <v>5.9024</v>
      </c>
      <c r="I15" s="15"/>
      <c r="J15" s="50"/>
      <c r="K15" s="15"/>
    </row>
    <row r="16" spans="1:11" s="16" customFormat="1" ht="26.4" customHeight="1">
      <c r="A16" s="10" t="str">
        <f>'Przykładowe materiały - ceny'!A13</f>
        <v>ENDO-11</v>
      </c>
      <c r="B16" s="11" t="str">
        <f>'Przykładowe materiały - ceny'!B13</f>
        <v>Lignina - wata celulozowa, opakowanie 5 kg</v>
      </c>
      <c r="C16" s="11" t="str">
        <f>'Przykładowe materiały - ceny'!C13</f>
        <v>materiał jednorazowy</v>
      </c>
      <c r="D16" s="13">
        <v>100</v>
      </c>
      <c r="E16" s="11" t="str">
        <f>'Przykładowe materiały - ceny'!D13</f>
        <v>opakowanie</v>
      </c>
      <c r="F16" s="41">
        <v>1</v>
      </c>
      <c r="G16" s="12">
        <f>'Przykładowe materiały - ceny'!E13</f>
        <v>42.55</v>
      </c>
      <c r="H16" s="12">
        <f t="shared" si="0"/>
        <v>0.4255</v>
      </c>
      <c r="I16" s="15"/>
      <c r="J16" s="50"/>
      <c r="K16" s="15"/>
    </row>
    <row r="17" spans="1:11" s="16" customFormat="1" ht="26.4" customHeight="1">
      <c r="A17" s="10" t="str">
        <f>'Przykładowe materiały - ceny'!A23</f>
        <v>ENDO-21</v>
      </c>
      <c r="B17" s="11" t="str">
        <f>'Przykładowe materiały - ceny'!B23</f>
        <v>Nerka jednorazowa</v>
      </c>
      <c r="C17" s="11" t="str">
        <f>'Przykładowe materiały - ceny'!C23</f>
        <v>materiał jednorazowy</v>
      </c>
      <c r="D17" s="13">
        <v>1</v>
      </c>
      <c r="E17" s="11" t="str">
        <f>'Przykładowe materiały - ceny'!D23</f>
        <v>szt</v>
      </c>
      <c r="F17" s="41">
        <v>1</v>
      </c>
      <c r="G17" s="12">
        <f>'Przykładowe materiały - ceny'!E23</f>
        <v>0.43</v>
      </c>
      <c r="H17" s="12">
        <f t="shared" si="0"/>
        <v>0.43</v>
      </c>
      <c r="I17" s="15"/>
      <c r="J17" s="15"/>
      <c r="K17" s="15"/>
    </row>
    <row r="18" spans="1:11" s="16" customFormat="1" ht="26.4" customHeight="1">
      <c r="A18" s="10" t="str">
        <f>'Przykładowe materiały - ceny'!A19</f>
        <v>ENDO-17</v>
      </c>
      <c r="B18" s="11" t="str">
        <f>'Przykładowe materiały - ceny'!B19</f>
        <v>Szczoteczka do czyszczenia endoskopów</v>
      </c>
      <c r="C18" s="11" t="str">
        <f>'Przykładowe materiały - ceny'!C19</f>
        <v>materiał jednorazowy</v>
      </c>
      <c r="D18" s="13">
        <v>1</v>
      </c>
      <c r="E18" s="11" t="str">
        <f>'Przykładowe materiały - ceny'!D19</f>
        <v>szt</v>
      </c>
      <c r="F18" s="41">
        <v>1</v>
      </c>
      <c r="G18" s="12">
        <f>'Przykładowe materiały - ceny'!E19</f>
        <v>2.98</v>
      </c>
      <c r="H18" s="12">
        <f t="shared" si="0"/>
        <v>2.98</v>
      </c>
      <c r="I18" s="15"/>
      <c r="J18" s="50"/>
      <c r="K18" s="15"/>
    </row>
    <row r="19" spans="1:11" s="16" customFormat="1" ht="26.4" customHeight="1">
      <c r="A19" s="10" t="str">
        <f>'Przykładowe materiały - ceny'!A14</f>
        <v>ENDO-12</v>
      </c>
      <c r="B19" s="11" t="str">
        <f>'Przykładowe materiały - ceny'!B14</f>
        <v>Aniosgel 85 NPC do dezynfekcji rąk, butelka 1000 ml</v>
      </c>
      <c r="C19" s="11" t="str">
        <f>'Przykładowe materiały - ceny'!C14</f>
        <v>środek dezynfekcyjny</v>
      </c>
      <c r="D19" s="13">
        <v>30</v>
      </c>
      <c r="E19" s="11" t="str">
        <f>'Przykładowe materiały - ceny'!D14</f>
        <v>szt</v>
      </c>
      <c r="F19" s="41">
        <v>1</v>
      </c>
      <c r="G19" s="12">
        <f>'Przykładowe materiały - ceny'!E14</f>
        <v>29.81</v>
      </c>
      <c r="H19" s="12">
        <f t="shared" si="0"/>
        <v>0.9936666666666666</v>
      </c>
      <c r="I19" s="15"/>
      <c r="J19" s="50"/>
      <c r="K19" s="15"/>
    </row>
    <row r="20" spans="1:11" s="16" customFormat="1" ht="26.4" customHeight="1">
      <c r="A20" s="10" t="str">
        <f>'Przykładowe materiały - ceny'!A15</f>
        <v>ENDO-13</v>
      </c>
      <c r="B20" s="11" t="str">
        <f>'Przykładowe materiały - ceny'!B15</f>
        <v>Chusteczki uniwersalne Clinell do dezynfekcji powierzchni, opakowanie 200 szt</v>
      </c>
      <c r="C20" s="11" t="str">
        <f>'Przykładowe materiały - ceny'!C15</f>
        <v>środek dezynfekcyjny</v>
      </c>
      <c r="D20" s="13">
        <v>60</v>
      </c>
      <c r="E20" s="11" t="str">
        <f>'Przykładowe materiały - ceny'!D15</f>
        <v>opakowanie</v>
      </c>
      <c r="F20" s="41">
        <v>1</v>
      </c>
      <c r="G20" s="12">
        <f>'Przykładowe materiały - ceny'!E15</f>
        <v>40</v>
      </c>
      <c r="H20" s="12">
        <f t="shared" si="0"/>
        <v>0.6666666666666666</v>
      </c>
      <c r="I20" s="15"/>
      <c r="J20" s="50"/>
      <c r="K20" s="15"/>
    </row>
    <row r="21" spans="1:11" s="16" customFormat="1" ht="26.4" customHeight="1">
      <c r="A21" s="10" t="str">
        <f>'Przykładowe materiały - ceny'!A16</f>
        <v>ENDO-14</v>
      </c>
      <c r="B21" s="11" t="str">
        <f>'Przykładowe materiały - ceny'!B16</f>
        <v>Kompresy niejałowe 10x10, opakowanie 100 sztuk</v>
      </c>
      <c r="C21" s="11" t="str">
        <f>'Przykładowe materiały - ceny'!C16</f>
        <v>materiał jednorazowy</v>
      </c>
      <c r="D21" s="13">
        <v>4</v>
      </c>
      <c r="E21" s="11" t="str">
        <f>'Przykładowe materiały - ceny'!D16</f>
        <v>opakowanie</v>
      </c>
      <c r="F21" s="41">
        <v>1</v>
      </c>
      <c r="G21" s="12">
        <f>'Przykładowe materiały - ceny'!E16</f>
        <v>10.15</v>
      </c>
      <c r="H21" s="12">
        <f t="shared" si="0"/>
        <v>2.5375</v>
      </c>
      <c r="I21" s="15"/>
      <c r="J21" s="50"/>
      <c r="K21" s="15"/>
    </row>
    <row r="22" spans="1:11" s="16" customFormat="1" ht="26.4" customHeight="1">
      <c r="A22" s="10" t="str">
        <f>'Przykładowe materiały - ceny'!A17</f>
        <v>ENDO-15</v>
      </c>
      <c r="B22" s="11" t="str">
        <f>'Przykładowe materiały - ceny'!B17</f>
        <v>Incidin OXY Wipes chusteczki do dezynfekcji, opakowanie 100 sztuk</v>
      </c>
      <c r="C22" s="11" t="str">
        <f>'Przykładowe materiały - ceny'!C17</f>
        <v>środek dezynfekcyjny</v>
      </c>
      <c r="D22" s="13">
        <v>10</v>
      </c>
      <c r="E22" s="11" t="str">
        <f>'Przykładowe materiały - ceny'!D17</f>
        <v>opakowanie</v>
      </c>
      <c r="F22" s="41">
        <v>1</v>
      </c>
      <c r="G22" s="12">
        <f>'Przykładowe materiały - ceny'!E17</f>
        <v>29.2</v>
      </c>
      <c r="H22" s="12">
        <f t="shared" si="0"/>
        <v>2.92</v>
      </c>
      <c r="I22" s="15"/>
      <c r="J22" s="50"/>
      <c r="K22" s="15"/>
    </row>
    <row r="23" spans="1:11" s="16" customFormat="1" ht="26.4" customHeight="1">
      <c r="A23" s="10" t="str">
        <f>'Przykładowe materiały - ceny'!A18</f>
        <v>ENDO-16</v>
      </c>
      <c r="B23" s="11" t="str">
        <f>'Przykładowe materiały - ceny'!B18</f>
        <v>Sterisol Liquid Soap Ultra Mild, opakowanie 700 ml</v>
      </c>
      <c r="C23" s="11" t="str">
        <f>'Przykładowe materiały - ceny'!C18</f>
        <v>środek dezynfekcyjny</v>
      </c>
      <c r="D23" s="13">
        <v>60</v>
      </c>
      <c r="E23" s="11" t="str">
        <f>'Przykładowe materiały - ceny'!D18</f>
        <v>szt</v>
      </c>
      <c r="F23" s="41">
        <v>1</v>
      </c>
      <c r="G23" s="12">
        <f>'Przykładowe materiały - ceny'!E18</f>
        <v>35</v>
      </c>
      <c r="H23" s="12">
        <f t="shared" si="0"/>
        <v>0.5833333333333334</v>
      </c>
      <c r="I23" s="15"/>
      <c r="J23" s="50"/>
      <c r="K23" s="15"/>
    </row>
    <row r="24" spans="1:11" s="16" customFormat="1" ht="26.4" customHeight="1">
      <c r="A24" s="10" t="str">
        <f>'Przykładowe materiały - ceny'!A22</f>
        <v>ENDO-20</v>
      </c>
      <c r="B24" s="11" t="str">
        <f>'Przykładowe materiały - ceny'!B22</f>
        <v>POJEMNIK na odpady medyczne 10L.</v>
      </c>
      <c r="C24" s="11" t="str">
        <f>'Przykładowe materiały - ceny'!C22</f>
        <v>materiał jednorazowy</v>
      </c>
      <c r="D24" s="13">
        <v>30</v>
      </c>
      <c r="E24" s="11" t="str">
        <f>'Przykładowe materiały - ceny'!D22</f>
        <v>szt</v>
      </c>
      <c r="F24" s="41">
        <v>1</v>
      </c>
      <c r="G24" s="12">
        <f>'Przykładowe materiały - ceny'!E22</f>
        <v>5.057675</v>
      </c>
      <c r="H24" s="12">
        <f t="shared" si="0"/>
        <v>0.16858916666666665</v>
      </c>
      <c r="I24" s="15"/>
      <c r="J24" s="15"/>
      <c r="K24" s="15"/>
    </row>
    <row r="25" spans="1:11" s="16" customFormat="1" ht="26.4" customHeight="1">
      <c r="A25" s="10" t="str">
        <f>'Przykładowe materiały - ceny'!A35</f>
        <v>ENDO-33</v>
      </c>
      <c r="B25" s="11" t="str">
        <f>'Przykładowe materiały - ceny'!B35</f>
        <v>Spirytus 75 % , 1 litr</v>
      </c>
      <c r="C25" s="11" t="str">
        <f>'Przykładowe materiały - ceny'!C35</f>
        <v>środek dezynfekcyjny</v>
      </c>
      <c r="D25" s="13">
        <v>1</v>
      </c>
      <c r="E25" s="11" t="str">
        <f>'Przykładowe materiały - ceny'!D35</f>
        <v>litr</v>
      </c>
      <c r="F25" s="40">
        <v>0.1</v>
      </c>
      <c r="G25" s="12">
        <f>'Przykładowe materiały - ceny'!E35</f>
        <v>195.45</v>
      </c>
      <c r="H25" s="12">
        <f t="shared" si="0"/>
        <v>19.545</v>
      </c>
      <c r="I25" s="15"/>
      <c r="J25" s="15"/>
      <c r="K25" s="15"/>
    </row>
    <row r="26" spans="1:11" s="16" customFormat="1" ht="26.4" customHeight="1">
      <c r="A26" s="10" t="str">
        <f>'Przykładowe materiały - ceny'!A60</f>
        <v>ENDO-58</v>
      </c>
      <c r="B26" s="11" t="str">
        <f>'Przykładowe materiały - ceny'!B60</f>
        <v xml:space="preserve">SZORTY do kolonoskopii </v>
      </c>
      <c r="C26" s="11" t="str">
        <f>'Przykładowe materiały - ceny'!C60</f>
        <v>materiał jednorazowy</v>
      </c>
      <c r="D26" s="13">
        <v>1</v>
      </c>
      <c r="E26" s="11" t="str">
        <f>'Przykładowe materiały - ceny'!D60</f>
        <v>szt</v>
      </c>
      <c r="F26" s="41">
        <v>1</v>
      </c>
      <c r="G26" s="12">
        <f>'Przykładowe materiały - ceny'!E60</f>
        <v>1.86</v>
      </c>
      <c r="H26" s="12">
        <f t="shared" si="0"/>
        <v>1.86</v>
      </c>
      <c r="I26" s="15"/>
      <c r="J26" s="15"/>
      <c r="K26" s="15"/>
    </row>
    <row r="27" spans="1:11" s="16" customFormat="1" ht="26.4" customHeight="1">
      <c r="A27" s="10" t="str">
        <f>'Przykładowe materiały - ceny'!A43</f>
        <v>ENDO-41</v>
      </c>
      <c r="B27" s="11" t="str">
        <f>'Przykładowe materiały - ceny'!B43</f>
        <v>Lignocainum Jelfa A żel 20mg/g 30g tuba</v>
      </c>
      <c r="C27" s="11" t="str">
        <f>'Przykładowe materiały - ceny'!C43</f>
        <v>lek</v>
      </c>
      <c r="D27" s="13">
        <v>10</v>
      </c>
      <c r="E27" s="11" t="str">
        <f>'Przykładowe materiały - ceny'!D43</f>
        <v>szt</v>
      </c>
      <c r="F27" s="41">
        <v>1</v>
      </c>
      <c r="G27" s="12">
        <f>'Przykładowe materiały - ceny'!E43</f>
        <v>32.21</v>
      </c>
      <c r="H27" s="12">
        <f t="shared" si="0"/>
        <v>3.221</v>
      </c>
      <c r="I27" s="15"/>
      <c r="J27" s="15"/>
      <c r="K27" s="15"/>
    </row>
    <row r="28" spans="1:11" s="16" customFormat="1" ht="26.4" customHeight="1">
      <c r="A28" s="123" t="s">
        <v>80</v>
      </c>
      <c r="B28" s="124"/>
      <c r="C28" s="124"/>
      <c r="D28" s="124"/>
      <c r="E28" s="124"/>
      <c r="F28" s="124"/>
      <c r="G28" s="125"/>
      <c r="H28" s="17">
        <f>SUM(H8:H27)</f>
        <v>87.64365583333334</v>
      </c>
      <c r="I28" s="15"/>
      <c r="J28" s="15"/>
      <c r="K28" s="15"/>
    </row>
    <row r="29" spans="1:11" s="16" customFormat="1" ht="26.4" customHeight="1">
      <c r="A29" s="6"/>
      <c r="B29" s="6"/>
      <c r="C29" s="6"/>
      <c r="D29" s="6"/>
      <c r="E29" s="6"/>
      <c r="F29" s="6"/>
      <c r="G29" s="6"/>
      <c r="H29" s="6"/>
      <c r="I29" s="15"/>
      <c r="J29" s="15"/>
      <c r="K29" s="15"/>
    </row>
    <row r="30" spans="1:11" s="16" customFormat="1" ht="26.4" customHeight="1">
      <c r="A30" s="6"/>
      <c r="B30" s="6"/>
      <c r="C30" s="6"/>
      <c r="D30" s="6"/>
      <c r="E30" s="6"/>
      <c r="F30" s="6"/>
      <c r="G30" s="6"/>
      <c r="H30" s="6"/>
      <c r="I30" s="15"/>
      <c r="J30" s="15"/>
      <c r="K30" s="15"/>
    </row>
    <row r="31" spans="1:11" s="16" customFormat="1" ht="26.4" customHeight="1">
      <c r="A31" s="6" t="s">
        <v>81</v>
      </c>
      <c r="B31" s="7"/>
      <c r="C31" s="7"/>
      <c r="D31" s="7"/>
      <c r="E31" s="7"/>
      <c r="F31" s="7"/>
      <c r="G31" s="7"/>
      <c r="H31" s="7"/>
      <c r="I31" s="15"/>
      <c r="J31" s="15"/>
      <c r="K31" s="15"/>
    </row>
    <row r="32" spans="1:11" s="16" customFormat="1" ht="26.4" customHeight="1">
      <c r="A32" s="6" t="s">
        <v>82</v>
      </c>
      <c r="B32" s="18" t="s">
        <v>83</v>
      </c>
      <c r="C32" s="18" t="s">
        <v>84</v>
      </c>
      <c r="D32" s="7"/>
      <c r="E32" s="7"/>
      <c r="F32" s="7"/>
      <c r="G32" s="7"/>
      <c r="H32" s="7"/>
      <c r="I32" s="15"/>
      <c r="J32" s="15"/>
      <c r="K32" s="15"/>
    </row>
    <row r="33" spans="1:11" s="16" customFormat="1" ht="26.4" customHeight="1">
      <c r="A33" s="19"/>
      <c r="B33" s="20"/>
      <c r="C33" s="21"/>
      <c r="D33" s="7"/>
      <c r="E33" s="7"/>
      <c r="F33" s="7"/>
      <c r="G33" s="7"/>
      <c r="H33" s="7"/>
      <c r="I33" s="15"/>
      <c r="J33" s="15"/>
      <c r="K33" s="15"/>
    </row>
    <row r="34" spans="1:11" s="16" customFormat="1" ht="26.4" customHeight="1">
      <c r="A34" s="22" t="str">
        <f>'Przykładowe stawki wynagrodzeń'!C3</f>
        <v>lekarz</v>
      </c>
      <c r="B34" s="23">
        <f>'Przykładowe stawki wynagrodzeń'!E7</f>
        <v>115.2072796875</v>
      </c>
      <c r="C34" s="24">
        <f>B34/60</f>
        <v>1.920121328125</v>
      </c>
      <c r="D34" s="7"/>
      <c r="E34" s="7"/>
      <c r="F34" s="7"/>
      <c r="G34" s="7"/>
      <c r="H34" s="7"/>
      <c r="I34" s="15"/>
      <c r="J34" s="15"/>
      <c r="K34" s="15"/>
    </row>
    <row r="35" spans="1:11" s="16" customFormat="1" ht="26.4" customHeight="1">
      <c r="A35" s="25" t="str">
        <f>'Przykładowe stawki wynagrodzeń'!C8</f>
        <v>pielęgniarka</v>
      </c>
      <c r="B35" s="23">
        <f>'Przykładowe stawki wynagrodzeń'!E12</f>
        <v>44.2545341875</v>
      </c>
      <c r="C35" s="24">
        <f>B35/60</f>
        <v>0.7375755697916666</v>
      </c>
      <c r="D35" s="7"/>
      <c r="E35" s="7"/>
      <c r="F35" s="7"/>
      <c r="G35" s="7"/>
      <c r="H35" s="7"/>
      <c r="I35" s="15"/>
      <c r="J35" s="15"/>
      <c r="K35" s="15"/>
    </row>
    <row r="36" spans="1:11" s="16" customFormat="1" ht="26.4" customHeight="1">
      <c r="A36" s="7"/>
      <c r="B36" s="7"/>
      <c r="C36" s="7"/>
      <c r="D36" s="7"/>
      <c r="E36" s="7"/>
      <c r="F36" s="7"/>
      <c r="G36" s="7"/>
      <c r="H36" s="7"/>
      <c r="I36" s="15"/>
      <c r="J36" s="15"/>
      <c r="K36" s="15"/>
    </row>
    <row r="37" spans="1:11" ht="18.6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27.6" customHeight="1">
      <c r="A38" s="8" t="s">
        <v>85</v>
      </c>
      <c r="B38" s="8" t="s">
        <v>86</v>
      </c>
      <c r="C38" s="8" t="s">
        <v>67</v>
      </c>
      <c r="D38" s="8" t="s">
        <v>87</v>
      </c>
      <c r="E38" s="8" t="s">
        <v>88</v>
      </c>
      <c r="F38" s="8" t="s">
        <v>89</v>
      </c>
      <c r="G38" s="8" t="s">
        <v>90</v>
      </c>
      <c r="H38" s="7"/>
      <c r="I38" s="7"/>
      <c r="J38" s="7"/>
      <c r="K38" s="7"/>
    </row>
    <row r="39" spans="1:11" ht="15">
      <c r="A39" s="26"/>
      <c r="B39" s="9" t="s">
        <v>73</v>
      </c>
      <c r="C39" s="9" t="s">
        <v>75</v>
      </c>
      <c r="D39" s="9" t="s">
        <v>76</v>
      </c>
      <c r="E39" s="9" t="s">
        <v>77</v>
      </c>
      <c r="F39" s="9" t="s">
        <v>78</v>
      </c>
      <c r="G39" s="27" t="s">
        <v>91</v>
      </c>
      <c r="H39" s="7"/>
      <c r="I39" s="7"/>
      <c r="J39" s="7"/>
      <c r="K39" s="7"/>
    </row>
    <row r="40" spans="1:11" ht="15">
      <c r="A40" s="28" t="s">
        <v>149</v>
      </c>
      <c r="B40" s="29" t="s">
        <v>98</v>
      </c>
      <c r="C40" s="30">
        <v>1</v>
      </c>
      <c r="D40" s="31" t="s">
        <v>92</v>
      </c>
      <c r="E40" s="32">
        <v>60</v>
      </c>
      <c r="F40" s="33">
        <f>C34</f>
        <v>1.920121328125</v>
      </c>
      <c r="G40" s="33">
        <f>(E40/C40)*F40</f>
        <v>115.2072796875</v>
      </c>
      <c r="H40" s="7"/>
      <c r="I40" s="7"/>
      <c r="J40" s="7"/>
      <c r="K40" s="7"/>
    </row>
    <row r="41" spans="1:11" ht="15">
      <c r="A41" s="58" t="s">
        <v>245</v>
      </c>
      <c r="B41" s="29" t="s">
        <v>99</v>
      </c>
      <c r="C41" s="31">
        <v>1</v>
      </c>
      <c r="D41" s="31" t="s">
        <v>92</v>
      </c>
      <c r="E41" s="34">
        <v>70</v>
      </c>
      <c r="F41" s="33">
        <f>C35</f>
        <v>0.7375755697916666</v>
      </c>
      <c r="G41" s="35">
        <f>(E41/C41)*F41</f>
        <v>51.630289885416666</v>
      </c>
      <c r="H41" s="7"/>
      <c r="I41" s="7"/>
      <c r="J41" s="7"/>
      <c r="K41" s="7"/>
    </row>
    <row r="42" spans="1:11" ht="15">
      <c r="A42" s="126" t="s">
        <v>93</v>
      </c>
      <c r="B42" s="127"/>
      <c r="C42" s="127"/>
      <c r="D42" s="127"/>
      <c r="E42" s="127"/>
      <c r="F42" s="127"/>
      <c r="G42" s="36">
        <f>SUM(G40:G41)</f>
        <v>166.83756957291666</v>
      </c>
      <c r="H42" s="7"/>
      <c r="I42" s="7"/>
      <c r="J42" s="7"/>
      <c r="K42" s="7"/>
    </row>
    <row r="43" spans="1:11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5">
      <c r="A44" s="7"/>
      <c r="B44" s="7"/>
      <c r="C44" s="7"/>
      <c r="D44" s="7"/>
      <c r="E44" s="7"/>
      <c r="F44" s="7"/>
      <c r="G44" s="7"/>
      <c r="H44" s="37"/>
      <c r="I44" s="7"/>
      <c r="J44" s="7"/>
      <c r="K44" s="7"/>
    </row>
    <row r="45" spans="1:11" ht="15">
      <c r="A45" s="128" t="s">
        <v>94</v>
      </c>
      <c r="B45" s="128"/>
      <c r="C45" s="20">
        <f>H28</f>
        <v>87.64365583333334</v>
      </c>
      <c r="D45" s="7"/>
      <c r="E45" s="7"/>
      <c r="F45" s="7"/>
      <c r="G45" s="7"/>
      <c r="H45" s="37"/>
      <c r="I45" s="7"/>
      <c r="J45" s="7"/>
      <c r="K45" s="7"/>
    </row>
    <row r="46" spans="1:11" ht="15">
      <c r="A46" s="129" t="s">
        <v>95</v>
      </c>
      <c r="B46" s="129"/>
      <c r="C46" s="23">
        <f>G42</f>
        <v>166.83756957291666</v>
      </c>
      <c r="D46" s="7"/>
      <c r="E46" s="7"/>
      <c r="F46" s="7"/>
      <c r="G46" s="7"/>
      <c r="H46" s="37"/>
      <c r="I46" s="7"/>
      <c r="J46" s="7"/>
      <c r="K46" s="7"/>
    </row>
    <row r="47" spans="1:11" ht="19.8" customHeight="1">
      <c r="A47" s="119" t="s">
        <v>96</v>
      </c>
      <c r="B47" s="119"/>
      <c r="C47" s="74">
        <f>SUM(C45:C46)</f>
        <v>254.48122540625002</v>
      </c>
      <c r="D47" s="6"/>
      <c r="E47" s="6"/>
      <c r="F47" s="6"/>
      <c r="G47" s="6"/>
      <c r="H47" s="37"/>
      <c r="I47" s="7"/>
      <c r="J47" s="7"/>
      <c r="K47" s="7"/>
    </row>
    <row r="48" spans="1:11" ht="15">
      <c r="A48" s="37"/>
      <c r="B48" s="37"/>
      <c r="C48" s="37"/>
      <c r="D48" s="37"/>
      <c r="E48" s="37"/>
      <c r="F48" s="37"/>
      <c r="G48" s="37"/>
      <c r="H48" s="37"/>
      <c r="I48" s="7"/>
      <c r="J48" s="7"/>
      <c r="K48" s="7"/>
    </row>
    <row r="49" spans="1:11" ht="15">
      <c r="A49" s="37"/>
      <c r="B49" s="37"/>
      <c r="C49" s="37"/>
      <c r="D49" s="37"/>
      <c r="E49" s="37"/>
      <c r="F49" s="37"/>
      <c r="G49" s="37"/>
      <c r="H49" s="37"/>
      <c r="I49" s="7"/>
      <c r="J49" s="7"/>
      <c r="K49" s="7"/>
    </row>
    <row r="50" spans="1:11" ht="25.2" customHeight="1">
      <c r="A50" s="37"/>
      <c r="B50" s="37"/>
      <c r="C50" s="37"/>
      <c r="D50" s="37"/>
      <c r="E50" s="37"/>
      <c r="F50" s="37"/>
      <c r="G50" s="37"/>
      <c r="H50" s="37"/>
      <c r="I50" s="7"/>
      <c r="J50" s="7"/>
      <c r="K50" s="7"/>
    </row>
  </sheetData>
  <mergeCells count="7">
    <mergeCell ref="A47:B47"/>
    <mergeCell ref="A4:C4"/>
    <mergeCell ref="B1:I1"/>
    <mergeCell ref="A28:G28"/>
    <mergeCell ref="A42:F42"/>
    <mergeCell ref="A45:B45"/>
    <mergeCell ref="A46:B4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BC9E2-95F3-4AB7-9FA5-EB57B38E2FA7}">
  <dimension ref="A1:K53"/>
  <sheetViews>
    <sheetView workbookViewId="0" topLeftCell="A4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35.28125" style="38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medycznych'!C28</f>
        <v>Zamknięta biopsja jelita grubego z bliżej nieokreślonego miejsca</v>
      </c>
      <c r="C1" s="120"/>
      <c r="D1" s="130"/>
      <c r="E1" s="130"/>
      <c r="F1" s="130"/>
      <c r="G1" s="130"/>
      <c r="H1" s="130"/>
      <c r="I1" s="130"/>
      <c r="J1" s="7"/>
      <c r="K1" s="7"/>
    </row>
    <row r="2" spans="1:11" ht="15.6">
      <c r="A2" s="6" t="s">
        <v>62</v>
      </c>
      <c r="B2" s="72" t="str">
        <f>'Wykaz procedur medycznych'!B28</f>
        <v>45.251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0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s="16" customFormat="1" ht="26.4" customHeight="1">
      <c r="A14" s="10" t="str">
        <f>'Przykładowe materiały - ceny'!A12</f>
        <v>ENDO-10</v>
      </c>
      <c r="B14" s="11" t="str">
        <f>'Przykładowe materiały - ceny'!B12</f>
        <v>ANIOXYDE 1000 ml, preparat do czyszczenia endoskopów</v>
      </c>
      <c r="C14" s="11" t="str">
        <f>'Przykładowe materiały - ceny'!C12</f>
        <v>środek dezynfekcyjny</v>
      </c>
      <c r="D14" s="13">
        <v>25</v>
      </c>
      <c r="E14" s="11" t="str">
        <f>'Przykładowe materiały - ceny'!D12</f>
        <v>szt</v>
      </c>
      <c r="F14" s="41">
        <v>1</v>
      </c>
      <c r="G14" s="12">
        <f>'Przykładowe materiały - ceny'!E12</f>
        <v>147.56</v>
      </c>
      <c r="H14" s="12">
        <f t="shared" si="0"/>
        <v>5.9024</v>
      </c>
      <c r="I14" s="15"/>
      <c r="J14" s="50"/>
      <c r="K14" s="15"/>
    </row>
    <row r="15" spans="1:11" s="16" customFormat="1" ht="26.4" customHeight="1">
      <c r="A15" s="10" t="str">
        <f>'Przykładowe materiały - ceny'!A13</f>
        <v>ENDO-11</v>
      </c>
      <c r="B15" s="11" t="str">
        <f>'Przykładowe materiały - ceny'!B13</f>
        <v>Lignina - wata celulozowa, opakowanie 5 kg</v>
      </c>
      <c r="C15" s="11" t="str">
        <f>'Przykładowe materiały - ceny'!C13</f>
        <v>materiał jednorazowy</v>
      </c>
      <c r="D15" s="13">
        <v>100</v>
      </c>
      <c r="E15" s="11" t="str">
        <f>'Przykładowe materiały - ceny'!D13</f>
        <v>opakowanie</v>
      </c>
      <c r="F15" s="41">
        <v>1</v>
      </c>
      <c r="G15" s="12">
        <f>'Przykładowe materiały - ceny'!E13</f>
        <v>42.55</v>
      </c>
      <c r="H15" s="12">
        <f t="shared" si="0"/>
        <v>0.4255</v>
      </c>
      <c r="I15" s="15"/>
      <c r="J15" s="50"/>
      <c r="K15" s="15"/>
    </row>
    <row r="16" spans="1:11" s="16" customFormat="1" ht="26.4" customHeight="1">
      <c r="A16" s="10" t="str">
        <f>'Przykładowe materiały - ceny'!A23</f>
        <v>ENDO-21</v>
      </c>
      <c r="B16" s="11" t="str">
        <f>'Przykładowe materiały - ceny'!B23</f>
        <v>Nerka jednorazowa</v>
      </c>
      <c r="C16" s="11" t="str">
        <f>'Przykładowe materiały - ceny'!C23</f>
        <v>materiał jednorazowy</v>
      </c>
      <c r="D16" s="13">
        <v>1</v>
      </c>
      <c r="E16" s="11" t="str">
        <f>'Przykładowe materiały - ceny'!D23</f>
        <v>szt</v>
      </c>
      <c r="F16" s="41">
        <v>1</v>
      </c>
      <c r="G16" s="12">
        <f>'Przykładowe materiały - ceny'!E23</f>
        <v>0.43</v>
      </c>
      <c r="H16" s="12">
        <f t="shared" si="0"/>
        <v>0.43</v>
      </c>
      <c r="I16" s="15"/>
      <c r="J16" s="15"/>
      <c r="K16" s="15"/>
    </row>
    <row r="17" spans="1:11" s="16" customFormat="1" ht="26.4" customHeight="1">
      <c r="A17" s="10" t="str">
        <f>'Przykładowe materiały - ceny'!A19</f>
        <v>ENDO-17</v>
      </c>
      <c r="B17" s="11" t="str">
        <f>'Przykładowe materiały - ceny'!B19</f>
        <v>Szczoteczka do czyszczenia endoskopów</v>
      </c>
      <c r="C17" s="11" t="str">
        <f>'Przykładowe materiały - ceny'!C19</f>
        <v>materiał jednorazowy</v>
      </c>
      <c r="D17" s="13">
        <v>1</v>
      </c>
      <c r="E17" s="11" t="str">
        <f>'Przykładowe materiały - ceny'!D19</f>
        <v>szt</v>
      </c>
      <c r="F17" s="41">
        <v>1</v>
      </c>
      <c r="G17" s="12">
        <f>'Przykładowe materiały - ceny'!E19</f>
        <v>2.98</v>
      </c>
      <c r="H17" s="12">
        <f t="shared" si="0"/>
        <v>2.98</v>
      </c>
      <c r="I17" s="15"/>
      <c r="J17" s="50"/>
      <c r="K17" s="15"/>
    </row>
    <row r="18" spans="1:11" s="16" customFormat="1" ht="26.4" customHeight="1">
      <c r="A18" s="10" t="str">
        <f>'Przykładowe materiały - ceny'!A14</f>
        <v>ENDO-12</v>
      </c>
      <c r="B18" s="11" t="str">
        <f>'Przykładowe materiały - ceny'!B14</f>
        <v>Aniosgel 85 NPC do dezynfekcji rąk, butelka 1000 ml</v>
      </c>
      <c r="C18" s="11" t="str">
        <f>'Przykładowe materiały - ceny'!C14</f>
        <v>środek dezynfekcyjny</v>
      </c>
      <c r="D18" s="13">
        <v>30</v>
      </c>
      <c r="E18" s="11" t="str">
        <f>'Przykładowe materiały - ceny'!D14</f>
        <v>szt</v>
      </c>
      <c r="F18" s="41">
        <v>1</v>
      </c>
      <c r="G18" s="12">
        <f>'Przykładowe materiały - ceny'!E14</f>
        <v>29.81</v>
      </c>
      <c r="H18" s="12">
        <f t="shared" si="0"/>
        <v>0.9936666666666666</v>
      </c>
      <c r="I18" s="15"/>
      <c r="J18" s="50"/>
      <c r="K18" s="15"/>
    </row>
    <row r="19" spans="1:11" s="16" customFormat="1" ht="26.4" customHeight="1">
      <c r="A19" s="10" t="str">
        <f>'Przykładowe materiały - ceny'!A15</f>
        <v>ENDO-13</v>
      </c>
      <c r="B19" s="11" t="str">
        <f>'Przykładowe materiały - ceny'!B15</f>
        <v>Chusteczki uniwersalne Clinell do dezynfekcji powierzchni, opakowanie 200 szt</v>
      </c>
      <c r="C19" s="11" t="str">
        <f>'Przykładowe materiały - ceny'!C15</f>
        <v>środek dezynfekcyjny</v>
      </c>
      <c r="D19" s="13">
        <v>60</v>
      </c>
      <c r="E19" s="11" t="str">
        <f>'Przykładowe materiały - ceny'!D15</f>
        <v>opakowanie</v>
      </c>
      <c r="F19" s="41">
        <v>1</v>
      </c>
      <c r="G19" s="12">
        <f>'Przykładowe materiały - ceny'!E15</f>
        <v>40</v>
      </c>
      <c r="H19" s="12">
        <f t="shared" si="0"/>
        <v>0.6666666666666666</v>
      </c>
      <c r="I19" s="15"/>
      <c r="J19" s="50"/>
      <c r="K19" s="15"/>
    </row>
    <row r="20" spans="1:11" s="16" customFormat="1" ht="26.4" customHeight="1">
      <c r="A20" s="10" t="str">
        <f>'Przykładowe materiały - ceny'!A16</f>
        <v>ENDO-14</v>
      </c>
      <c r="B20" s="11" t="str">
        <f>'Przykładowe materiały - ceny'!B16</f>
        <v>Kompresy niejałowe 10x10, opakowanie 100 sztuk</v>
      </c>
      <c r="C20" s="11" t="str">
        <f>'Przykładowe materiały - ceny'!C16</f>
        <v>materiał jednorazowy</v>
      </c>
      <c r="D20" s="13">
        <v>4</v>
      </c>
      <c r="E20" s="11" t="str">
        <f>'Przykładowe materiały - ceny'!D16</f>
        <v>opakowanie</v>
      </c>
      <c r="F20" s="41">
        <v>1</v>
      </c>
      <c r="G20" s="12">
        <f>'Przykładowe materiały - ceny'!E16</f>
        <v>10.15</v>
      </c>
      <c r="H20" s="12">
        <f t="shared" si="0"/>
        <v>2.5375</v>
      </c>
      <c r="I20" s="15"/>
      <c r="J20" s="50"/>
      <c r="K20" s="15"/>
    </row>
    <row r="21" spans="1:11" s="16" customFormat="1" ht="26.4" customHeight="1">
      <c r="A21" s="10" t="str">
        <f>'Przykładowe materiały - ceny'!A17</f>
        <v>ENDO-15</v>
      </c>
      <c r="B21" s="11" t="str">
        <f>'Przykładowe materiały - ceny'!B17</f>
        <v>Incidin OXY Wipes chusteczki do dezynfekcji, opakowanie 100 sztuk</v>
      </c>
      <c r="C21" s="11" t="str">
        <f>'Przykładowe materiały - ceny'!C17</f>
        <v>środek dezynfekcyjny</v>
      </c>
      <c r="D21" s="13">
        <v>10</v>
      </c>
      <c r="E21" s="11" t="str">
        <f>'Przykładowe materiały - ceny'!D17</f>
        <v>opakowanie</v>
      </c>
      <c r="F21" s="41">
        <v>1</v>
      </c>
      <c r="G21" s="12">
        <f>'Przykładowe materiały - ceny'!E17</f>
        <v>29.2</v>
      </c>
      <c r="H21" s="12">
        <f t="shared" si="0"/>
        <v>2.92</v>
      </c>
      <c r="I21" s="15"/>
      <c r="J21" s="50"/>
      <c r="K21" s="15"/>
    </row>
    <row r="22" spans="1:11" s="16" customFormat="1" ht="26.4" customHeight="1">
      <c r="A22" s="10" t="str">
        <f>'Przykładowe materiały - ceny'!A18</f>
        <v>ENDO-16</v>
      </c>
      <c r="B22" s="11" t="str">
        <f>'Przykładowe materiały - ceny'!B18</f>
        <v>Sterisol Liquid Soap Ultra Mild, opakowanie 700 ml</v>
      </c>
      <c r="C22" s="11" t="str">
        <f>'Przykładowe materiały - ceny'!C18</f>
        <v>środek dezynfekcyjny</v>
      </c>
      <c r="D22" s="13">
        <v>60</v>
      </c>
      <c r="E22" s="11" t="str">
        <f>'Przykładowe materiały - ceny'!D18</f>
        <v>szt</v>
      </c>
      <c r="F22" s="41">
        <v>1</v>
      </c>
      <c r="G22" s="12">
        <f>'Przykładowe materiały - ceny'!E18</f>
        <v>35</v>
      </c>
      <c r="H22" s="12">
        <f t="shared" si="0"/>
        <v>0.5833333333333334</v>
      </c>
      <c r="I22" s="15"/>
      <c r="J22" s="50"/>
      <c r="K22" s="15"/>
    </row>
    <row r="23" spans="1:11" s="16" customFormat="1" ht="26.4" customHeight="1">
      <c r="A23" s="10" t="str">
        <f>'Przykładowe materiały - ceny'!A22</f>
        <v>ENDO-20</v>
      </c>
      <c r="B23" s="11" t="str">
        <f>'Przykładowe materiały - ceny'!B22</f>
        <v>POJEMNIK na odpady medyczne 10L.</v>
      </c>
      <c r="C23" s="11" t="str">
        <f>'Przykładowe materiały - ceny'!C22</f>
        <v>materiał jednorazowy</v>
      </c>
      <c r="D23" s="13">
        <v>30</v>
      </c>
      <c r="E23" s="11" t="str">
        <f>'Przykładowe materiały - ceny'!D22</f>
        <v>szt</v>
      </c>
      <c r="F23" s="41">
        <v>1</v>
      </c>
      <c r="G23" s="12">
        <f>'Przykładowe materiały - ceny'!E22</f>
        <v>5.057675</v>
      </c>
      <c r="H23" s="12">
        <f t="shared" si="0"/>
        <v>0.16858916666666665</v>
      </c>
      <c r="I23" s="15"/>
      <c r="J23" s="15"/>
      <c r="K23" s="15"/>
    </row>
    <row r="24" spans="1:11" s="16" customFormat="1" ht="26.4" customHeight="1">
      <c r="A24" s="10" t="str">
        <f>'Przykładowe materiały - ceny'!A35</f>
        <v>ENDO-33</v>
      </c>
      <c r="B24" s="11" t="str">
        <f>'Przykładowe materiały - ceny'!B35</f>
        <v>Spirytus 75 % , 1 litr</v>
      </c>
      <c r="C24" s="11" t="str">
        <f>'Przykładowe materiały - ceny'!C35</f>
        <v>środek dezynfekcyjny</v>
      </c>
      <c r="D24" s="13">
        <v>1</v>
      </c>
      <c r="E24" s="11" t="str">
        <f>'Przykładowe materiały - ceny'!D35</f>
        <v>litr</v>
      </c>
      <c r="F24" s="40">
        <v>0.1</v>
      </c>
      <c r="G24" s="12">
        <f>'Przykładowe materiały - ceny'!E35</f>
        <v>195.45</v>
      </c>
      <c r="H24" s="12">
        <f t="shared" si="0"/>
        <v>19.545</v>
      </c>
      <c r="I24" s="15"/>
      <c r="J24" s="15"/>
      <c r="K24" s="15"/>
    </row>
    <row r="25" spans="1:11" s="16" customFormat="1" ht="26.4" customHeight="1">
      <c r="A25" s="10" t="str">
        <f>'Przykładowe materiały - ceny'!A57</f>
        <v>ENDO-55</v>
      </c>
      <c r="B25" s="11" t="str">
        <f>'Przykładowe materiały - ceny'!B57</f>
        <v xml:space="preserve">STRZYKAWKA 50 ml POLFA </v>
      </c>
      <c r="C25" s="11" t="str">
        <f>'Przykładowe materiały - ceny'!C57</f>
        <v>materiał jednorazowy</v>
      </c>
      <c r="D25" s="13">
        <v>1</v>
      </c>
      <c r="E25" s="11" t="str">
        <f>'Przykładowe materiały - ceny'!D57</f>
        <v>szt</v>
      </c>
      <c r="F25" s="41">
        <v>1</v>
      </c>
      <c r="G25" s="12">
        <f>'Przykładowe materiały - ceny'!E57</f>
        <v>0.98</v>
      </c>
      <c r="H25" s="12">
        <f t="shared" si="0"/>
        <v>0.98</v>
      </c>
      <c r="I25" s="15"/>
      <c r="J25" s="15"/>
      <c r="K25" s="15"/>
    </row>
    <row r="26" spans="1:11" s="16" customFormat="1" ht="26.4" customHeight="1">
      <c r="A26" s="10" t="str">
        <f>'Przykładowe materiały - ceny'!A60</f>
        <v>ENDO-58</v>
      </c>
      <c r="B26" s="11" t="str">
        <f>'Przykładowe materiały - ceny'!B60</f>
        <v xml:space="preserve">SZORTY do kolonoskopii </v>
      </c>
      <c r="C26" s="11" t="str">
        <f>'Przykładowe materiały - ceny'!C60</f>
        <v>materiał jednorazowy</v>
      </c>
      <c r="D26" s="13">
        <v>1</v>
      </c>
      <c r="E26" s="11" t="str">
        <f>'Przykładowe materiały - ceny'!D60</f>
        <v>szt</v>
      </c>
      <c r="F26" s="41">
        <v>1</v>
      </c>
      <c r="G26" s="12">
        <f>'Przykładowe materiały - ceny'!E60</f>
        <v>1.86</v>
      </c>
      <c r="H26" s="12">
        <f t="shared" si="0"/>
        <v>1.86</v>
      </c>
      <c r="I26" s="15"/>
      <c r="J26" s="15"/>
      <c r="K26" s="15"/>
    </row>
    <row r="27" spans="1:11" s="16" customFormat="1" ht="26.4" customHeight="1">
      <c r="A27" s="10" t="str">
        <f>'Przykładowe materiały - ceny'!A21</f>
        <v>ENDO-19</v>
      </c>
      <c r="B27" s="11" t="str">
        <f>'Przykładowe materiały - ceny'!B21</f>
        <v>Pojemnik z 4% formaliną o poj.  60 / 30 ml</v>
      </c>
      <c r="C27" s="11" t="str">
        <f>'Przykładowe materiały - ceny'!C21</f>
        <v>materiał jednorazowy</v>
      </c>
      <c r="D27" s="13">
        <v>1</v>
      </c>
      <c r="E27" s="11" t="str">
        <f>'Przykładowe materiały - ceny'!D21</f>
        <v>szt</v>
      </c>
      <c r="F27" s="41">
        <v>1</v>
      </c>
      <c r="G27" s="12">
        <f>'Przykładowe materiały - ceny'!E21</f>
        <v>2.787471641791045</v>
      </c>
      <c r="H27" s="12">
        <f t="shared" si="0"/>
        <v>2.787471641791045</v>
      </c>
      <c r="I27" s="15"/>
      <c r="J27" s="15"/>
      <c r="K27" s="15"/>
    </row>
    <row r="28" spans="1:11" s="16" customFormat="1" ht="26.4" customHeight="1">
      <c r="A28" s="10" t="str">
        <f>'Przykładowe materiały - ceny'!A20</f>
        <v>ENDO-18</v>
      </c>
      <c r="B28" s="11" t="str">
        <f>'Przykładowe materiały - ceny'!B20</f>
        <v>Szczypce biopsyjne</v>
      </c>
      <c r="C28" s="11" t="str">
        <f>'Przykładowe materiały - ceny'!C20</f>
        <v>materiał jednorazowy</v>
      </c>
      <c r="D28" s="13">
        <v>1</v>
      </c>
      <c r="E28" s="11" t="str">
        <f>'Przykładowe materiały - ceny'!D20</f>
        <v>szt</v>
      </c>
      <c r="F28" s="41">
        <v>1</v>
      </c>
      <c r="G28" s="12">
        <f>'Przykładowe materiały - ceny'!E20</f>
        <v>18.9</v>
      </c>
      <c r="H28" s="12">
        <f t="shared" si="0"/>
        <v>18.9</v>
      </c>
      <c r="I28" s="15"/>
      <c r="J28" s="15"/>
      <c r="K28" s="15"/>
    </row>
    <row r="29" spans="1:11" s="16" customFormat="1" ht="26.4" customHeight="1">
      <c r="A29" s="10" t="str">
        <f>'Przykładowe materiały - ceny'!A37</f>
        <v>ENDO-35</v>
      </c>
      <c r="B29" s="11" t="str">
        <f>'Przykładowe materiały - ceny'!B37</f>
        <v xml:space="preserve">Pętla diatermiczna </v>
      </c>
      <c r="C29" s="11" t="str">
        <f>'Przykładowe materiały - ceny'!C37</f>
        <v>materiał jednorazowy</v>
      </c>
      <c r="D29" s="13">
        <v>1</v>
      </c>
      <c r="E29" s="11" t="str">
        <f>'Przykładowe materiały - ceny'!D37</f>
        <v>szt</v>
      </c>
      <c r="F29" s="41">
        <v>1</v>
      </c>
      <c r="G29" s="12">
        <f>'Przykładowe materiały - ceny'!E37</f>
        <v>29.55</v>
      </c>
      <c r="H29" s="12">
        <f t="shared" si="0"/>
        <v>29.55</v>
      </c>
      <c r="I29" s="15"/>
      <c r="J29" s="15"/>
      <c r="K29" s="15"/>
    </row>
    <row r="30" spans="1:11" s="16" customFormat="1" ht="26.4" customHeight="1">
      <c r="A30" s="10" t="str">
        <f>'Przykładowe materiały - ceny'!A43</f>
        <v>ENDO-41</v>
      </c>
      <c r="B30" s="11" t="str">
        <f>'Przykładowe materiały - ceny'!B43</f>
        <v>Lignocainum Jelfa A żel 20mg/g 30g tuba</v>
      </c>
      <c r="C30" s="11" t="str">
        <f>'Przykładowe materiały - ceny'!C43</f>
        <v>lek</v>
      </c>
      <c r="D30" s="13">
        <v>10</v>
      </c>
      <c r="E30" s="11" t="str">
        <f>'Przykładowe materiały - ceny'!D43</f>
        <v>szt</v>
      </c>
      <c r="F30" s="41">
        <v>1</v>
      </c>
      <c r="G30" s="12">
        <f>'Przykładowe materiały - ceny'!E43</f>
        <v>32.21</v>
      </c>
      <c r="H30" s="12">
        <f t="shared" si="0"/>
        <v>3.221</v>
      </c>
      <c r="I30" s="15"/>
      <c r="J30" s="15"/>
      <c r="K30" s="15"/>
    </row>
    <row r="31" spans="1:11" s="16" customFormat="1" ht="26.4" customHeight="1">
      <c r="A31" s="123" t="s">
        <v>80</v>
      </c>
      <c r="B31" s="124"/>
      <c r="C31" s="124"/>
      <c r="D31" s="124"/>
      <c r="E31" s="124"/>
      <c r="F31" s="124"/>
      <c r="G31" s="125"/>
      <c r="H31" s="17">
        <f>SUM(H8:H30)</f>
        <v>125.66112747512439</v>
      </c>
      <c r="I31" s="15"/>
      <c r="J31" s="15"/>
      <c r="K31" s="15"/>
    </row>
    <row r="32" spans="1:11" s="16" customFormat="1" ht="26.4" customHeight="1">
      <c r="A32" s="6"/>
      <c r="B32" s="6"/>
      <c r="C32" s="6"/>
      <c r="D32" s="6"/>
      <c r="E32" s="6"/>
      <c r="F32" s="6"/>
      <c r="G32" s="6"/>
      <c r="H32" s="6"/>
      <c r="I32" s="15"/>
      <c r="J32" s="15"/>
      <c r="K32" s="15"/>
    </row>
    <row r="33" spans="1:11" s="16" customFormat="1" ht="26.4" customHeight="1">
      <c r="A33" s="6"/>
      <c r="B33" s="6"/>
      <c r="C33" s="6"/>
      <c r="D33" s="6"/>
      <c r="E33" s="6"/>
      <c r="F33" s="6"/>
      <c r="G33" s="6"/>
      <c r="H33" s="6"/>
      <c r="I33" s="15"/>
      <c r="J33" s="15"/>
      <c r="K33" s="15"/>
    </row>
    <row r="34" spans="1:11" s="16" customFormat="1" ht="26.4" customHeight="1">
      <c r="A34" s="6" t="s">
        <v>81</v>
      </c>
      <c r="B34" s="7"/>
      <c r="C34" s="7"/>
      <c r="D34" s="7"/>
      <c r="E34" s="7"/>
      <c r="F34" s="7"/>
      <c r="G34" s="7"/>
      <c r="H34" s="7"/>
      <c r="I34" s="15"/>
      <c r="J34" s="15"/>
      <c r="K34" s="15"/>
    </row>
    <row r="35" spans="1:11" s="16" customFormat="1" ht="26.4" customHeight="1">
      <c r="A35" s="6" t="s">
        <v>82</v>
      </c>
      <c r="B35" s="18" t="s">
        <v>83</v>
      </c>
      <c r="C35" s="18" t="s">
        <v>84</v>
      </c>
      <c r="D35" s="7"/>
      <c r="E35" s="7"/>
      <c r="F35" s="7"/>
      <c r="G35" s="7"/>
      <c r="H35" s="7"/>
      <c r="I35" s="15"/>
      <c r="J35" s="15"/>
      <c r="K35" s="15"/>
    </row>
    <row r="36" spans="1:11" s="16" customFormat="1" ht="26.4" customHeight="1">
      <c r="A36" s="19"/>
      <c r="B36" s="20"/>
      <c r="C36" s="21"/>
      <c r="D36" s="7"/>
      <c r="E36" s="7"/>
      <c r="F36" s="7"/>
      <c r="G36" s="7"/>
      <c r="H36" s="7"/>
      <c r="I36" s="15"/>
      <c r="J36" s="15"/>
      <c r="K36" s="15"/>
    </row>
    <row r="37" spans="1:11" s="16" customFormat="1" ht="26.4" customHeight="1">
      <c r="A37" s="22" t="str">
        <f>'Przykładowe stawki wynagrodzeń'!C3</f>
        <v>lekarz</v>
      </c>
      <c r="B37" s="23">
        <f>'Przykładowe stawki wynagrodzeń'!E7</f>
        <v>115.2072796875</v>
      </c>
      <c r="C37" s="24">
        <f>B37/60</f>
        <v>1.920121328125</v>
      </c>
      <c r="D37" s="7"/>
      <c r="E37" s="7"/>
      <c r="F37" s="7"/>
      <c r="G37" s="7"/>
      <c r="H37" s="7"/>
      <c r="I37" s="15"/>
      <c r="J37" s="15"/>
      <c r="K37" s="15"/>
    </row>
    <row r="38" spans="1:11" s="16" customFormat="1" ht="26.4" customHeight="1">
      <c r="A38" s="25" t="str">
        <f>'Przykładowe stawki wynagrodzeń'!C8</f>
        <v>pielęgniarka</v>
      </c>
      <c r="B38" s="23">
        <f>'Przykładowe stawki wynagrodzeń'!E12</f>
        <v>44.2545341875</v>
      </c>
      <c r="C38" s="24">
        <f>B38/60</f>
        <v>0.7375755697916666</v>
      </c>
      <c r="D38" s="7"/>
      <c r="E38" s="7"/>
      <c r="F38" s="7"/>
      <c r="G38" s="7"/>
      <c r="H38" s="7"/>
      <c r="I38" s="15"/>
      <c r="J38" s="15"/>
      <c r="K38" s="15"/>
    </row>
    <row r="39" spans="1:11" s="16" customFormat="1" ht="26.4" customHeight="1">
      <c r="A39" s="7"/>
      <c r="B39" s="7"/>
      <c r="C39" s="7"/>
      <c r="D39" s="7"/>
      <c r="E39" s="7"/>
      <c r="F39" s="7"/>
      <c r="G39" s="7"/>
      <c r="H39" s="7"/>
      <c r="I39" s="15"/>
      <c r="J39" s="15"/>
      <c r="K39" s="15"/>
    </row>
    <row r="40" spans="1:11" ht="18.6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27.6" customHeight="1">
      <c r="A41" s="8" t="s">
        <v>85</v>
      </c>
      <c r="B41" s="8" t="s">
        <v>86</v>
      </c>
      <c r="C41" s="8" t="s">
        <v>67</v>
      </c>
      <c r="D41" s="8" t="s">
        <v>87</v>
      </c>
      <c r="E41" s="8" t="s">
        <v>88</v>
      </c>
      <c r="F41" s="8" t="s">
        <v>89</v>
      </c>
      <c r="G41" s="8" t="s">
        <v>90</v>
      </c>
      <c r="H41" s="7"/>
      <c r="I41" s="7"/>
      <c r="J41" s="7"/>
      <c r="K41" s="7"/>
    </row>
    <row r="42" spans="1:11" ht="15">
      <c r="A42" s="26"/>
      <c r="B42" s="9" t="s">
        <v>73</v>
      </c>
      <c r="C42" s="9" t="s">
        <v>75</v>
      </c>
      <c r="D42" s="9" t="s">
        <v>76</v>
      </c>
      <c r="E42" s="9" t="s">
        <v>77</v>
      </c>
      <c r="F42" s="9" t="s">
        <v>78</v>
      </c>
      <c r="G42" s="27" t="s">
        <v>91</v>
      </c>
      <c r="H42" s="7"/>
      <c r="I42" s="7"/>
      <c r="J42" s="7"/>
      <c r="K42" s="7"/>
    </row>
    <row r="43" spans="1:11" ht="15">
      <c r="A43" s="28" t="s">
        <v>149</v>
      </c>
      <c r="B43" s="29" t="s">
        <v>98</v>
      </c>
      <c r="C43" s="30">
        <v>1</v>
      </c>
      <c r="D43" s="31" t="s">
        <v>92</v>
      </c>
      <c r="E43" s="32">
        <v>60</v>
      </c>
      <c r="F43" s="33">
        <f>C37</f>
        <v>1.920121328125</v>
      </c>
      <c r="G43" s="33">
        <f>(E43/C43)*F43</f>
        <v>115.2072796875</v>
      </c>
      <c r="H43" s="7"/>
      <c r="I43" s="7"/>
      <c r="J43" s="7"/>
      <c r="K43" s="7"/>
    </row>
    <row r="44" spans="1:11" ht="15">
      <c r="A44" s="58" t="s">
        <v>245</v>
      </c>
      <c r="B44" s="29" t="s">
        <v>99</v>
      </c>
      <c r="C44" s="31">
        <v>1</v>
      </c>
      <c r="D44" s="31" t="s">
        <v>92</v>
      </c>
      <c r="E44" s="34">
        <v>70</v>
      </c>
      <c r="F44" s="33">
        <f>C38</f>
        <v>0.7375755697916666</v>
      </c>
      <c r="G44" s="35">
        <f>(E44/C44)*F44</f>
        <v>51.630289885416666</v>
      </c>
      <c r="H44" s="7"/>
      <c r="I44" s="7"/>
      <c r="J44" s="7"/>
      <c r="K44" s="7"/>
    </row>
    <row r="45" spans="1:11" ht="15">
      <c r="A45" s="126" t="s">
        <v>93</v>
      </c>
      <c r="B45" s="127"/>
      <c r="C45" s="127"/>
      <c r="D45" s="127"/>
      <c r="E45" s="127"/>
      <c r="F45" s="127"/>
      <c r="G45" s="36">
        <f>SUM(G43:G44)</f>
        <v>166.83756957291666</v>
      </c>
      <c r="H45" s="7"/>
      <c r="I45" s="7"/>
      <c r="J45" s="7"/>
      <c r="K45" s="7"/>
    </row>
    <row r="46" spans="1:1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5">
      <c r="A47" s="7"/>
      <c r="B47" s="7"/>
      <c r="C47" s="7"/>
      <c r="D47" s="7"/>
      <c r="E47" s="7"/>
      <c r="F47" s="7"/>
      <c r="G47" s="7"/>
      <c r="H47" s="37"/>
      <c r="I47" s="7"/>
      <c r="J47" s="7"/>
      <c r="K47" s="7"/>
    </row>
    <row r="48" spans="1:11" ht="16.8" customHeight="1">
      <c r="A48" s="128" t="s">
        <v>94</v>
      </c>
      <c r="B48" s="128"/>
      <c r="C48" s="20">
        <f>H31</f>
        <v>125.66112747512439</v>
      </c>
      <c r="D48" s="7"/>
      <c r="E48" s="7"/>
      <c r="F48" s="7"/>
      <c r="G48" s="7"/>
      <c r="H48" s="37"/>
      <c r="I48" s="7"/>
      <c r="J48" s="7"/>
      <c r="K48" s="7"/>
    </row>
    <row r="49" spans="1:11" ht="16.8" customHeight="1">
      <c r="A49" s="129" t="s">
        <v>95</v>
      </c>
      <c r="B49" s="129"/>
      <c r="C49" s="23">
        <f>G45</f>
        <v>166.83756957291666</v>
      </c>
      <c r="D49" s="7"/>
      <c r="E49" s="7"/>
      <c r="F49" s="7"/>
      <c r="G49" s="7"/>
      <c r="H49" s="37"/>
      <c r="I49" s="7"/>
      <c r="J49" s="7"/>
      <c r="K49" s="7"/>
    </row>
    <row r="50" spans="1:11" ht="24" customHeight="1">
      <c r="A50" s="119" t="s">
        <v>96</v>
      </c>
      <c r="B50" s="119"/>
      <c r="C50" s="74">
        <f>SUM(C48:C49)</f>
        <v>292.49869704804104</v>
      </c>
      <c r="D50" s="6"/>
      <c r="E50" s="6"/>
      <c r="F50" s="6"/>
      <c r="G50" s="6"/>
      <c r="H50" s="37"/>
      <c r="I50" s="7"/>
      <c r="J50" s="7"/>
      <c r="K50" s="7"/>
    </row>
    <row r="51" spans="1:11" ht="15">
      <c r="A51" s="37"/>
      <c r="B51" s="37"/>
      <c r="C51" s="37"/>
      <c r="D51" s="37"/>
      <c r="E51" s="37"/>
      <c r="F51" s="37"/>
      <c r="G51" s="37"/>
      <c r="H51" s="37"/>
      <c r="I51" s="7"/>
      <c r="J51" s="7"/>
      <c r="K51" s="7"/>
    </row>
    <row r="52" spans="1:11" ht="15">
      <c r="A52" s="37"/>
      <c r="B52" s="37"/>
      <c r="C52" s="37"/>
      <c r="D52" s="37"/>
      <c r="E52" s="37"/>
      <c r="F52" s="37"/>
      <c r="G52" s="37"/>
      <c r="H52" s="37"/>
      <c r="I52" s="7"/>
      <c r="J52" s="7"/>
      <c r="K52" s="7"/>
    </row>
    <row r="53" spans="1:11" ht="25.2" customHeight="1">
      <c r="A53" s="37"/>
      <c r="B53" s="37"/>
      <c r="C53" s="37"/>
      <c r="D53" s="37"/>
      <c r="E53" s="37"/>
      <c r="F53" s="37"/>
      <c r="G53" s="37"/>
      <c r="H53" s="37"/>
      <c r="I53" s="7"/>
      <c r="J53" s="7"/>
      <c r="K53" s="7"/>
    </row>
  </sheetData>
  <mergeCells count="7">
    <mergeCell ref="A50:B50"/>
    <mergeCell ref="A4:C4"/>
    <mergeCell ref="B1:I1"/>
    <mergeCell ref="A31:G31"/>
    <mergeCell ref="A45:F45"/>
    <mergeCell ref="A48:B48"/>
    <mergeCell ref="A49:B49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5D20E-C7DE-4535-B110-47F14C10AE17}">
  <dimension ref="A1:K53"/>
  <sheetViews>
    <sheetView workbookViewId="0" topLeftCell="A1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35.28125" style="38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medycznych'!C29</f>
        <v>Pobranie materiału przez wyszczoteczkowanie lub wypłukanie jelita grubego</v>
      </c>
      <c r="C1" s="120"/>
      <c r="D1" s="130"/>
      <c r="E1" s="130"/>
      <c r="F1" s="130"/>
      <c r="G1" s="130"/>
      <c r="H1" s="130"/>
      <c r="I1" s="130"/>
      <c r="J1" s="7"/>
      <c r="K1" s="7"/>
    </row>
    <row r="2" spans="1:11" ht="15.6">
      <c r="A2" s="6" t="s">
        <v>62</v>
      </c>
      <c r="B2" s="72" t="str">
        <f>'Wykaz procedur medycznych'!B29</f>
        <v>45.252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0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s="16" customFormat="1" ht="26.4" customHeight="1">
      <c r="A14" s="10" t="str">
        <f>'Przykładowe materiały - ceny'!A12</f>
        <v>ENDO-10</v>
      </c>
      <c r="B14" s="11" t="str">
        <f>'Przykładowe materiały - ceny'!B12</f>
        <v>ANIOXYDE 1000 ml, preparat do czyszczenia endoskopów</v>
      </c>
      <c r="C14" s="11" t="str">
        <f>'Przykładowe materiały - ceny'!C12</f>
        <v>środek dezynfekcyjny</v>
      </c>
      <c r="D14" s="13">
        <v>25</v>
      </c>
      <c r="E14" s="11" t="str">
        <f>'Przykładowe materiały - ceny'!D12</f>
        <v>szt</v>
      </c>
      <c r="F14" s="41">
        <v>1</v>
      </c>
      <c r="G14" s="12">
        <f>'Przykładowe materiały - ceny'!E12</f>
        <v>147.56</v>
      </c>
      <c r="H14" s="12">
        <f t="shared" si="0"/>
        <v>5.9024</v>
      </c>
      <c r="I14" s="15"/>
      <c r="J14" s="50"/>
      <c r="K14" s="15"/>
    </row>
    <row r="15" spans="1:11" s="16" customFormat="1" ht="26.4" customHeight="1">
      <c r="A15" s="10" t="str">
        <f>'Przykładowe materiały - ceny'!A13</f>
        <v>ENDO-11</v>
      </c>
      <c r="B15" s="11" t="str">
        <f>'Przykładowe materiały - ceny'!B13</f>
        <v>Lignina - wata celulozowa, opakowanie 5 kg</v>
      </c>
      <c r="C15" s="11" t="str">
        <f>'Przykładowe materiały - ceny'!C13</f>
        <v>materiał jednorazowy</v>
      </c>
      <c r="D15" s="13">
        <v>100</v>
      </c>
      <c r="E15" s="11" t="str">
        <f>'Przykładowe materiały - ceny'!D13</f>
        <v>opakowanie</v>
      </c>
      <c r="F15" s="41">
        <v>1</v>
      </c>
      <c r="G15" s="12">
        <f>'Przykładowe materiały - ceny'!E13</f>
        <v>42.55</v>
      </c>
      <c r="H15" s="12">
        <f t="shared" si="0"/>
        <v>0.4255</v>
      </c>
      <c r="I15" s="15"/>
      <c r="J15" s="50"/>
      <c r="K15" s="15"/>
    </row>
    <row r="16" spans="1:11" s="16" customFormat="1" ht="26.4" customHeight="1">
      <c r="A16" s="10" t="str">
        <f>'Przykładowe materiały - ceny'!A23</f>
        <v>ENDO-21</v>
      </c>
      <c r="B16" s="11" t="str">
        <f>'Przykładowe materiały - ceny'!B23</f>
        <v>Nerka jednorazowa</v>
      </c>
      <c r="C16" s="11" t="str">
        <f>'Przykładowe materiały - ceny'!C23</f>
        <v>materiał jednorazowy</v>
      </c>
      <c r="D16" s="13">
        <v>1</v>
      </c>
      <c r="E16" s="11" t="str">
        <f>'Przykładowe materiały - ceny'!D23</f>
        <v>szt</v>
      </c>
      <c r="F16" s="41">
        <v>1</v>
      </c>
      <c r="G16" s="12">
        <f>'Przykładowe materiały - ceny'!E23</f>
        <v>0.43</v>
      </c>
      <c r="H16" s="12">
        <f t="shared" si="0"/>
        <v>0.43</v>
      </c>
      <c r="I16" s="15"/>
      <c r="J16" s="15"/>
      <c r="K16" s="15"/>
    </row>
    <row r="17" spans="1:11" s="16" customFormat="1" ht="26.4" customHeight="1">
      <c r="A17" s="10" t="str">
        <f>'Przykładowe materiały - ceny'!A19</f>
        <v>ENDO-17</v>
      </c>
      <c r="B17" s="11" t="str">
        <f>'Przykładowe materiały - ceny'!B19</f>
        <v>Szczoteczka do czyszczenia endoskopów</v>
      </c>
      <c r="C17" s="11" t="str">
        <f>'Przykładowe materiały - ceny'!C19</f>
        <v>materiał jednorazowy</v>
      </c>
      <c r="D17" s="13">
        <v>1</v>
      </c>
      <c r="E17" s="11" t="str">
        <f>'Przykładowe materiały - ceny'!D19</f>
        <v>szt</v>
      </c>
      <c r="F17" s="41">
        <v>1</v>
      </c>
      <c r="G17" s="12">
        <f>'Przykładowe materiały - ceny'!E19</f>
        <v>2.98</v>
      </c>
      <c r="H17" s="12">
        <f t="shared" si="0"/>
        <v>2.98</v>
      </c>
      <c r="I17" s="15"/>
      <c r="J17" s="50"/>
      <c r="K17" s="15"/>
    </row>
    <row r="18" spans="1:11" s="16" customFormat="1" ht="26.4" customHeight="1">
      <c r="A18" s="10" t="str">
        <f>'Przykładowe materiały - ceny'!A14</f>
        <v>ENDO-12</v>
      </c>
      <c r="B18" s="11" t="str">
        <f>'Przykładowe materiały - ceny'!B14</f>
        <v>Aniosgel 85 NPC do dezynfekcji rąk, butelka 1000 ml</v>
      </c>
      <c r="C18" s="11" t="str">
        <f>'Przykładowe materiały - ceny'!C14</f>
        <v>środek dezynfekcyjny</v>
      </c>
      <c r="D18" s="13">
        <v>30</v>
      </c>
      <c r="E18" s="11" t="str">
        <f>'Przykładowe materiały - ceny'!D14</f>
        <v>szt</v>
      </c>
      <c r="F18" s="41">
        <v>1</v>
      </c>
      <c r="G18" s="12">
        <f>'Przykładowe materiały - ceny'!E14</f>
        <v>29.81</v>
      </c>
      <c r="H18" s="12">
        <f t="shared" si="0"/>
        <v>0.9936666666666666</v>
      </c>
      <c r="I18" s="15"/>
      <c r="J18" s="50"/>
      <c r="K18" s="15"/>
    </row>
    <row r="19" spans="1:11" s="16" customFormat="1" ht="26.4" customHeight="1">
      <c r="A19" s="10" t="str">
        <f>'Przykładowe materiały - ceny'!A15</f>
        <v>ENDO-13</v>
      </c>
      <c r="B19" s="11" t="str">
        <f>'Przykładowe materiały - ceny'!B15</f>
        <v>Chusteczki uniwersalne Clinell do dezynfekcji powierzchni, opakowanie 200 szt</v>
      </c>
      <c r="C19" s="11" t="str">
        <f>'Przykładowe materiały - ceny'!C15</f>
        <v>środek dezynfekcyjny</v>
      </c>
      <c r="D19" s="13">
        <v>60</v>
      </c>
      <c r="E19" s="11" t="str">
        <f>'Przykładowe materiały - ceny'!D15</f>
        <v>opakowanie</v>
      </c>
      <c r="F19" s="41">
        <v>1</v>
      </c>
      <c r="G19" s="12">
        <f>'Przykładowe materiały - ceny'!E15</f>
        <v>40</v>
      </c>
      <c r="H19" s="12">
        <f t="shared" si="0"/>
        <v>0.6666666666666666</v>
      </c>
      <c r="I19" s="15"/>
      <c r="J19" s="50"/>
      <c r="K19" s="15"/>
    </row>
    <row r="20" spans="1:11" s="16" customFormat="1" ht="26.4" customHeight="1">
      <c r="A20" s="10" t="str">
        <f>'Przykładowe materiały - ceny'!A16</f>
        <v>ENDO-14</v>
      </c>
      <c r="B20" s="11" t="str">
        <f>'Przykładowe materiały - ceny'!B16</f>
        <v>Kompresy niejałowe 10x10, opakowanie 100 sztuk</v>
      </c>
      <c r="C20" s="11" t="str">
        <f>'Przykładowe materiały - ceny'!C16</f>
        <v>materiał jednorazowy</v>
      </c>
      <c r="D20" s="13">
        <v>4</v>
      </c>
      <c r="E20" s="11" t="str">
        <f>'Przykładowe materiały - ceny'!D16</f>
        <v>opakowanie</v>
      </c>
      <c r="F20" s="41">
        <v>1</v>
      </c>
      <c r="G20" s="12">
        <f>'Przykładowe materiały - ceny'!E16</f>
        <v>10.15</v>
      </c>
      <c r="H20" s="12">
        <f t="shared" si="0"/>
        <v>2.5375</v>
      </c>
      <c r="I20" s="15"/>
      <c r="J20" s="50"/>
      <c r="K20" s="15"/>
    </row>
    <row r="21" spans="1:11" s="16" customFormat="1" ht="26.4" customHeight="1">
      <c r="A21" s="10" t="str">
        <f>'Przykładowe materiały - ceny'!A17</f>
        <v>ENDO-15</v>
      </c>
      <c r="B21" s="11" t="str">
        <f>'Przykładowe materiały - ceny'!B17</f>
        <v>Incidin OXY Wipes chusteczki do dezynfekcji, opakowanie 100 sztuk</v>
      </c>
      <c r="C21" s="11" t="str">
        <f>'Przykładowe materiały - ceny'!C17</f>
        <v>środek dezynfekcyjny</v>
      </c>
      <c r="D21" s="13">
        <v>10</v>
      </c>
      <c r="E21" s="11" t="str">
        <f>'Przykładowe materiały - ceny'!D17</f>
        <v>opakowanie</v>
      </c>
      <c r="F21" s="41">
        <v>1</v>
      </c>
      <c r="G21" s="12">
        <f>'Przykładowe materiały - ceny'!E17</f>
        <v>29.2</v>
      </c>
      <c r="H21" s="12">
        <f t="shared" si="0"/>
        <v>2.92</v>
      </c>
      <c r="I21" s="15"/>
      <c r="J21" s="50"/>
      <c r="K21" s="15"/>
    </row>
    <row r="22" spans="1:11" s="16" customFormat="1" ht="26.4" customHeight="1">
      <c r="A22" s="10" t="str">
        <f>'Przykładowe materiały - ceny'!A18</f>
        <v>ENDO-16</v>
      </c>
      <c r="B22" s="11" t="str">
        <f>'Przykładowe materiały - ceny'!B18</f>
        <v>Sterisol Liquid Soap Ultra Mild, opakowanie 700 ml</v>
      </c>
      <c r="C22" s="11" t="str">
        <f>'Przykładowe materiały - ceny'!C18</f>
        <v>środek dezynfekcyjny</v>
      </c>
      <c r="D22" s="13">
        <v>60</v>
      </c>
      <c r="E22" s="11" t="str">
        <f>'Przykładowe materiały - ceny'!D18</f>
        <v>szt</v>
      </c>
      <c r="F22" s="41">
        <v>1</v>
      </c>
      <c r="G22" s="12">
        <f>'Przykładowe materiały - ceny'!E18</f>
        <v>35</v>
      </c>
      <c r="H22" s="12">
        <f t="shared" si="0"/>
        <v>0.5833333333333334</v>
      </c>
      <c r="I22" s="15"/>
      <c r="J22" s="50"/>
      <c r="K22" s="15"/>
    </row>
    <row r="23" spans="1:11" s="16" customFormat="1" ht="26.4" customHeight="1">
      <c r="A23" s="10" t="str">
        <f>'Przykładowe materiały - ceny'!A22</f>
        <v>ENDO-20</v>
      </c>
      <c r="B23" s="11" t="str">
        <f>'Przykładowe materiały - ceny'!B22</f>
        <v>POJEMNIK na odpady medyczne 10L.</v>
      </c>
      <c r="C23" s="11" t="str">
        <f>'Przykładowe materiały - ceny'!C22</f>
        <v>materiał jednorazowy</v>
      </c>
      <c r="D23" s="13">
        <v>30</v>
      </c>
      <c r="E23" s="11" t="str">
        <f>'Przykładowe materiały - ceny'!D22</f>
        <v>szt</v>
      </c>
      <c r="F23" s="41">
        <v>1</v>
      </c>
      <c r="G23" s="12">
        <f>'Przykładowe materiały - ceny'!E22</f>
        <v>5.057675</v>
      </c>
      <c r="H23" s="12">
        <f t="shared" si="0"/>
        <v>0.16858916666666665</v>
      </c>
      <c r="I23" s="15"/>
      <c r="J23" s="15"/>
      <c r="K23" s="15"/>
    </row>
    <row r="24" spans="1:11" s="16" customFormat="1" ht="26.4" customHeight="1">
      <c r="A24" s="10" t="str">
        <f>'Przykładowe materiały - ceny'!A35</f>
        <v>ENDO-33</v>
      </c>
      <c r="B24" s="11" t="str">
        <f>'Przykładowe materiały - ceny'!B35</f>
        <v>Spirytus 75 % , 1 litr</v>
      </c>
      <c r="C24" s="11" t="str">
        <f>'Przykładowe materiały - ceny'!C35</f>
        <v>środek dezynfekcyjny</v>
      </c>
      <c r="D24" s="13">
        <v>1</v>
      </c>
      <c r="E24" s="11" t="str">
        <f>'Przykładowe materiały - ceny'!D35</f>
        <v>litr</v>
      </c>
      <c r="F24" s="40">
        <v>0.1</v>
      </c>
      <c r="G24" s="12">
        <f>'Przykładowe materiały - ceny'!E35</f>
        <v>195.45</v>
      </c>
      <c r="H24" s="12">
        <f t="shared" si="0"/>
        <v>19.545</v>
      </c>
      <c r="I24" s="15"/>
      <c r="J24" s="15"/>
      <c r="K24" s="15"/>
    </row>
    <row r="25" spans="1:11" s="16" customFormat="1" ht="26.4" customHeight="1">
      <c r="A25" s="10" t="str">
        <f>'Przykładowe materiały - ceny'!A57</f>
        <v>ENDO-55</v>
      </c>
      <c r="B25" s="11" t="str">
        <f>'Przykładowe materiały - ceny'!B57</f>
        <v xml:space="preserve">STRZYKAWKA 50 ml POLFA </v>
      </c>
      <c r="C25" s="11" t="str">
        <f>'Przykładowe materiały - ceny'!C57</f>
        <v>materiał jednorazowy</v>
      </c>
      <c r="D25" s="13">
        <v>1</v>
      </c>
      <c r="E25" s="11" t="str">
        <f>'Przykładowe materiały - ceny'!D57</f>
        <v>szt</v>
      </c>
      <c r="F25" s="41">
        <v>1</v>
      </c>
      <c r="G25" s="12">
        <f>'Przykładowe materiały - ceny'!E57</f>
        <v>0.98</v>
      </c>
      <c r="H25" s="12">
        <f t="shared" si="0"/>
        <v>0.98</v>
      </c>
      <c r="I25" s="15"/>
      <c r="J25" s="15"/>
      <c r="K25" s="15"/>
    </row>
    <row r="26" spans="1:11" s="16" customFormat="1" ht="26.4" customHeight="1">
      <c r="A26" s="10" t="str">
        <f>'Przykładowe materiały - ceny'!A60</f>
        <v>ENDO-58</v>
      </c>
      <c r="B26" s="11" t="str">
        <f>'Przykładowe materiały - ceny'!B60</f>
        <v xml:space="preserve">SZORTY do kolonoskopii </v>
      </c>
      <c r="C26" s="11" t="str">
        <f>'Przykładowe materiały - ceny'!C60</f>
        <v>materiał jednorazowy</v>
      </c>
      <c r="D26" s="13">
        <v>1</v>
      </c>
      <c r="E26" s="11" t="str">
        <f>'Przykładowe materiały - ceny'!D60</f>
        <v>szt</v>
      </c>
      <c r="F26" s="41">
        <v>1</v>
      </c>
      <c r="G26" s="12">
        <f>'Przykładowe materiały - ceny'!E60</f>
        <v>1.86</v>
      </c>
      <c r="H26" s="12">
        <f t="shared" si="0"/>
        <v>1.86</v>
      </c>
      <c r="I26" s="15"/>
      <c r="J26" s="15"/>
      <c r="K26" s="15"/>
    </row>
    <row r="27" spans="1:11" s="16" customFormat="1" ht="26.4" customHeight="1">
      <c r="A27" s="10" t="str">
        <f>'Przykładowe materiały - ceny'!A21</f>
        <v>ENDO-19</v>
      </c>
      <c r="B27" s="11" t="str">
        <f>'Przykładowe materiały - ceny'!B21</f>
        <v>Pojemnik z 4% formaliną o poj.  60 / 30 ml</v>
      </c>
      <c r="C27" s="11" t="str">
        <f>'Przykładowe materiały - ceny'!C21</f>
        <v>materiał jednorazowy</v>
      </c>
      <c r="D27" s="13">
        <v>1</v>
      </c>
      <c r="E27" s="11" t="str">
        <f>'Przykładowe materiały - ceny'!D21</f>
        <v>szt</v>
      </c>
      <c r="F27" s="41">
        <v>1</v>
      </c>
      <c r="G27" s="12">
        <f>'Przykładowe materiały - ceny'!E21</f>
        <v>2.787471641791045</v>
      </c>
      <c r="H27" s="12">
        <f t="shared" si="0"/>
        <v>2.787471641791045</v>
      </c>
      <c r="I27" s="15"/>
      <c r="J27" s="15"/>
      <c r="K27" s="15"/>
    </row>
    <row r="28" spans="1:11" s="16" customFormat="1" ht="26.4" customHeight="1">
      <c r="A28" s="10" t="str">
        <f>'Przykładowe materiały - ceny'!A20</f>
        <v>ENDO-18</v>
      </c>
      <c r="B28" s="11" t="str">
        <f>'Przykładowe materiały - ceny'!B20</f>
        <v>Szczypce biopsyjne</v>
      </c>
      <c r="C28" s="11" t="str">
        <f>'Przykładowe materiały - ceny'!C20</f>
        <v>materiał jednorazowy</v>
      </c>
      <c r="D28" s="13">
        <v>1</v>
      </c>
      <c r="E28" s="11" t="str">
        <f>'Przykładowe materiały - ceny'!D20</f>
        <v>szt</v>
      </c>
      <c r="F28" s="41">
        <v>1</v>
      </c>
      <c r="G28" s="12">
        <f>'Przykładowe materiały - ceny'!E20</f>
        <v>18.9</v>
      </c>
      <c r="H28" s="12">
        <f t="shared" si="0"/>
        <v>18.9</v>
      </c>
      <c r="I28" s="15"/>
      <c r="J28" s="15"/>
      <c r="K28" s="15"/>
    </row>
    <row r="29" spans="1:11" s="16" customFormat="1" ht="26.4" customHeight="1">
      <c r="A29" s="10" t="str">
        <f>'Przykładowe materiały - ceny'!A37</f>
        <v>ENDO-35</v>
      </c>
      <c r="B29" s="11" t="str">
        <f>'Przykładowe materiały - ceny'!B37</f>
        <v xml:space="preserve">Pętla diatermiczna </v>
      </c>
      <c r="C29" s="11" t="str">
        <f>'Przykładowe materiały - ceny'!C37</f>
        <v>materiał jednorazowy</v>
      </c>
      <c r="D29" s="13">
        <v>1</v>
      </c>
      <c r="E29" s="11" t="str">
        <f>'Przykładowe materiały - ceny'!D37</f>
        <v>szt</v>
      </c>
      <c r="F29" s="41">
        <v>1</v>
      </c>
      <c r="G29" s="12">
        <f>'Przykładowe materiały - ceny'!E37</f>
        <v>29.55</v>
      </c>
      <c r="H29" s="12">
        <f t="shared" si="0"/>
        <v>29.55</v>
      </c>
      <c r="I29" s="15"/>
      <c r="J29" s="15"/>
      <c r="K29" s="15"/>
    </row>
    <row r="30" spans="1:11" s="16" customFormat="1" ht="26.4" customHeight="1">
      <c r="A30" s="10" t="str">
        <f>'Przykładowe materiały - ceny'!A43</f>
        <v>ENDO-41</v>
      </c>
      <c r="B30" s="11" t="str">
        <f>'Przykładowe materiały - ceny'!B43</f>
        <v>Lignocainum Jelfa A żel 20mg/g 30g tuba</v>
      </c>
      <c r="C30" s="11" t="str">
        <f>'Przykładowe materiały - ceny'!C43</f>
        <v>lek</v>
      </c>
      <c r="D30" s="13">
        <v>10</v>
      </c>
      <c r="E30" s="11" t="str">
        <f>'Przykładowe materiały - ceny'!D43</f>
        <v>szt</v>
      </c>
      <c r="F30" s="41">
        <v>1</v>
      </c>
      <c r="G30" s="12">
        <f>'Przykładowe materiały - ceny'!E43</f>
        <v>32.21</v>
      </c>
      <c r="H30" s="12">
        <f t="shared" si="0"/>
        <v>3.221</v>
      </c>
      <c r="I30" s="15"/>
      <c r="J30" s="15"/>
      <c r="K30" s="15"/>
    </row>
    <row r="31" spans="1:11" s="16" customFormat="1" ht="26.4" customHeight="1">
      <c r="A31" s="123" t="s">
        <v>80</v>
      </c>
      <c r="B31" s="124"/>
      <c r="C31" s="124"/>
      <c r="D31" s="124"/>
      <c r="E31" s="124"/>
      <c r="F31" s="124"/>
      <c r="G31" s="125"/>
      <c r="H31" s="17">
        <f>SUM(H8:H30)</f>
        <v>125.66112747512439</v>
      </c>
      <c r="I31" s="15"/>
      <c r="J31" s="15"/>
      <c r="K31" s="15"/>
    </row>
    <row r="32" spans="1:11" s="16" customFormat="1" ht="26.4" customHeight="1">
      <c r="A32" s="6"/>
      <c r="B32" s="6"/>
      <c r="C32" s="6"/>
      <c r="D32" s="6"/>
      <c r="E32" s="6"/>
      <c r="F32" s="6"/>
      <c r="G32" s="6"/>
      <c r="H32" s="6"/>
      <c r="I32" s="15"/>
      <c r="J32" s="15"/>
      <c r="K32" s="15"/>
    </row>
    <row r="33" spans="1:11" s="16" customFormat="1" ht="26.4" customHeight="1">
      <c r="A33" s="6"/>
      <c r="B33" s="6"/>
      <c r="C33" s="6"/>
      <c r="D33" s="6"/>
      <c r="E33" s="6"/>
      <c r="F33" s="6"/>
      <c r="G33" s="6"/>
      <c r="H33" s="6"/>
      <c r="I33" s="15"/>
      <c r="J33" s="15"/>
      <c r="K33" s="15"/>
    </row>
    <row r="34" spans="1:11" s="16" customFormat="1" ht="26.4" customHeight="1">
      <c r="A34" s="6" t="s">
        <v>81</v>
      </c>
      <c r="B34" s="7"/>
      <c r="C34" s="7"/>
      <c r="D34" s="7"/>
      <c r="E34" s="7"/>
      <c r="F34" s="7"/>
      <c r="G34" s="7"/>
      <c r="H34" s="7"/>
      <c r="I34" s="15"/>
      <c r="J34" s="15"/>
      <c r="K34" s="15"/>
    </row>
    <row r="35" spans="1:11" s="16" customFormat="1" ht="26.4" customHeight="1">
      <c r="A35" s="6" t="s">
        <v>82</v>
      </c>
      <c r="B35" s="18" t="s">
        <v>83</v>
      </c>
      <c r="C35" s="18" t="s">
        <v>84</v>
      </c>
      <c r="D35" s="7"/>
      <c r="E35" s="7"/>
      <c r="F35" s="7"/>
      <c r="G35" s="7"/>
      <c r="H35" s="7"/>
      <c r="I35" s="15"/>
      <c r="J35" s="15"/>
      <c r="K35" s="15"/>
    </row>
    <row r="36" spans="1:11" s="16" customFormat="1" ht="26.4" customHeight="1">
      <c r="A36" s="19"/>
      <c r="B36" s="20"/>
      <c r="C36" s="21"/>
      <c r="D36" s="7"/>
      <c r="E36" s="7"/>
      <c r="F36" s="7"/>
      <c r="G36" s="7"/>
      <c r="H36" s="7"/>
      <c r="I36" s="15"/>
      <c r="J36" s="15"/>
      <c r="K36" s="15"/>
    </row>
    <row r="37" spans="1:11" s="16" customFormat="1" ht="26.4" customHeight="1">
      <c r="A37" s="22" t="str">
        <f>'Przykładowe stawki wynagrodzeń'!C3</f>
        <v>lekarz</v>
      </c>
      <c r="B37" s="23">
        <f>'Przykładowe stawki wynagrodzeń'!E7</f>
        <v>115.2072796875</v>
      </c>
      <c r="C37" s="24">
        <f>B37/60</f>
        <v>1.920121328125</v>
      </c>
      <c r="D37" s="7"/>
      <c r="E37" s="7"/>
      <c r="F37" s="7"/>
      <c r="G37" s="7"/>
      <c r="H37" s="7"/>
      <c r="I37" s="15"/>
      <c r="J37" s="15"/>
      <c r="K37" s="15"/>
    </row>
    <row r="38" spans="1:11" s="16" customFormat="1" ht="26.4" customHeight="1">
      <c r="A38" s="25" t="str">
        <f>'Przykładowe stawki wynagrodzeń'!C8</f>
        <v>pielęgniarka</v>
      </c>
      <c r="B38" s="23">
        <f>'Przykładowe stawki wynagrodzeń'!E12</f>
        <v>44.2545341875</v>
      </c>
      <c r="C38" s="24">
        <f>B38/60</f>
        <v>0.7375755697916666</v>
      </c>
      <c r="D38" s="7"/>
      <c r="E38" s="7"/>
      <c r="F38" s="7"/>
      <c r="G38" s="7"/>
      <c r="H38" s="7"/>
      <c r="I38" s="15"/>
      <c r="J38" s="15"/>
      <c r="K38" s="15"/>
    </row>
    <row r="39" spans="1:11" s="16" customFormat="1" ht="26.4" customHeight="1">
      <c r="A39" s="7"/>
      <c r="B39" s="7"/>
      <c r="C39" s="7"/>
      <c r="D39" s="7"/>
      <c r="E39" s="7"/>
      <c r="F39" s="7"/>
      <c r="G39" s="7"/>
      <c r="H39" s="7"/>
      <c r="I39" s="15"/>
      <c r="J39" s="15"/>
      <c r="K39" s="15"/>
    </row>
    <row r="40" spans="1:11" ht="18.6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27.6" customHeight="1">
      <c r="A41" s="8" t="s">
        <v>85</v>
      </c>
      <c r="B41" s="8" t="s">
        <v>86</v>
      </c>
      <c r="C41" s="8" t="s">
        <v>67</v>
      </c>
      <c r="D41" s="8" t="s">
        <v>87</v>
      </c>
      <c r="E41" s="8" t="s">
        <v>88</v>
      </c>
      <c r="F41" s="8" t="s">
        <v>89</v>
      </c>
      <c r="G41" s="8" t="s">
        <v>90</v>
      </c>
      <c r="H41" s="7"/>
      <c r="I41" s="7"/>
      <c r="J41" s="7"/>
      <c r="K41" s="7"/>
    </row>
    <row r="42" spans="1:11" ht="15">
      <c r="A42" s="26"/>
      <c r="B42" s="9" t="s">
        <v>73</v>
      </c>
      <c r="C42" s="9" t="s">
        <v>75</v>
      </c>
      <c r="D42" s="9" t="s">
        <v>76</v>
      </c>
      <c r="E42" s="9" t="s">
        <v>77</v>
      </c>
      <c r="F42" s="9" t="s">
        <v>78</v>
      </c>
      <c r="G42" s="27" t="s">
        <v>91</v>
      </c>
      <c r="H42" s="7"/>
      <c r="I42" s="7"/>
      <c r="J42" s="7"/>
      <c r="K42" s="7"/>
    </row>
    <row r="43" spans="1:11" ht="20.4" customHeight="1">
      <c r="A43" s="28" t="s">
        <v>149</v>
      </c>
      <c r="B43" s="29" t="s">
        <v>98</v>
      </c>
      <c r="C43" s="30">
        <v>1</v>
      </c>
      <c r="D43" s="31" t="s">
        <v>92</v>
      </c>
      <c r="E43" s="32">
        <v>60</v>
      </c>
      <c r="F43" s="33">
        <f>C37</f>
        <v>1.920121328125</v>
      </c>
      <c r="G43" s="33">
        <f>(E43/C43)*F43</f>
        <v>115.2072796875</v>
      </c>
      <c r="H43" s="7"/>
      <c r="I43" s="7"/>
      <c r="J43" s="7"/>
      <c r="K43" s="7"/>
    </row>
    <row r="44" spans="1:11" ht="20.4" customHeight="1">
      <c r="A44" s="58" t="s">
        <v>245</v>
      </c>
      <c r="B44" s="29" t="s">
        <v>99</v>
      </c>
      <c r="C44" s="31">
        <v>1</v>
      </c>
      <c r="D44" s="31" t="s">
        <v>92</v>
      </c>
      <c r="E44" s="34">
        <v>70</v>
      </c>
      <c r="F44" s="33">
        <f>C38</f>
        <v>0.7375755697916666</v>
      </c>
      <c r="G44" s="35">
        <f>(E44/C44)*F44</f>
        <v>51.630289885416666</v>
      </c>
      <c r="H44" s="7"/>
      <c r="I44" s="7"/>
      <c r="J44" s="7"/>
      <c r="K44" s="7"/>
    </row>
    <row r="45" spans="1:11" ht="20.4" customHeight="1">
      <c r="A45" s="126" t="s">
        <v>93</v>
      </c>
      <c r="B45" s="127"/>
      <c r="C45" s="127"/>
      <c r="D45" s="127"/>
      <c r="E45" s="127"/>
      <c r="F45" s="127"/>
      <c r="G45" s="36">
        <f>SUM(G43:G44)</f>
        <v>166.83756957291666</v>
      </c>
      <c r="H45" s="7"/>
      <c r="I45" s="7"/>
      <c r="J45" s="7"/>
      <c r="K45" s="7"/>
    </row>
    <row r="46" spans="1:1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5">
      <c r="A47" s="7"/>
      <c r="B47" s="7"/>
      <c r="C47" s="7"/>
      <c r="D47" s="7"/>
      <c r="E47" s="7"/>
      <c r="F47" s="7"/>
      <c r="G47" s="7"/>
      <c r="H47" s="37"/>
      <c r="I47" s="7"/>
      <c r="J47" s="7"/>
      <c r="K47" s="7"/>
    </row>
    <row r="48" spans="1:11" ht="16.8" customHeight="1">
      <c r="A48" s="128" t="s">
        <v>94</v>
      </c>
      <c r="B48" s="128"/>
      <c r="C48" s="20">
        <f>H31</f>
        <v>125.66112747512439</v>
      </c>
      <c r="D48" s="7"/>
      <c r="E48" s="7"/>
      <c r="F48" s="7"/>
      <c r="G48" s="7"/>
      <c r="H48" s="37"/>
      <c r="I48" s="7"/>
      <c r="J48" s="7"/>
      <c r="K48" s="7"/>
    </row>
    <row r="49" spans="1:11" ht="16.8" customHeight="1">
      <c r="A49" s="129" t="s">
        <v>95</v>
      </c>
      <c r="B49" s="129"/>
      <c r="C49" s="23">
        <f>G45</f>
        <v>166.83756957291666</v>
      </c>
      <c r="D49" s="7"/>
      <c r="E49" s="7"/>
      <c r="F49" s="7"/>
      <c r="G49" s="7"/>
      <c r="H49" s="37"/>
      <c r="I49" s="7"/>
      <c r="J49" s="7"/>
      <c r="K49" s="7"/>
    </row>
    <row r="50" spans="1:11" ht="21.6" customHeight="1">
      <c r="A50" s="119" t="s">
        <v>96</v>
      </c>
      <c r="B50" s="119"/>
      <c r="C50" s="74">
        <f>SUM(C48:C49)</f>
        <v>292.49869704804104</v>
      </c>
      <c r="D50" s="6"/>
      <c r="E50" s="6"/>
      <c r="F50" s="6"/>
      <c r="G50" s="6"/>
      <c r="H50" s="37"/>
      <c r="I50" s="7"/>
      <c r="J50" s="7"/>
      <c r="K50" s="7"/>
    </row>
    <row r="51" spans="1:11" ht="15">
      <c r="A51" s="37"/>
      <c r="B51" s="37"/>
      <c r="C51" s="37"/>
      <c r="D51" s="37"/>
      <c r="E51" s="37"/>
      <c r="F51" s="37"/>
      <c r="G51" s="37"/>
      <c r="H51" s="37"/>
      <c r="I51" s="7"/>
      <c r="J51" s="7"/>
      <c r="K51" s="7"/>
    </row>
    <row r="52" spans="1:11" ht="15">
      <c r="A52" s="37"/>
      <c r="B52" s="37"/>
      <c r="C52" s="37"/>
      <c r="D52" s="37"/>
      <c r="E52" s="37"/>
      <c r="F52" s="37"/>
      <c r="G52" s="37"/>
      <c r="H52" s="37"/>
      <c r="I52" s="7"/>
      <c r="J52" s="7"/>
      <c r="K52" s="7"/>
    </row>
    <row r="53" spans="1:11" ht="25.2" customHeight="1">
      <c r="A53" s="37"/>
      <c r="B53" s="37"/>
      <c r="C53" s="37"/>
      <c r="D53" s="37"/>
      <c r="E53" s="37"/>
      <c r="F53" s="37"/>
      <c r="G53" s="37"/>
      <c r="H53" s="37"/>
      <c r="I53" s="7"/>
      <c r="J53" s="7"/>
      <c r="K53" s="7"/>
    </row>
  </sheetData>
  <mergeCells count="7">
    <mergeCell ref="A50:B50"/>
    <mergeCell ref="A4:C4"/>
    <mergeCell ref="B1:I1"/>
    <mergeCell ref="A31:G31"/>
    <mergeCell ref="A45:F45"/>
    <mergeCell ref="A48:B48"/>
    <mergeCell ref="A49:B49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7F1D2-9CDC-465E-BBFF-6BE2F357804B}">
  <dimension ref="A1:K52"/>
  <sheetViews>
    <sheetView workbookViewId="0" topLeftCell="A1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35.28125" style="38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medycznych'!C30</f>
        <v>Kolonoskopia z biopsją</v>
      </c>
      <c r="C1" s="120"/>
      <c r="D1" s="130"/>
      <c r="E1" s="130"/>
      <c r="F1" s="130"/>
      <c r="G1" s="130"/>
      <c r="H1" s="130"/>
      <c r="I1" s="130"/>
      <c r="J1" s="7"/>
      <c r="K1" s="7"/>
    </row>
    <row r="2" spans="1:11" ht="15.6">
      <c r="A2" s="6" t="s">
        <v>62</v>
      </c>
      <c r="B2" s="72" t="str">
        <f>'Wykaz procedur medycznych'!B30</f>
        <v>45.253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29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s="16" customFormat="1" ht="26.4" customHeight="1">
      <c r="A14" s="10" t="str">
        <f>'Przykładowe materiały - ceny'!A12</f>
        <v>ENDO-10</v>
      </c>
      <c r="B14" s="11" t="str">
        <f>'Przykładowe materiały - ceny'!B12</f>
        <v>ANIOXYDE 1000 ml, preparat do czyszczenia endoskopów</v>
      </c>
      <c r="C14" s="11" t="str">
        <f>'Przykładowe materiały - ceny'!C12</f>
        <v>środek dezynfekcyjny</v>
      </c>
      <c r="D14" s="13">
        <v>25</v>
      </c>
      <c r="E14" s="11" t="str">
        <f>'Przykładowe materiały - ceny'!D12</f>
        <v>szt</v>
      </c>
      <c r="F14" s="41">
        <v>1</v>
      </c>
      <c r="G14" s="12">
        <f>'Przykładowe materiały - ceny'!E12</f>
        <v>147.56</v>
      </c>
      <c r="H14" s="12">
        <f t="shared" si="0"/>
        <v>5.9024</v>
      </c>
      <c r="I14" s="15"/>
      <c r="J14" s="50"/>
      <c r="K14" s="15"/>
    </row>
    <row r="15" spans="1:11" s="16" customFormat="1" ht="26.4" customHeight="1">
      <c r="A15" s="10" t="str">
        <f>'Przykładowe materiały - ceny'!A13</f>
        <v>ENDO-11</v>
      </c>
      <c r="B15" s="11" t="str">
        <f>'Przykładowe materiały - ceny'!B13</f>
        <v>Lignina - wata celulozowa, opakowanie 5 kg</v>
      </c>
      <c r="C15" s="11" t="str">
        <f>'Przykładowe materiały - ceny'!C13</f>
        <v>materiał jednorazowy</v>
      </c>
      <c r="D15" s="13">
        <v>100</v>
      </c>
      <c r="E15" s="11" t="str">
        <f>'Przykładowe materiały - ceny'!D13</f>
        <v>opakowanie</v>
      </c>
      <c r="F15" s="41">
        <v>1</v>
      </c>
      <c r="G15" s="12">
        <f>'Przykładowe materiały - ceny'!E13</f>
        <v>42.55</v>
      </c>
      <c r="H15" s="12">
        <f t="shared" si="0"/>
        <v>0.4255</v>
      </c>
      <c r="I15" s="15"/>
      <c r="J15" s="50"/>
      <c r="K15" s="15"/>
    </row>
    <row r="16" spans="1:11" s="16" customFormat="1" ht="26.4" customHeight="1">
      <c r="A16" s="10" t="str">
        <f>'Przykładowe materiały - ceny'!A23</f>
        <v>ENDO-21</v>
      </c>
      <c r="B16" s="11" t="str">
        <f>'Przykładowe materiały - ceny'!B23</f>
        <v>Nerka jednorazowa</v>
      </c>
      <c r="C16" s="11" t="str">
        <f>'Przykładowe materiały - ceny'!C23</f>
        <v>materiał jednorazowy</v>
      </c>
      <c r="D16" s="13">
        <v>1</v>
      </c>
      <c r="E16" s="11" t="str">
        <f>'Przykładowe materiały - ceny'!D23</f>
        <v>szt</v>
      </c>
      <c r="F16" s="41">
        <v>1</v>
      </c>
      <c r="G16" s="12">
        <f>'Przykładowe materiały - ceny'!E23</f>
        <v>0.43</v>
      </c>
      <c r="H16" s="12">
        <f t="shared" si="0"/>
        <v>0.43</v>
      </c>
      <c r="I16" s="15"/>
      <c r="J16" s="15"/>
      <c r="K16" s="15"/>
    </row>
    <row r="17" spans="1:11" s="16" customFormat="1" ht="26.4" customHeight="1">
      <c r="A17" s="10" t="str">
        <f>'Przykładowe materiały - ceny'!A19</f>
        <v>ENDO-17</v>
      </c>
      <c r="B17" s="11" t="str">
        <f>'Przykładowe materiały - ceny'!B19</f>
        <v>Szczoteczka do czyszczenia endoskopów</v>
      </c>
      <c r="C17" s="11" t="str">
        <f>'Przykładowe materiały - ceny'!C19</f>
        <v>materiał jednorazowy</v>
      </c>
      <c r="D17" s="13">
        <v>1</v>
      </c>
      <c r="E17" s="11" t="str">
        <f>'Przykładowe materiały - ceny'!D19</f>
        <v>szt</v>
      </c>
      <c r="F17" s="41">
        <v>1</v>
      </c>
      <c r="G17" s="12">
        <f>'Przykładowe materiały - ceny'!E19</f>
        <v>2.98</v>
      </c>
      <c r="H17" s="12">
        <f t="shared" si="0"/>
        <v>2.98</v>
      </c>
      <c r="I17" s="15"/>
      <c r="J17" s="50"/>
      <c r="K17" s="15"/>
    </row>
    <row r="18" spans="1:11" s="16" customFormat="1" ht="26.4" customHeight="1">
      <c r="A18" s="10" t="str">
        <f>'Przykładowe materiały - ceny'!A14</f>
        <v>ENDO-12</v>
      </c>
      <c r="B18" s="11" t="str">
        <f>'Przykładowe materiały - ceny'!B14</f>
        <v>Aniosgel 85 NPC do dezynfekcji rąk, butelka 1000 ml</v>
      </c>
      <c r="C18" s="11" t="str">
        <f>'Przykładowe materiały - ceny'!C14</f>
        <v>środek dezynfekcyjny</v>
      </c>
      <c r="D18" s="13">
        <v>30</v>
      </c>
      <c r="E18" s="11" t="str">
        <f>'Przykładowe materiały - ceny'!D14</f>
        <v>szt</v>
      </c>
      <c r="F18" s="41">
        <v>1</v>
      </c>
      <c r="G18" s="12">
        <f>'Przykładowe materiały - ceny'!E14</f>
        <v>29.81</v>
      </c>
      <c r="H18" s="12">
        <f t="shared" si="0"/>
        <v>0.9936666666666666</v>
      </c>
      <c r="I18" s="15"/>
      <c r="J18" s="50"/>
      <c r="K18" s="15"/>
    </row>
    <row r="19" spans="1:11" s="16" customFormat="1" ht="26.4" customHeight="1">
      <c r="A19" s="10" t="str">
        <f>'Przykładowe materiały - ceny'!A15</f>
        <v>ENDO-13</v>
      </c>
      <c r="B19" s="11" t="str">
        <f>'Przykładowe materiały - ceny'!B15</f>
        <v>Chusteczki uniwersalne Clinell do dezynfekcji powierzchni, opakowanie 200 szt</v>
      </c>
      <c r="C19" s="11" t="str">
        <f>'Przykładowe materiały - ceny'!C15</f>
        <v>środek dezynfekcyjny</v>
      </c>
      <c r="D19" s="13">
        <v>60</v>
      </c>
      <c r="E19" s="11" t="str">
        <f>'Przykładowe materiały - ceny'!D15</f>
        <v>opakowanie</v>
      </c>
      <c r="F19" s="41">
        <v>1</v>
      </c>
      <c r="G19" s="12">
        <f>'Przykładowe materiały - ceny'!E15</f>
        <v>40</v>
      </c>
      <c r="H19" s="12">
        <f t="shared" si="0"/>
        <v>0.6666666666666666</v>
      </c>
      <c r="I19" s="15"/>
      <c r="J19" s="50"/>
      <c r="K19" s="15"/>
    </row>
    <row r="20" spans="1:11" s="16" customFormat="1" ht="26.4" customHeight="1">
      <c r="A20" s="10" t="str">
        <f>'Przykładowe materiały - ceny'!A16</f>
        <v>ENDO-14</v>
      </c>
      <c r="B20" s="11" t="str">
        <f>'Przykładowe materiały - ceny'!B16</f>
        <v>Kompresy niejałowe 10x10, opakowanie 100 sztuk</v>
      </c>
      <c r="C20" s="11" t="str">
        <f>'Przykładowe materiały - ceny'!C16</f>
        <v>materiał jednorazowy</v>
      </c>
      <c r="D20" s="13">
        <v>4</v>
      </c>
      <c r="E20" s="11" t="str">
        <f>'Przykładowe materiały - ceny'!D16</f>
        <v>opakowanie</v>
      </c>
      <c r="F20" s="41">
        <v>1</v>
      </c>
      <c r="G20" s="12">
        <f>'Przykładowe materiały - ceny'!E16</f>
        <v>10.15</v>
      </c>
      <c r="H20" s="12">
        <f t="shared" si="0"/>
        <v>2.5375</v>
      </c>
      <c r="I20" s="15"/>
      <c r="J20" s="50"/>
      <c r="K20" s="15"/>
    </row>
    <row r="21" spans="1:11" s="16" customFormat="1" ht="26.4" customHeight="1">
      <c r="A21" s="10" t="str">
        <f>'Przykładowe materiały - ceny'!A17</f>
        <v>ENDO-15</v>
      </c>
      <c r="B21" s="11" t="str">
        <f>'Przykładowe materiały - ceny'!B17</f>
        <v>Incidin OXY Wipes chusteczki do dezynfekcji, opakowanie 100 sztuk</v>
      </c>
      <c r="C21" s="11" t="str">
        <f>'Przykładowe materiały - ceny'!C17</f>
        <v>środek dezynfekcyjny</v>
      </c>
      <c r="D21" s="13">
        <v>10</v>
      </c>
      <c r="E21" s="11" t="str">
        <f>'Przykładowe materiały - ceny'!D17</f>
        <v>opakowanie</v>
      </c>
      <c r="F21" s="41">
        <v>1</v>
      </c>
      <c r="G21" s="12">
        <f>'Przykładowe materiały - ceny'!E17</f>
        <v>29.2</v>
      </c>
      <c r="H21" s="12">
        <f t="shared" si="0"/>
        <v>2.92</v>
      </c>
      <c r="I21" s="15"/>
      <c r="J21" s="50"/>
      <c r="K21" s="15"/>
    </row>
    <row r="22" spans="1:11" s="16" customFormat="1" ht="26.4" customHeight="1">
      <c r="A22" s="10" t="str">
        <f>'Przykładowe materiały - ceny'!A18</f>
        <v>ENDO-16</v>
      </c>
      <c r="B22" s="11" t="str">
        <f>'Przykładowe materiały - ceny'!B18</f>
        <v>Sterisol Liquid Soap Ultra Mild, opakowanie 700 ml</v>
      </c>
      <c r="C22" s="11" t="str">
        <f>'Przykładowe materiały - ceny'!C18</f>
        <v>środek dezynfekcyjny</v>
      </c>
      <c r="D22" s="13">
        <v>60</v>
      </c>
      <c r="E22" s="11" t="str">
        <f>'Przykładowe materiały - ceny'!D18</f>
        <v>szt</v>
      </c>
      <c r="F22" s="41">
        <v>1</v>
      </c>
      <c r="G22" s="12">
        <f>'Przykładowe materiały - ceny'!E18</f>
        <v>35</v>
      </c>
      <c r="H22" s="12">
        <f t="shared" si="0"/>
        <v>0.5833333333333334</v>
      </c>
      <c r="I22" s="15"/>
      <c r="J22" s="50"/>
      <c r="K22" s="15"/>
    </row>
    <row r="23" spans="1:11" s="16" customFormat="1" ht="26.4" customHeight="1">
      <c r="A23" s="10" t="str">
        <f>'Przykładowe materiały - ceny'!A22</f>
        <v>ENDO-20</v>
      </c>
      <c r="B23" s="11" t="str">
        <f>'Przykładowe materiały - ceny'!B22</f>
        <v>POJEMNIK na odpady medyczne 10L.</v>
      </c>
      <c r="C23" s="11" t="str">
        <f>'Przykładowe materiały - ceny'!C22</f>
        <v>materiał jednorazowy</v>
      </c>
      <c r="D23" s="13">
        <v>30</v>
      </c>
      <c r="E23" s="11" t="str">
        <f>'Przykładowe materiały - ceny'!D22</f>
        <v>szt</v>
      </c>
      <c r="F23" s="41">
        <v>1</v>
      </c>
      <c r="G23" s="12">
        <f>'Przykładowe materiały - ceny'!E22</f>
        <v>5.057675</v>
      </c>
      <c r="H23" s="12">
        <f t="shared" si="0"/>
        <v>0.16858916666666665</v>
      </c>
      <c r="I23" s="15"/>
      <c r="J23" s="15"/>
      <c r="K23" s="15"/>
    </row>
    <row r="24" spans="1:11" s="16" customFormat="1" ht="26.4" customHeight="1">
      <c r="A24" s="10" t="str">
        <f>'Przykładowe materiały - ceny'!A35</f>
        <v>ENDO-33</v>
      </c>
      <c r="B24" s="11" t="str">
        <f>'Przykładowe materiały - ceny'!B35</f>
        <v>Spirytus 75 % , 1 litr</v>
      </c>
      <c r="C24" s="11" t="str">
        <f>'Przykładowe materiały - ceny'!C35</f>
        <v>środek dezynfekcyjny</v>
      </c>
      <c r="D24" s="13">
        <v>1</v>
      </c>
      <c r="E24" s="11" t="str">
        <f>'Przykładowe materiały - ceny'!D35</f>
        <v>litr</v>
      </c>
      <c r="F24" s="40">
        <v>0.1</v>
      </c>
      <c r="G24" s="12">
        <f>'Przykładowe materiały - ceny'!E35</f>
        <v>195.45</v>
      </c>
      <c r="H24" s="12">
        <f t="shared" si="0"/>
        <v>19.545</v>
      </c>
      <c r="I24" s="15"/>
      <c r="J24" s="15"/>
      <c r="K24" s="15"/>
    </row>
    <row r="25" spans="1:11" s="16" customFormat="1" ht="26.4" customHeight="1">
      <c r="A25" s="10" t="str">
        <f>'Przykładowe materiały - ceny'!A57</f>
        <v>ENDO-55</v>
      </c>
      <c r="B25" s="11" t="str">
        <f>'Przykładowe materiały - ceny'!B57</f>
        <v xml:space="preserve">STRZYKAWKA 50 ml POLFA </v>
      </c>
      <c r="C25" s="11" t="str">
        <f>'Przykładowe materiały - ceny'!C57</f>
        <v>materiał jednorazowy</v>
      </c>
      <c r="D25" s="13">
        <v>1</v>
      </c>
      <c r="E25" s="11" t="str">
        <f>'Przykładowe materiały - ceny'!D57</f>
        <v>szt</v>
      </c>
      <c r="F25" s="41">
        <v>1</v>
      </c>
      <c r="G25" s="12">
        <f>'Przykładowe materiały - ceny'!E57</f>
        <v>0.98</v>
      </c>
      <c r="H25" s="12">
        <f t="shared" si="0"/>
        <v>0.98</v>
      </c>
      <c r="I25" s="15"/>
      <c r="J25" s="15"/>
      <c r="K25" s="15"/>
    </row>
    <row r="26" spans="1:11" s="16" customFormat="1" ht="26.4" customHeight="1">
      <c r="A26" s="10" t="str">
        <f>'Przykładowe materiały - ceny'!A21</f>
        <v>ENDO-19</v>
      </c>
      <c r="B26" s="11" t="str">
        <f>'Przykładowe materiały - ceny'!B21</f>
        <v>Pojemnik z 4% formaliną o poj.  60 / 30 ml</v>
      </c>
      <c r="C26" s="11" t="str">
        <f>'Przykładowe materiały - ceny'!C21</f>
        <v>materiał jednorazowy</v>
      </c>
      <c r="D26" s="13">
        <v>1</v>
      </c>
      <c r="E26" s="11" t="str">
        <f>'Przykładowe materiały - ceny'!D21</f>
        <v>szt</v>
      </c>
      <c r="F26" s="41">
        <v>1</v>
      </c>
      <c r="G26" s="12">
        <f>'Przykładowe materiały - ceny'!E21</f>
        <v>2.787471641791045</v>
      </c>
      <c r="H26" s="12">
        <f t="shared" si="0"/>
        <v>2.787471641791045</v>
      </c>
      <c r="I26" s="15"/>
      <c r="J26" s="15"/>
      <c r="K26" s="15"/>
    </row>
    <row r="27" spans="1:11" s="16" customFormat="1" ht="26.4" customHeight="1">
      <c r="A27" s="10" t="str">
        <f>'Przykładowe materiały - ceny'!A20</f>
        <v>ENDO-18</v>
      </c>
      <c r="B27" s="11" t="str">
        <f>'Przykładowe materiały - ceny'!B20</f>
        <v>Szczypce biopsyjne</v>
      </c>
      <c r="C27" s="11" t="str">
        <f>'Przykładowe materiały - ceny'!C20</f>
        <v>materiał jednorazowy</v>
      </c>
      <c r="D27" s="13">
        <v>1</v>
      </c>
      <c r="E27" s="11" t="str">
        <f>'Przykładowe materiały - ceny'!D20</f>
        <v>szt</v>
      </c>
      <c r="F27" s="41">
        <v>1</v>
      </c>
      <c r="G27" s="12">
        <f>'Przykładowe materiały - ceny'!E20</f>
        <v>18.9</v>
      </c>
      <c r="H27" s="12">
        <f t="shared" si="0"/>
        <v>18.9</v>
      </c>
      <c r="I27" s="15"/>
      <c r="J27" s="15"/>
      <c r="K27" s="15"/>
    </row>
    <row r="28" spans="1:11" s="16" customFormat="1" ht="26.4" customHeight="1">
      <c r="A28" s="10" t="str">
        <f>'Przykładowe materiały - ceny'!A37</f>
        <v>ENDO-35</v>
      </c>
      <c r="B28" s="11" t="str">
        <f>'Przykładowe materiały - ceny'!B37</f>
        <v xml:space="preserve">Pętla diatermiczna </v>
      </c>
      <c r="C28" s="11" t="str">
        <f>'Przykładowe materiały - ceny'!C37</f>
        <v>materiał jednorazowy</v>
      </c>
      <c r="D28" s="13">
        <v>1</v>
      </c>
      <c r="E28" s="11" t="str">
        <f>'Przykładowe materiały - ceny'!D37</f>
        <v>szt</v>
      </c>
      <c r="F28" s="41">
        <v>1</v>
      </c>
      <c r="G28" s="12">
        <f>'Przykładowe materiały - ceny'!E37</f>
        <v>29.55</v>
      </c>
      <c r="H28" s="12">
        <f t="shared" si="0"/>
        <v>29.55</v>
      </c>
      <c r="I28" s="15"/>
      <c r="J28" s="15"/>
      <c r="K28" s="15"/>
    </row>
    <row r="29" spans="1:11" s="16" customFormat="1" ht="26.4" customHeight="1">
      <c r="A29" s="10" t="str">
        <f>'Przykładowe materiały - ceny'!A43</f>
        <v>ENDO-41</v>
      </c>
      <c r="B29" s="11" t="str">
        <f>'Przykładowe materiały - ceny'!B43</f>
        <v>Lignocainum Jelfa A żel 20mg/g 30g tuba</v>
      </c>
      <c r="C29" s="11" t="str">
        <f>'Przykładowe materiały - ceny'!C43</f>
        <v>lek</v>
      </c>
      <c r="D29" s="13">
        <v>10</v>
      </c>
      <c r="E29" s="11" t="str">
        <f>'Przykładowe materiały - ceny'!D43</f>
        <v>szt</v>
      </c>
      <c r="F29" s="41">
        <v>1</v>
      </c>
      <c r="G29" s="12">
        <f>'Przykładowe materiały - ceny'!E43</f>
        <v>32.21</v>
      </c>
      <c r="H29" s="12">
        <f t="shared" si="0"/>
        <v>3.221</v>
      </c>
      <c r="I29" s="15"/>
      <c r="J29" s="15"/>
      <c r="K29" s="15"/>
    </row>
    <row r="30" spans="1:11" s="16" customFormat="1" ht="26.4" customHeight="1">
      <c r="A30" s="123" t="s">
        <v>80</v>
      </c>
      <c r="B30" s="124"/>
      <c r="C30" s="124"/>
      <c r="D30" s="124"/>
      <c r="E30" s="124"/>
      <c r="F30" s="124"/>
      <c r="G30" s="125"/>
      <c r="H30" s="17">
        <f>SUM(H8:H29)</f>
        <v>123.80112747512437</v>
      </c>
      <c r="I30" s="15"/>
      <c r="J30" s="15"/>
      <c r="K30" s="15"/>
    </row>
    <row r="31" spans="1:11" s="16" customFormat="1" ht="26.4" customHeight="1">
      <c r="A31" s="6"/>
      <c r="B31" s="6"/>
      <c r="C31" s="6"/>
      <c r="D31" s="6"/>
      <c r="E31" s="6"/>
      <c r="F31" s="6"/>
      <c r="G31" s="6"/>
      <c r="H31" s="6"/>
      <c r="I31" s="15"/>
      <c r="J31" s="15"/>
      <c r="K31" s="15"/>
    </row>
    <row r="32" spans="1:11" s="16" customFormat="1" ht="26.4" customHeight="1">
      <c r="A32" s="6"/>
      <c r="B32" s="6"/>
      <c r="C32" s="6"/>
      <c r="D32" s="6"/>
      <c r="E32" s="6"/>
      <c r="F32" s="6"/>
      <c r="G32" s="6"/>
      <c r="H32" s="6"/>
      <c r="I32" s="15"/>
      <c r="J32" s="15"/>
      <c r="K32" s="15"/>
    </row>
    <row r="33" spans="1:11" s="16" customFormat="1" ht="26.4" customHeight="1">
      <c r="A33" s="6" t="s">
        <v>81</v>
      </c>
      <c r="B33" s="7"/>
      <c r="C33" s="7"/>
      <c r="D33" s="7"/>
      <c r="E33" s="7"/>
      <c r="F33" s="7"/>
      <c r="G33" s="7"/>
      <c r="H33" s="7"/>
      <c r="I33" s="15"/>
      <c r="J33" s="15"/>
      <c r="K33" s="15"/>
    </row>
    <row r="34" spans="1:11" s="16" customFormat="1" ht="26.4" customHeight="1">
      <c r="A34" s="6" t="s">
        <v>82</v>
      </c>
      <c r="B34" s="18" t="s">
        <v>83</v>
      </c>
      <c r="C34" s="18" t="s">
        <v>84</v>
      </c>
      <c r="D34" s="7"/>
      <c r="E34" s="7"/>
      <c r="F34" s="7"/>
      <c r="G34" s="7"/>
      <c r="H34" s="7"/>
      <c r="I34" s="15"/>
      <c r="J34" s="15"/>
      <c r="K34" s="15"/>
    </row>
    <row r="35" spans="1:11" s="16" customFormat="1" ht="26.4" customHeight="1">
      <c r="A35" s="19"/>
      <c r="B35" s="20"/>
      <c r="C35" s="21"/>
      <c r="D35" s="7"/>
      <c r="E35" s="7"/>
      <c r="F35" s="7"/>
      <c r="G35" s="7"/>
      <c r="H35" s="7"/>
      <c r="I35" s="15"/>
      <c r="J35" s="15"/>
      <c r="K35" s="15"/>
    </row>
    <row r="36" spans="1:11" s="16" customFormat="1" ht="26.4" customHeight="1">
      <c r="A36" s="22" t="str">
        <f>'Przykładowe stawki wynagrodzeń'!C3</f>
        <v>lekarz</v>
      </c>
      <c r="B36" s="23">
        <f>'Przykładowe stawki wynagrodzeń'!E7</f>
        <v>115.2072796875</v>
      </c>
      <c r="C36" s="24">
        <f>B36/60</f>
        <v>1.920121328125</v>
      </c>
      <c r="D36" s="7"/>
      <c r="E36" s="7"/>
      <c r="F36" s="7"/>
      <c r="G36" s="7"/>
      <c r="H36" s="7"/>
      <c r="I36" s="15"/>
      <c r="J36" s="15"/>
      <c r="K36" s="15"/>
    </row>
    <row r="37" spans="1:11" s="16" customFormat="1" ht="26.4" customHeight="1">
      <c r="A37" s="25" t="str">
        <f>'Przykładowe stawki wynagrodzeń'!C8</f>
        <v>pielęgniarka</v>
      </c>
      <c r="B37" s="23">
        <f>'Przykładowe stawki wynagrodzeń'!E12</f>
        <v>44.2545341875</v>
      </c>
      <c r="C37" s="24">
        <f>B37/60</f>
        <v>0.7375755697916666</v>
      </c>
      <c r="D37" s="7"/>
      <c r="E37" s="7"/>
      <c r="F37" s="7"/>
      <c r="G37" s="7"/>
      <c r="H37" s="7"/>
      <c r="I37" s="15"/>
      <c r="J37" s="15"/>
      <c r="K37" s="15"/>
    </row>
    <row r="38" spans="1:11" s="16" customFormat="1" ht="26.4" customHeight="1">
      <c r="A38" s="7"/>
      <c r="B38" s="7"/>
      <c r="C38" s="7"/>
      <c r="D38" s="7"/>
      <c r="E38" s="7"/>
      <c r="F38" s="7"/>
      <c r="G38" s="7"/>
      <c r="H38" s="7"/>
      <c r="I38" s="15"/>
      <c r="J38" s="15"/>
      <c r="K38" s="15"/>
    </row>
    <row r="39" spans="1:11" ht="18.6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27.6" customHeight="1">
      <c r="A40" s="8" t="s">
        <v>85</v>
      </c>
      <c r="B40" s="8" t="s">
        <v>86</v>
      </c>
      <c r="C40" s="8" t="s">
        <v>67</v>
      </c>
      <c r="D40" s="8" t="s">
        <v>87</v>
      </c>
      <c r="E40" s="8" t="s">
        <v>88</v>
      </c>
      <c r="F40" s="8" t="s">
        <v>89</v>
      </c>
      <c r="G40" s="8" t="s">
        <v>90</v>
      </c>
      <c r="H40" s="7"/>
      <c r="I40" s="7"/>
      <c r="J40" s="7"/>
      <c r="K40" s="7"/>
    </row>
    <row r="41" spans="1:11" ht="15">
      <c r="A41" s="26"/>
      <c r="B41" s="9" t="s">
        <v>73</v>
      </c>
      <c r="C41" s="9" t="s">
        <v>75</v>
      </c>
      <c r="D41" s="9" t="s">
        <v>76</v>
      </c>
      <c r="E41" s="9" t="s">
        <v>77</v>
      </c>
      <c r="F41" s="9" t="s">
        <v>78</v>
      </c>
      <c r="G41" s="27" t="s">
        <v>91</v>
      </c>
      <c r="H41" s="7"/>
      <c r="I41" s="7"/>
      <c r="J41" s="7"/>
      <c r="K41" s="7"/>
    </row>
    <row r="42" spans="1:11" ht="18.6" customHeight="1">
      <c r="A42" s="28" t="s">
        <v>149</v>
      </c>
      <c r="B42" s="29" t="s">
        <v>98</v>
      </c>
      <c r="C42" s="30">
        <v>1</v>
      </c>
      <c r="D42" s="31" t="s">
        <v>92</v>
      </c>
      <c r="E42" s="32">
        <v>60</v>
      </c>
      <c r="F42" s="33">
        <f>C36</f>
        <v>1.920121328125</v>
      </c>
      <c r="G42" s="33">
        <f>(E42/C42)*F42</f>
        <v>115.2072796875</v>
      </c>
      <c r="H42" s="7"/>
      <c r="I42" s="7"/>
      <c r="J42" s="7"/>
      <c r="K42" s="7"/>
    </row>
    <row r="43" spans="1:11" ht="18.6" customHeight="1">
      <c r="A43" s="58" t="s">
        <v>245</v>
      </c>
      <c r="B43" s="29" t="s">
        <v>99</v>
      </c>
      <c r="C43" s="31">
        <v>1</v>
      </c>
      <c r="D43" s="31" t="s">
        <v>92</v>
      </c>
      <c r="E43" s="34">
        <v>70</v>
      </c>
      <c r="F43" s="33">
        <f>C37</f>
        <v>0.7375755697916666</v>
      </c>
      <c r="G43" s="35">
        <f>(E43/C43)*F43</f>
        <v>51.630289885416666</v>
      </c>
      <c r="H43" s="7"/>
      <c r="I43" s="7"/>
      <c r="J43" s="7"/>
      <c r="K43" s="7"/>
    </row>
    <row r="44" spans="1:11" ht="18.6" customHeight="1">
      <c r="A44" s="126" t="s">
        <v>93</v>
      </c>
      <c r="B44" s="127"/>
      <c r="C44" s="127"/>
      <c r="D44" s="127"/>
      <c r="E44" s="127"/>
      <c r="F44" s="127"/>
      <c r="G44" s="36">
        <f>SUM(G42:G43)</f>
        <v>166.83756957291666</v>
      </c>
      <c r="H44" s="7"/>
      <c r="I44" s="7"/>
      <c r="J44" s="7"/>
      <c r="K44" s="7"/>
    </row>
    <row r="45" spans="1:11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5">
      <c r="A46" s="7"/>
      <c r="B46" s="7"/>
      <c r="C46" s="7"/>
      <c r="D46" s="7"/>
      <c r="E46" s="7"/>
      <c r="F46" s="7"/>
      <c r="G46" s="7"/>
      <c r="H46" s="37"/>
      <c r="I46" s="7"/>
      <c r="J46" s="7"/>
      <c r="K46" s="7"/>
    </row>
    <row r="47" spans="1:11" ht="19.2" customHeight="1">
      <c r="A47" s="128" t="s">
        <v>94</v>
      </c>
      <c r="B47" s="128"/>
      <c r="C47" s="20">
        <f>H30</f>
        <v>123.80112747512437</v>
      </c>
      <c r="D47" s="7"/>
      <c r="E47" s="7"/>
      <c r="F47" s="7"/>
      <c r="G47" s="7"/>
      <c r="H47" s="37"/>
      <c r="I47" s="7"/>
      <c r="J47" s="7"/>
      <c r="K47" s="7"/>
    </row>
    <row r="48" spans="1:11" ht="19.2" customHeight="1">
      <c r="A48" s="129" t="s">
        <v>95</v>
      </c>
      <c r="B48" s="129"/>
      <c r="C48" s="23">
        <f>G44</f>
        <v>166.83756957291666</v>
      </c>
      <c r="D48" s="7"/>
      <c r="E48" s="7"/>
      <c r="F48" s="7"/>
      <c r="G48" s="7"/>
      <c r="H48" s="37"/>
      <c r="I48" s="7"/>
      <c r="J48" s="7"/>
      <c r="K48" s="7"/>
    </row>
    <row r="49" spans="1:11" ht="19.2" customHeight="1">
      <c r="A49" s="119" t="s">
        <v>96</v>
      </c>
      <c r="B49" s="119"/>
      <c r="C49" s="74">
        <f>SUM(C47:C48)</f>
        <v>290.638697048041</v>
      </c>
      <c r="D49" s="6"/>
      <c r="E49" s="6"/>
      <c r="F49" s="6"/>
      <c r="G49" s="6"/>
      <c r="H49" s="37"/>
      <c r="I49" s="7"/>
      <c r="J49" s="7"/>
      <c r="K49" s="7"/>
    </row>
    <row r="50" spans="1:11" ht="15">
      <c r="A50" s="37"/>
      <c r="B50" s="37"/>
      <c r="C50" s="37"/>
      <c r="D50" s="37"/>
      <c r="E50" s="37"/>
      <c r="F50" s="37"/>
      <c r="G50" s="37"/>
      <c r="H50" s="37"/>
      <c r="I50" s="7"/>
      <c r="J50" s="7"/>
      <c r="K50" s="7"/>
    </row>
    <row r="51" spans="1:11" ht="15">
      <c r="A51" s="37"/>
      <c r="B51" s="37"/>
      <c r="C51" s="37"/>
      <c r="D51" s="37"/>
      <c r="E51" s="37"/>
      <c r="F51" s="37"/>
      <c r="G51" s="37"/>
      <c r="H51" s="37"/>
      <c r="I51" s="7"/>
      <c r="J51" s="7"/>
      <c r="K51" s="7"/>
    </row>
    <row r="52" spans="1:11" ht="25.2" customHeight="1">
      <c r="A52" s="37"/>
      <c r="B52" s="37"/>
      <c r="C52" s="37"/>
      <c r="D52" s="37"/>
      <c r="E52" s="37"/>
      <c r="F52" s="37"/>
      <c r="G52" s="37"/>
      <c r="H52" s="37"/>
      <c r="I52" s="7"/>
      <c r="J52" s="7"/>
      <c r="K52" s="7"/>
    </row>
  </sheetData>
  <mergeCells count="7">
    <mergeCell ref="A49:B49"/>
    <mergeCell ref="A4:C4"/>
    <mergeCell ref="B1:I1"/>
    <mergeCell ref="A30:G30"/>
    <mergeCell ref="A44:F44"/>
    <mergeCell ref="A47:B47"/>
    <mergeCell ref="A48:B4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3C9BF-EAC7-41F3-A701-10895AD7AB33}">
  <dimension ref="A1:K58"/>
  <sheetViews>
    <sheetView workbookViewId="0" topLeftCell="A1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36.28125" style="38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medycznych'!C31</f>
        <v>Endoskopowe wycięcie/ zniszczenie zmiany dwunastnicy</v>
      </c>
      <c r="C1" s="120"/>
      <c r="D1" s="130"/>
      <c r="E1" s="130"/>
      <c r="F1" s="130"/>
      <c r="G1" s="130"/>
      <c r="H1" s="130"/>
      <c r="I1" s="130"/>
      <c r="J1" s="7"/>
      <c r="K1" s="7"/>
    </row>
    <row r="2" spans="1:11" ht="15.6">
      <c r="A2" s="6" t="s">
        <v>62</v>
      </c>
      <c r="B2" s="72" t="str">
        <f>'Wykaz procedur medycznych'!B31</f>
        <v>45.30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5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ht="26.4" customHeight="1">
      <c r="A14" s="10" t="str">
        <f>'Przykładowe materiały - ceny'!A9</f>
        <v>ENDO-07</v>
      </c>
      <c r="B14" s="89" t="str">
        <f>'Przykładowe materiały - ceny'!B9</f>
        <v>Ustnik endoskopowy</v>
      </c>
      <c r="C14" s="11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49"/>
      <c r="K14" s="7"/>
    </row>
    <row r="15" spans="1:11" ht="26.4" customHeight="1">
      <c r="A15" s="10" t="str">
        <f>'Przykładowe materiały - ceny'!A10</f>
        <v>ENDO-08</v>
      </c>
      <c r="B15" s="11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49"/>
      <c r="K15" s="7"/>
    </row>
    <row r="16" spans="1:11" s="16" customFormat="1" ht="26.4" customHeight="1">
      <c r="A16" s="10" t="str">
        <f>'Przykładowe materiały - ceny'!A12</f>
        <v>ENDO-10</v>
      </c>
      <c r="B16" s="11" t="str">
        <f>'Przykładowe materiały - ceny'!B12</f>
        <v>ANIOXYDE 1000 ml, preparat do czyszczenia endoskopów</v>
      </c>
      <c r="C16" s="11" t="str">
        <f>'Przykładowe materiały - ceny'!C12</f>
        <v>środek dezynfekcyjny</v>
      </c>
      <c r="D16" s="13">
        <v>25</v>
      </c>
      <c r="E16" s="11" t="str">
        <f>'Przykładowe materiały - ceny'!D12</f>
        <v>szt</v>
      </c>
      <c r="F16" s="41">
        <v>1</v>
      </c>
      <c r="G16" s="12">
        <f>'Przykładowe materiały - ceny'!E12</f>
        <v>147.56</v>
      </c>
      <c r="H16" s="12">
        <f t="shared" si="0"/>
        <v>5.9024</v>
      </c>
      <c r="I16" s="15"/>
      <c r="J16" s="50"/>
      <c r="K16" s="15"/>
    </row>
    <row r="17" spans="1:11" s="16" customFormat="1" ht="26.4" customHeight="1">
      <c r="A17" s="10" t="str">
        <f>'Przykładowe materiały - ceny'!A13</f>
        <v>ENDO-11</v>
      </c>
      <c r="B17" s="89" t="str">
        <f>'Przykładowe materiały - ceny'!B13</f>
        <v>Lignina - wata celulozowa, opakowanie 5 kg</v>
      </c>
      <c r="C17" s="11" t="str">
        <f>'Przykładowe materiały - ceny'!C13</f>
        <v>materiał jednorazowy</v>
      </c>
      <c r="D17" s="13">
        <v>100</v>
      </c>
      <c r="E17" s="11" t="str">
        <f>'Przykładowe materiały - ceny'!D13</f>
        <v>opakowanie</v>
      </c>
      <c r="F17" s="41">
        <v>1</v>
      </c>
      <c r="G17" s="12">
        <f>'Przykładowe materiały - ceny'!E13</f>
        <v>42.55</v>
      </c>
      <c r="H17" s="12">
        <f t="shared" si="0"/>
        <v>0.4255</v>
      </c>
      <c r="I17" s="15"/>
      <c r="J17" s="50"/>
      <c r="K17" s="15"/>
    </row>
    <row r="18" spans="1:11" s="16" customFormat="1" ht="26.4" customHeight="1">
      <c r="A18" s="10" t="str">
        <f>'Przykładowe materiały - ceny'!A23</f>
        <v>ENDO-21</v>
      </c>
      <c r="B18" s="11" t="str">
        <f>'Przykładowe materiały - ceny'!B23</f>
        <v>Nerka jednorazowa</v>
      </c>
      <c r="C18" s="11" t="str">
        <f>'Przykładowe materiały - ceny'!C23</f>
        <v>materiał jednorazowy</v>
      </c>
      <c r="D18" s="13">
        <v>1</v>
      </c>
      <c r="E18" s="11" t="str">
        <f>'Przykładowe materiały - ceny'!D23</f>
        <v>szt</v>
      </c>
      <c r="F18" s="41">
        <v>1</v>
      </c>
      <c r="G18" s="12">
        <f>'Przykładowe materiały - ceny'!E23</f>
        <v>0.43</v>
      </c>
      <c r="H18" s="12">
        <f t="shared" si="0"/>
        <v>0.43</v>
      </c>
      <c r="I18" s="15"/>
      <c r="J18" s="15"/>
      <c r="K18" s="15"/>
    </row>
    <row r="19" spans="1:11" s="16" customFormat="1" ht="26.4" customHeight="1">
      <c r="A19" s="10" t="str">
        <f>'Przykładowe materiały - ceny'!A19</f>
        <v>ENDO-17</v>
      </c>
      <c r="B19" s="11" t="str">
        <f>'Przykładowe materiały - ceny'!B19</f>
        <v>Szczoteczka do czyszczenia endoskopów</v>
      </c>
      <c r="C19" s="11" t="str">
        <f>'Przykładowe materiały - ceny'!C19</f>
        <v>materiał jednorazowy</v>
      </c>
      <c r="D19" s="13">
        <v>1</v>
      </c>
      <c r="E19" s="11" t="str">
        <f>'Przykładowe materiały - ceny'!D19</f>
        <v>szt</v>
      </c>
      <c r="F19" s="41">
        <v>1</v>
      </c>
      <c r="G19" s="12">
        <f>'Przykładowe materiały - ceny'!E19</f>
        <v>2.98</v>
      </c>
      <c r="H19" s="12">
        <f t="shared" si="0"/>
        <v>2.98</v>
      </c>
      <c r="I19" s="15"/>
      <c r="J19" s="50"/>
      <c r="K19" s="15"/>
    </row>
    <row r="20" spans="1:11" s="16" customFormat="1" ht="26.4" customHeight="1">
      <c r="A20" s="10" t="str">
        <f>'Przykładowe materiały - ceny'!A14</f>
        <v>ENDO-12</v>
      </c>
      <c r="B20" s="11" t="str">
        <f>'Przykładowe materiały - ceny'!B14</f>
        <v>Aniosgel 85 NPC do dezynfekcji rąk, butelka 1000 ml</v>
      </c>
      <c r="C20" s="11" t="str">
        <f>'Przykładowe materiały - ceny'!C14</f>
        <v>środek dezynfekcyjny</v>
      </c>
      <c r="D20" s="13">
        <v>30</v>
      </c>
      <c r="E20" s="11" t="str">
        <f>'Przykładowe materiały - ceny'!D14</f>
        <v>szt</v>
      </c>
      <c r="F20" s="41">
        <v>1</v>
      </c>
      <c r="G20" s="12">
        <f>'Przykładowe materiały - ceny'!E14</f>
        <v>29.81</v>
      </c>
      <c r="H20" s="12">
        <f t="shared" si="0"/>
        <v>0.9936666666666666</v>
      </c>
      <c r="I20" s="15"/>
      <c r="J20" s="50"/>
      <c r="K20" s="15"/>
    </row>
    <row r="21" spans="1:11" s="16" customFormat="1" ht="26.4" customHeight="1">
      <c r="A21" s="10" t="str">
        <f>'Przykładowe materiały - ceny'!A15</f>
        <v>ENDO-13</v>
      </c>
      <c r="B21" s="11" t="str">
        <f>'Przykładowe materiały - ceny'!B15</f>
        <v>Chusteczki uniwersalne Clinell do dezynfekcji powierzchni, opakowanie 200 szt</v>
      </c>
      <c r="C21" s="11" t="str">
        <f>'Przykładowe materiały - ceny'!C15</f>
        <v>środek dezynfekcyjny</v>
      </c>
      <c r="D21" s="13">
        <v>60</v>
      </c>
      <c r="E21" s="11" t="str">
        <f>'Przykładowe materiały - ceny'!D15</f>
        <v>opakowanie</v>
      </c>
      <c r="F21" s="41">
        <v>1</v>
      </c>
      <c r="G21" s="12">
        <f>'Przykładowe materiały - ceny'!E15</f>
        <v>40</v>
      </c>
      <c r="H21" s="12">
        <f t="shared" si="0"/>
        <v>0.6666666666666666</v>
      </c>
      <c r="I21" s="15"/>
      <c r="J21" s="50"/>
      <c r="K21" s="15"/>
    </row>
    <row r="22" spans="1:11" s="16" customFormat="1" ht="26.4" customHeight="1">
      <c r="A22" s="10" t="str">
        <f>'Przykładowe materiały - ceny'!A16</f>
        <v>ENDO-14</v>
      </c>
      <c r="B22" s="89" t="str">
        <f>'Przykładowe materiały - ceny'!B16</f>
        <v>Kompresy niejałowe 10x10, opakowanie 100 sztuk</v>
      </c>
      <c r="C22" s="11" t="str">
        <f>'Przykładowe materiały - ceny'!C16</f>
        <v>materiał jednorazowy</v>
      </c>
      <c r="D22" s="13">
        <v>4</v>
      </c>
      <c r="E22" s="11" t="str">
        <f>'Przykładowe materiały - ceny'!D16</f>
        <v>opakowanie</v>
      </c>
      <c r="F22" s="41">
        <v>1</v>
      </c>
      <c r="G22" s="12">
        <f>'Przykładowe materiały - ceny'!E16</f>
        <v>10.15</v>
      </c>
      <c r="H22" s="12">
        <f t="shared" si="0"/>
        <v>2.5375</v>
      </c>
      <c r="I22" s="56"/>
      <c r="J22" s="50"/>
      <c r="K22" s="15"/>
    </row>
    <row r="23" spans="1:11" s="16" customFormat="1" ht="26.4" customHeight="1">
      <c r="A23" s="10" t="str">
        <f>'Przykładowe materiały - ceny'!A17</f>
        <v>ENDO-15</v>
      </c>
      <c r="B23" s="11" t="str">
        <f>'Przykładowe materiały - ceny'!B17</f>
        <v>Incidin OXY Wipes chusteczki do dezynfekcji, opakowanie 100 sztuk</v>
      </c>
      <c r="C23" s="11" t="str">
        <f>'Przykładowe materiały - ceny'!C17</f>
        <v>środek dezynfekcyjny</v>
      </c>
      <c r="D23" s="13">
        <v>10</v>
      </c>
      <c r="E23" s="11" t="str">
        <f>'Przykładowe materiały - ceny'!D17</f>
        <v>opakowanie</v>
      </c>
      <c r="F23" s="41">
        <v>1</v>
      </c>
      <c r="G23" s="12">
        <f>'Przykładowe materiały - ceny'!E17</f>
        <v>29.2</v>
      </c>
      <c r="H23" s="12">
        <f t="shared" si="0"/>
        <v>2.92</v>
      </c>
      <c r="I23" s="56"/>
      <c r="J23" s="50"/>
      <c r="K23" s="15"/>
    </row>
    <row r="24" spans="1:11" s="16" customFormat="1" ht="26.4" customHeight="1">
      <c r="A24" s="10" t="str">
        <f>'Przykładowe materiały - ceny'!A18</f>
        <v>ENDO-16</v>
      </c>
      <c r="B24" s="11" t="str">
        <f>'Przykładowe materiały - ceny'!B18</f>
        <v>Sterisol Liquid Soap Ultra Mild, opakowanie 700 ml</v>
      </c>
      <c r="C24" s="11" t="str">
        <f>'Przykładowe materiały - ceny'!C18</f>
        <v>środek dezynfekcyjny</v>
      </c>
      <c r="D24" s="13">
        <v>60</v>
      </c>
      <c r="E24" s="11" t="str">
        <f>'Przykładowe materiały - ceny'!D18</f>
        <v>szt</v>
      </c>
      <c r="F24" s="41">
        <v>1</v>
      </c>
      <c r="G24" s="12">
        <f>'Przykładowe materiały - ceny'!E18</f>
        <v>35</v>
      </c>
      <c r="H24" s="12">
        <f t="shared" si="0"/>
        <v>0.5833333333333334</v>
      </c>
      <c r="I24" s="15"/>
      <c r="J24" s="50"/>
      <c r="K24" s="15"/>
    </row>
    <row r="25" spans="1:11" s="16" customFormat="1" ht="26.4" customHeight="1">
      <c r="A25" s="10" t="str">
        <f>'Przykładowe materiały - ceny'!A22</f>
        <v>ENDO-20</v>
      </c>
      <c r="B25" s="11" t="str">
        <f>'Przykładowe materiały - ceny'!B22</f>
        <v>POJEMNIK na odpady medyczne 10L.</v>
      </c>
      <c r="C25" s="11" t="str">
        <f>'Przykładowe materiały - ceny'!C22</f>
        <v>materiał jednorazowy</v>
      </c>
      <c r="D25" s="13">
        <v>30</v>
      </c>
      <c r="E25" s="11" t="str">
        <f>'Przykładowe materiały - ceny'!D22</f>
        <v>szt</v>
      </c>
      <c r="F25" s="41">
        <v>1</v>
      </c>
      <c r="G25" s="12">
        <f>'Przykładowe materiały - ceny'!E22</f>
        <v>5.057675</v>
      </c>
      <c r="H25" s="12">
        <f t="shared" si="0"/>
        <v>0.16858916666666665</v>
      </c>
      <c r="I25" s="15"/>
      <c r="J25" s="15"/>
      <c r="K25" s="15"/>
    </row>
    <row r="26" spans="1:11" s="16" customFormat="1" ht="26.4" customHeight="1">
      <c r="A26" s="10" t="str">
        <f>'Przykładowe materiały - ceny'!A58</f>
        <v>ENDO-56</v>
      </c>
      <c r="B26" s="11" t="str">
        <f>'Przykładowe materiały - ceny'!B58</f>
        <v xml:space="preserve">ELEKTRODA neutralna -SKINTACT  </v>
      </c>
      <c r="C26" s="11" t="str">
        <f>'Przykładowe materiały - ceny'!C58</f>
        <v>materiał jednorazowy</v>
      </c>
      <c r="D26" s="13">
        <v>1</v>
      </c>
      <c r="E26" s="11" t="str">
        <f>'Przykładowe materiały - ceny'!D58</f>
        <v>szt</v>
      </c>
      <c r="F26" s="41">
        <v>1</v>
      </c>
      <c r="G26" s="12">
        <f>'Przykładowe materiały - ceny'!E58</f>
        <v>2.75</v>
      </c>
      <c r="H26" s="12">
        <f t="shared" si="0"/>
        <v>2.75</v>
      </c>
      <c r="I26" s="15"/>
      <c r="J26" s="15"/>
      <c r="K26" s="15"/>
    </row>
    <row r="27" spans="1:11" s="16" customFormat="1" ht="26.4" customHeight="1">
      <c r="A27" s="10" t="str">
        <f>'Przykładowe materiały - ceny'!A37</f>
        <v>ENDO-35</v>
      </c>
      <c r="B27" s="89" t="str">
        <f>'Przykładowe materiały - ceny'!B37</f>
        <v xml:space="preserve">Pętla diatermiczna </v>
      </c>
      <c r="C27" s="89" t="str">
        <f>'Przykładowe materiały - ceny'!C37</f>
        <v>materiał jednorazowy</v>
      </c>
      <c r="D27" s="13">
        <v>1</v>
      </c>
      <c r="E27" s="11" t="str">
        <f>'Przykładowe materiały - ceny'!D37</f>
        <v>szt</v>
      </c>
      <c r="F27" s="41">
        <v>1</v>
      </c>
      <c r="G27" s="12">
        <f>'Przykładowe materiały - ceny'!E37</f>
        <v>29.55</v>
      </c>
      <c r="H27" s="12">
        <f t="shared" si="0"/>
        <v>29.55</v>
      </c>
      <c r="I27" s="15"/>
      <c r="J27" s="15"/>
      <c r="K27" s="15"/>
    </row>
    <row r="28" spans="1:11" s="16" customFormat="1" ht="26.4" customHeight="1">
      <c r="A28" s="10" t="str">
        <f>'Przykładowe materiały - ceny'!A38</f>
        <v>ENDO-36</v>
      </c>
      <c r="B28" s="89" t="str">
        <f>'Przykładowe materiały - ceny'!B38</f>
        <v>Inj. Natrii chlorati isotonica Polpharma inj. 9 mg/1 ml amp.</v>
      </c>
      <c r="C28" s="11" t="str">
        <f>'Przykładowe materiały - ceny'!C38</f>
        <v>płyn infuzyjny</v>
      </c>
      <c r="D28" s="13">
        <v>1</v>
      </c>
      <c r="E28" s="11" t="str">
        <f>'Przykładowe materiały - ceny'!D38</f>
        <v>szt</v>
      </c>
      <c r="F28" s="41">
        <v>2</v>
      </c>
      <c r="G28" s="12">
        <f>'Przykładowe materiały - ceny'!E38</f>
        <v>0.326</v>
      </c>
      <c r="H28" s="12">
        <f t="shared" si="0"/>
        <v>0.652</v>
      </c>
      <c r="I28" s="15"/>
      <c r="J28" s="50"/>
      <c r="K28" s="15"/>
    </row>
    <row r="29" spans="1:11" s="16" customFormat="1" ht="26.4" customHeight="1">
      <c r="A29" s="10" t="str">
        <f>'Przykładowe materiały - ceny'!A51</f>
        <v>ENDO-49</v>
      </c>
      <c r="B29" s="89" t="str">
        <f>'Przykładowe materiały - ceny'!B51</f>
        <v>IGŁA do ostrzykiwań 7 Fr/2300 mm - 2,8 mm</v>
      </c>
      <c r="C29" s="11" t="str">
        <f>'Przykładowe materiały - ceny'!C51</f>
        <v>materiał jednorazowy</v>
      </c>
      <c r="D29" s="13">
        <v>10</v>
      </c>
      <c r="E29" s="11" t="str">
        <f>'Przykładowe materiały - ceny'!D51</f>
        <v>szt</v>
      </c>
      <c r="F29" s="41">
        <v>1</v>
      </c>
      <c r="G29" s="12">
        <f>'Przykładowe materiały - ceny'!E51</f>
        <v>30.15</v>
      </c>
      <c r="H29" s="12">
        <f t="shared" si="0"/>
        <v>3.015</v>
      </c>
      <c r="I29" s="15"/>
      <c r="J29" s="50"/>
      <c r="K29" s="15"/>
    </row>
    <row r="30" spans="1:11" s="16" customFormat="1" ht="26.4" customHeight="1">
      <c r="A30" s="10" t="str">
        <f>'Przykładowe materiały - ceny'!A55</f>
        <v>ENDO-53</v>
      </c>
      <c r="B30" s="89" t="str">
        <f>'Przykładowe materiały - ceny'!B55</f>
        <v>Adrenalina WZF inj 1mg/1ml amp x 10</v>
      </c>
      <c r="C30" s="11" t="str">
        <f>'Przykładowe materiały - ceny'!C55</f>
        <v>lek</v>
      </c>
      <c r="D30" s="13">
        <v>1</v>
      </c>
      <c r="E30" s="11" t="str">
        <f>'Przykładowe materiały - ceny'!D55</f>
        <v>szt</v>
      </c>
      <c r="F30" s="41">
        <v>1</v>
      </c>
      <c r="G30" s="12">
        <f>'Przykładowe materiały - ceny'!E55</f>
        <v>1.45</v>
      </c>
      <c r="H30" s="12">
        <f t="shared" si="0"/>
        <v>1.45</v>
      </c>
      <c r="I30" s="15"/>
      <c r="J30" s="15"/>
      <c r="K30" s="15"/>
    </row>
    <row r="31" spans="1:11" s="16" customFormat="1" ht="26.4" customHeight="1">
      <c r="A31" s="10" t="str">
        <f>'Przykładowe materiały - ceny'!A20</f>
        <v>ENDO-18</v>
      </c>
      <c r="B31" s="89" t="str">
        <f>'Przykładowe materiały - ceny'!B20</f>
        <v>Szczypce biopsyjne</v>
      </c>
      <c r="C31" s="11" t="str">
        <f>'Przykładowe materiały - ceny'!C20</f>
        <v>materiał jednorazowy</v>
      </c>
      <c r="D31" s="13">
        <v>1</v>
      </c>
      <c r="E31" s="11" t="str">
        <f>'Przykładowe materiały - ceny'!D19</f>
        <v>szt</v>
      </c>
      <c r="F31" s="41">
        <v>1</v>
      </c>
      <c r="G31" s="12">
        <f>'Przykładowe materiały - ceny'!E20</f>
        <v>18.9</v>
      </c>
      <c r="H31" s="12">
        <f t="shared" si="0"/>
        <v>18.9</v>
      </c>
      <c r="I31" s="15"/>
      <c r="J31" s="15"/>
      <c r="K31" s="15"/>
    </row>
    <row r="32" spans="1:11" s="16" customFormat="1" ht="26.4" customHeight="1">
      <c r="A32" s="10" t="str">
        <f>'Przykładowe materiały - ceny'!A21</f>
        <v>ENDO-19</v>
      </c>
      <c r="B32" s="89" t="str">
        <f>'Przykładowe materiały - ceny'!B21</f>
        <v>Pojemnik z 4% formaliną o poj.  60 / 30 ml</v>
      </c>
      <c r="C32" s="11" t="str">
        <f>'Przykładowe materiały - ceny'!C21</f>
        <v>materiał jednorazowy</v>
      </c>
      <c r="D32" s="13">
        <v>1</v>
      </c>
      <c r="E32" s="11" t="str">
        <f>'Przykładowe materiały - ceny'!D20</f>
        <v>szt</v>
      </c>
      <c r="F32" s="41">
        <v>1</v>
      </c>
      <c r="G32" s="12">
        <f>'Przykładowe materiały - ceny'!E21</f>
        <v>2.787471641791045</v>
      </c>
      <c r="H32" s="12">
        <f t="shared" si="0"/>
        <v>2.787471641791045</v>
      </c>
      <c r="I32" s="15"/>
      <c r="J32" s="15"/>
      <c r="K32" s="15"/>
    </row>
    <row r="33" spans="1:11" s="16" customFormat="1" ht="26.4" customHeight="1">
      <c r="A33" s="10" t="str">
        <f>'Przykładowe materiały - ceny'!A54</f>
        <v>ENDO-52</v>
      </c>
      <c r="B33" s="89" t="str">
        <f>'Przykładowe materiały - ceny'!B54</f>
        <v xml:space="preserve">STRZYKAWKA 20 ml BRAUN </v>
      </c>
      <c r="C33" s="11" t="str">
        <f>'Przykładowe materiały - ceny'!C54</f>
        <v>materiał jednorazowy</v>
      </c>
      <c r="D33" s="13">
        <v>1</v>
      </c>
      <c r="E33" s="11" t="str">
        <f>'Przykładowe materiały - ceny'!D54</f>
        <v>szt</v>
      </c>
      <c r="F33" s="41">
        <v>2</v>
      </c>
      <c r="G33" s="12">
        <f>'Przykładowe materiały - ceny'!E54</f>
        <v>0.21</v>
      </c>
      <c r="H33" s="12">
        <f t="shared" si="0"/>
        <v>0.42</v>
      </c>
      <c r="I33" s="55"/>
      <c r="J33" s="50"/>
      <c r="K33" s="15"/>
    </row>
    <row r="34" spans="1:11" s="16" customFormat="1" ht="26.4" customHeight="1">
      <c r="A34" s="10" t="str">
        <f>'Przykładowe materiały - ceny'!A50</f>
        <v>ENDO-48</v>
      </c>
      <c r="B34" s="89" t="str">
        <f>'Przykładowe materiały - ceny'!B50</f>
        <v xml:space="preserve">STRZYKAWKA 10 ml BRAUN </v>
      </c>
      <c r="C34" s="11" t="str">
        <f>'Przykładowe materiały - ceny'!C50</f>
        <v>materiał jednorazowy</v>
      </c>
      <c r="D34" s="13">
        <v>1</v>
      </c>
      <c r="E34" s="11" t="str">
        <f>'Przykładowe materiały - ceny'!D50</f>
        <v>szt</v>
      </c>
      <c r="F34" s="41">
        <v>2</v>
      </c>
      <c r="G34" s="12">
        <f>'Przykładowe materiały - ceny'!E50</f>
        <v>0.14</v>
      </c>
      <c r="H34" s="12">
        <f t="shared" si="0"/>
        <v>0.28</v>
      </c>
      <c r="I34" s="55"/>
      <c r="J34" s="50"/>
      <c r="K34" s="15"/>
    </row>
    <row r="35" spans="1:11" s="16" customFormat="1" ht="26.4" customHeight="1">
      <c r="A35" s="10" t="str">
        <f>'Przykładowe materiały - ceny'!A24</f>
        <v>ENDO-22</v>
      </c>
      <c r="B35" s="89" t="str">
        <f>'Przykładowe materiały - ceny'!B24</f>
        <v xml:space="preserve">Lidocain-EGIS aerozol, roztwór 10% 38g </v>
      </c>
      <c r="C35" s="11" t="str">
        <f>'Przykładowe materiały - ceny'!C24</f>
        <v>lek</v>
      </c>
      <c r="D35" s="13">
        <v>10</v>
      </c>
      <c r="E35" s="11" t="str">
        <f>'Przykładowe materiały - ceny'!D24</f>
        <v>szt</v>
      </c>
      <c r="F35" s="41">
        <v>1</v>
      </c>
      <c r="G35" s="12">
        <f>'Przykładowe materiały - ceny'!E24</f>
        <v>34.99</v>
      </c>
      <c r="H35" s="12">
        <f t="shared" si="0"/>
        <v>3.4990000000000006</v>
      </c>
      <c r="I35" s="15"/>
      <c r="J35" s="15"/>
      <c r="K35" s="15"/>
    </row>
    <row r="36" spans="1:11" s="16" customFormat="1" ht="26.4" customHeight="1">
      <c r="A36" s="123" t="s">
        <v>80</v>
      </c>
      <c r="B36" s="124"/>
      <c r="C36" s="124"/>
      <c r="D36" s="124"/>
      <c r="E36" s="124"/>
      <c r="F36" s="124"/>
      <c r="G36" s="125"/>
      <c r="H36" s="17">
        <f>SUM(H8:H35)</f>
        <v>130.07112747512437</v>
      </c>
      <c r="I36" s="15"/>
      <c r="J36" s="15"/>
      <c r="K36" s="15"/>
    </row>
    <row r="37" spans="1:11" s="16" customFormat="1" ht="26.4" customHeight="1">
      <c r="A37" s="6"/>
      <c r="B37" s="6"/>
      <c r="C37" s="6"/>
      <c r="D37" s="6"/>
      <c r="E37" s="6"/>
      <c r="F37" s="6"/>
      <c r="G37" s="6"/>
      <c r="H37" s="6"/>
      <c r="I37" s="15"/>
      <c r="J37" s="15"/>
      <c r="K37" s="15"/>
    </row>
    <row r="38" spans="1:11" s="16" customFormat="1" ht="26.4" customHeight="1">
      <c r="A38" s="6"/>
      <c r="B38" s="6"/>
      <c r="C38" s="6"/>
      <c r="D38" s="6"/>
      <c r="E38" s="6"/>
      <c r="F38" s="6"/>
      <c r="G38" s="6"/>
      <c r="H38" s="6"/>
      <c r="I38" s="15"/>
      <c r="J38" s="15"/>
      <c r="K38" s="15"/>
    </row>
    <row r="39" spans="1:11" s="16" customFormat="1" ht="26.4" customHeight="1">
      <c r="A39" s="6" t="s">
        <v>81</v>
      </c>
      <c r="B39" s="7"/>
      <c r="C39" s="7"/>
      <c r="D39" s="7"/>
      <c r="E39" s="7"/>
      <c r="F39" s="7"/>
      <c r="G39" s="7"/>
      <c r="H39" s="7"/>
      <c r="I39" s="15"/>
      <c r="J39" s="15"/>
      <c r="K39" s="15"/>
    </row>
    <row r="40" spans="1:11" s="16" customFormat="1" ht="26.4" customHeight="1">
      <c r="A40" s="6" t="s">
        <v>82</v>
      </c>
      <c r="B40" s="18" t="s">
        <v>83</v>
      </c>
      <c r="C40" s="18" t="s">
        <v>84</v>
      </c>
      <c r="D40" s="7"/>
      <c r="E40" s="7"/>
      <c r="F40" s="7"/>
      <c r="G40" s="7"/>
      <c r="H40" s="7"/>
      <c r="I40" s="15"/>
      <c r="J40" s="15"/>
      <c r="K40" s="15"/>
    </row>
    <row r="41" spans="1:11" s="16" customFormat="1" ht="26.4" customHeight="1">
      <c r="A41" s="19"/>
      <c r="B41" s="20"/>
      <c r="C41" s="21"/>
      <c r="D41" s="7"/>
      <c r="E41" s="7"/>
      <c r="F41" s="7"/>
      <c r="G41" s="7"/>
      <c r="H41" s="7"/>
      <c r="I41" s="15"/>
      <c r="J41" s="15"/>
      <c r="K41" s="15"/>
    </row>
    <row r="42" spans="1:11" s="16" customFormat="1" ht="26.4" customHeight="1">
      <c r="A42" s="22" t="str">
        <f>'Przykładowe stawki wynagrodzeń'!C3</f>
        <v>lekarz</v>
      </c>
      <c r="B42" s="23">
        <f>'Przykładowe stawki wynagrodzeń'!E7</f>
        <v>115.2072796875</v>
      </c>
      <c r="C42" s="24">
        <f>B42/60</f>
        <v>1.920121328125</v>
      </c>
      <c r="D42" s="7"/>
      <c r="E42" s="7"/>
      <c r="F42" s="7"/>
      <c r="G42" s="7"/>
      <c r="H42" s="7"/>
      <c r="I42" s="15"/>
      <c r="J42" s="15"/>
      <c r="K42" s="15"/>
    </row>
    <row r="43" spans="1:11" s="16" customFormat="1" ht="26.4" customHeight="1">
      <c r="A43" s="25" t="str">
        <f>'Przykładowe stawki wynagrodzeń'!C8</f>
        <v>pielęgniarka</v>
      </c>
      <c r="B43" s="23">
        <f>'Przykładowe stawki wynagrodzeń'!E12</f>
        <v>44.2545341875</v>
      </c>
      <c r="C43" s="24">
        <f>B43/60</f>
        <v>0.7375755697916666</v>
      </c>
      <c r="D43" s="7"/>
      <c r="E43" s="7"/>
      <c r="F43" s="7"/>
      <c r="G43" s="7"/>
      <c r="H43" s="7"/>
      <c r="I43" s="15"/>
      <c r="J43" s="15"/>
      <c r="K43" s="15"/>
    </row>
    <row r="44" spans="1:11" s="16" customFormat="1" ht="26.4" customHeight="1">
      <c r="A44" s="7"/>
      <c r="B44" s="7"/>
      <c r="C44" s="7"/>
      <c r="D44" s="7"/>
      <c r="E44" s="7"/>
      <c r="F44" s="7"/>
      <c r="G44" s="7"/>
      <c r="H44" s="7"/>
      <c r="I44" s="15"/>
      <c r="J44" s="15"/>
      <c r="K44" s="15"/>
    </row>
    <row r="45" spans="1:11" ht="18.6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27.6" customHeight="1">
      <c r="A46" s="8" t="s">
        <v>85</v>
      </c>
      <c r="B46" s="8" t="s">
        <v>86</v>
      </c>
      <c r="C46" s="8" t="s">
        <v>67</v>
      </c>
      <c r="D46" s="8" t="s">
        <v>87</v>
      </c>
      <c r="E46" s="8" t="s">
        <v>88</v>
      </c>
      <c r="F46" s="8" t="s">
        <v>89</v>
      </c>
      <c r="G46" s="8" t="s">
        <v>90</v>
      </c>
      <c r="H46" s="7"/>
      <c r="I46" s="7"/>
      <c r="J46" s="7"/>
      <c r="K46" s="7"/>
    </row>
    <row r="47" spans="1:11" ht="20.4" customHeight="1">
      <c r="A47" s="26"/>
      <c r="B47" s="9" t="s">
        <v>73</v>
      </c>
      <c r="C47" s="9" t="s">
        <v>75</v>
      </c>
      <c r="D47" s="9" t="s">
        <v>76</v>
      </c>
      <c r="E47" s="9" t="s">
        <v>77</v>
      </c>
      <c r="F47" s="9" t="s">
        <v>78</v>
      </c>
      <c r="G47" s="27" t="s">
        <v>91</v>
      </c>
      <c r="H47" s="7"/>
      <c r="I47" s="7"/>
      <c r="J47" s="7"/>
      <c r="K47" s="7"/>
    </row>
    <row r="48" spans="1:11" ht="20.4" customHeight="1">
      <c r="A48" s="28" t="s">
        <v>149</v>
      </c>
      <c r="B48" s="29" t="s">
        <v>98</v>
      </c>
      <c r="C48" s="30">
        <v>1</v>
      </c>
      <c r="D48" s="31" t="s">
        <v>92</v>
      </c>
      <c r="E48" s="32">
        <v>70</v>
      </c>
      <c r="F48" s="33">
        <f>C42</f>
        <v>1.920121328125</v>
      </c>
      <c r="G48" s="33">
        <f>(E48/C48)*F48</f>
        <v>134.40849296875</v>
      </c>
      <c r="H48" s="7"/>
      <c r="I48" s="7"/>
      <c r="J48" s="7"/>
      <c r="K48" s="7"/>
    </row>
    <row r="49" spans="1:11" ht="20.4" customHeight="1">
      <c r="A49" s="58" t="s">
        <v>245</v>
      </c>
      <c r="B49" s="29" t="s">
        <v>99</v>
      </c>
      <c r="C49" s="31">
        <v>1</v>
      </c>
      <c r="D49" s="31" t="s">
        <v>92</v>
      </c>
      <c r="E49" s="34">
        <v>80</v>
      </c>
      <c r="F49" s="33">
        <f>C43</f>
        <v>0.7375755697916666</v>
      </c>
      <c r="G49" s="35">
        <f>(E49/C49)*F49</f>
        <v>59.00604558333333</v>
      </c>
      <c r="H49" s="7"/>
      <c r="I49" s="7"/>
      <c r="J49" s="7"/>
      <c r="K49" s="7"/>
    </row>
    <row r="50" spans="1:11" ht="20.4" customHeight="1">
      <c r="A50" s="126" t="s">
        <v>93</v>
      </c>
      <c r="B50" s="127"/>
      <c r="C50" s="127"/>
      <c r="D50" s="127"/>
      <c r="E50" s="127"/>
      <c r="F50" s="127"/>
      <c r="G50" s="36">
        <f>SUM(G48:G49)</f>
        <v>193.41453855208334</v>
      </c>
      <c r="H50" s="7"/>
      <c r="I50" s="7"/>
      <c r="J50" s="7"/>
      <c r="K50" s="7"/>
    </row>
    <row r="51" spans="1:11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5">
      <c r="A52" s="7"/>
      <c r="B52" s="7"/>
      <c r="C52" s="7"/>
      <c r="D52" s="7"/>
      <c r="E52" s="7"/>
      <c r="F52" s="7"/>
      <c r="G52" s="7"/>
      <c r="H52" s="37"/>
      <c r="I52" s="7"/>
      <c r="J52" s="7"/>
      <c r="K52" s="7"/>
    </row>
    <row r="53" spans="1:11" ht="19.8" customHeight="1">
      <c r="A53" s="128" t="s">
        <v>94</v>
      </c>
      <c r="B53" s="128"/>
      <c r="C53" s="20">
        <f>H36</f>
        <v>130.07112747512437</v>
      </c>
      <c r="D53" s="7"/>
      <c r="E53" s="7"/>
      <c r="F53" s="7"/>
      <c r="G53" s="7"/>
      <c r="H53" s="37"/>
      <c r="I53" s="7"/>
      <c r="J53" s="7"/>
      <c r="K53" s="7"/>
    </row>
    <row r="54" spans="1:11" ht="19.8" customHeight="1">
      <c r="A54" s="129" t="s">
        <v>95</v>
      </c>
      <c r="B54" s="129"/>
      <c r="C54" s="23">
        <f>G50</f>
        <v>193.41453855208334</v>
      </c>
      <c r="D54" s="7"/>
      <c r="E54" s="7"/>
      <c r="F54" s="7"/>
      <c r="G54" s="7"/>
      <c r="H54" s="37"/>
      <c r="I54" s="7"/>
      <c r="J54" s="7"/>
      <c r="K54" s="7"/>
    </row>
    <row r="55" spans="1:11" ht="19.8" customHeight="1">
      <c r="A55" s="119" t="s">
        <v>96</v>
      </c>
      <c r="B55" s="119"/>
      <c r="C55" s="74">
        <f>SUM(C53:C54)</f>
        <v>323.4856660272077</v>
      </c>
      <c r="D55" s="6"/>
      <c r="E55" s="6"/>
      <c r="F55" s="6"/>
      <c r="G55" s="6"/>
      <c r="H55" s="37"/>
      <c r="I55" s="7"/>
      <c r="J55" s="7"/>
      <c r="K55" s="7"/>
    </row>
    <row r="56" spans="1:11" ht="15">
      <c r="A56" s="37"/>
      <c r="B56" s="37"/>
      <c r="C56" s="37"/>
      <c r="D56" s="37"/>
      <c r="E56" s="37"/>
      <c r="F56" s="37"/>
      <c r="G56" s="37"/>
      <c r="H56" s="37"/>
      <c r="I56" s="7"/>
      <c r="J56" s="7"/>
      <c r="K56" s="7"/>
    </row>
    <row r="57" spans="1:11" ht="15">
      <c r="A57" s="37"/>
      <c r="B57" s="37"/>
      <c r="C57" s="37"/>
      <c r="D57" s="37"/>
      <c r="E57" s="37"/>
      <c r="F57" s="37"/>
      <c r="G57" s="37"/>
      <c r="H57" s="37"/>
      <c r="I57" s="7"/>
      <c r="J57" s="7"/>
      <c r="K57" s="7"/>
    </row>
    <row r="58" spans="1:11" ht="25.2" customHeight="1">
      <c r="A58" s="37"/>
      <c r="B58" s="37"/>
      <c r="C58" s="37"/>
      <c r="D58" s="37"/>
      <c r="E58" s="37"/>
      <c r="F58" s="37"/>
      <c r="G58" s="37"/>
      <c r="H58" s="37"/>
      <c r="I58" s="7"/>
      <c r="J58" s="7"/>
      <c r="K58" s="7"/>
    </row>
  </sheetData>
  <mergeCells count="7">
    <mergeCell ref="A55:B55"/>
    <mergeCell ref="A4:C4"/>
    <mergeCell ref="B1:I1"/>
    <mergeCell ref="A36:G36"/>
    <mergeCell ref="A50:F50"/>
    <mergeCell ref="A53:B53"/>
    <mergeCell ref="A54:B5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135CE-F3D9-4077-B181-C9BA6FCDF0D2}">
  <dimension ref="A1:K59"/>
  <sheetViews>
    <sheetView workbookViewId="0" topLeftCell="A1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11.421875" style="38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medycznych'!C32</f>
        <v>Inne miejscowe wycięcie zmiany dwunastnicy</v>
      </c>
      <c r="C1" s="120"/>
      <c r="D1" s="130"/>
      <c r="E1" s="130"/>
      <c r="F1" s="130"/>
      <c r="G1" s="130"/>
      <c r="H1" s="130"/>
      <c r="I1" s="130"/>
      <c r="J1" s="7"/>
      <c r="K1" s="7"/>
    </row>
    <row r="2" spans="1:11" ht="15.6">
      <c r="A2" s="6" t="s">
        <v>62</v>
      </c>
      <c r="B2" s="72" t="str">
        <f>'Wykaz procedur medycznych'!B32</f>
        <v>45.31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89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89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89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5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89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89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ht="26.4" customHeight="1">
      <c r="A14" s="10" t="str">
        <f>'Przykładowe materiały - ceny'!A9</f>
        <v>ENDO-07</v>
      </c>
      <c r="B14" s="89" t="str">
        <f>'Przykładowe materiały - ceny'!B9</f>
        <v>Ustnik endoskopowy</v>
      </c>
      <c r="C14" s="11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49"/>
      <c r="K14" s="7"/>
    </row>
    <row r="15" spans="1:11" ht="26.4" customHeight="1">
      <c r="A15" s="10" t="str">
        <f>'Przykładowe materiały - ceny'!A10</f>
        <v>ENDO-08</v>
      </c>
      <c r="B15" s="89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49"/>
      <c r="K15" s="7"/>
    </row>
    <row r="16" spans="1:11" s="16" customFormat="1" ht="26.4" customHeight="1">
      <c r="A16" s="10" t="str">
        <f>'Przykładowe materiały - ceny'!A12</f>
        <v>ENDO-10</v>
      </c>
      <c r="B16" s="89" t="str">
        <f>'Przykładowe materiały - ceny'!B12</f>
        <v>ANIOXYDE 1000 ml, preparat do czyszczenia endoskopów</v>
      </c>
      <c r="C16" s="11" t="str">
        <f>'Przykładowe materiały - ceny'!C12</f>
        <v>środek dezynfekcyjny</v>
      </c>
      <c r="D16" s="13">
        <v>25</v>
      </c>
      <c r="E16" s="11" t="str">
        <f>'Przykładowe materiały - ceny'!D12</f>
        <v>szt</v>
      </c>
      <c r="F16" s="41">
        <v>1</v>
      </c>
      <c r="G16" s="12">
        <f>'Przykładowe materiały - ceny'!E12</f>
        <v>147.56</v>
      </c>
      <c r="H16" s="12">
        <f t="shared" si="0"/>
        <v>5.9024</v>
      </c>
      <c r="I16" s="15"/>
      <c r="J16" s="50"/>
      <c r="K16" s="15"/>
    </row>
    <row r="17" spans="1:11" s="16" customFormat="1" ht="26.4" customHeight="1">
      <c r="A17" s="10" t="str">
        <f>'Przykładowe materiały - ceny'!A13</f>
        <v>ENDO-11</v>
      </c>
      <c r="B17" s="89" t="str">
        <f>'Przykładowe materiały - ceny'!B13</f>
        <v>Lignina - wata celulozowa, opakowanie 5 kg</v>
      </c>
      <c r="C17" s="11" t="str">
        <f>'Przykładowe materiały - ceny'!C13</f>
        <v>materiał jednorazowy</v>
      </c>
      <c r="D17" s="13">
        <v>100</v>
      </c>
      <c r="E17" s="11" t="str">
        <f>'Przykładowe materiały - ceny'!D13</f>
        <v>opakowanie</v>
      </c>
      <c r="F17" s="41">
        <v>1</v>
      </c>
      <c r="G17" s="12">
        <f>'Przykładowe materiały - ceny'!E13</f>
        <v>42.55</v>
      </c>
      <c r="H17" s="12">
        <f t="shared" si="0"/>
        <v>0.4255</v>
      </c>
      <c r="I17" s="15"/>
      <c r="J17" s="50"/>
      <c r="K17" s="15"/>
    </row>
    <row r="18" spans="1:11" s="16" customFormat="1" ht="26.4" customHeight="1">
      <c r="A18" s="10" t="str">
        <f>'Przykładowe materiały - ceny'!A23</f>
        <v>ENDO-21</v>
      </c>
      <c r="B18" s="89" t="str">
        <f>'Przykładowe materiały - ceny'!B23</f>
        <v>Nerka jednorazowa</v>
      </c>
      <c r="C18" s="11" t="str">
        <f>'Przykładowe materiały - ceny'!C23</f>
        <v>materiał jednorazowy</v>
      </c>
      <c r="D18" s="13">
        <v>1</v>
      </c>
      <c r="E18" s="11" t="str">
        <f>'Przykładowe materiały - ceny'!D23</f>
        <v>szt</v>
      </c>
      <c r="F18" s="41">
        <v>1</v>
      </c>
      <c r="G18" s="12">
        <f>'Przykładowe materiały - ceny'!E23</f>
        <v>0.43</v>
      </c>
      <c r="H18" s="12">
        <f t="shared" si="0"/>
        <v>0.43</v>
      </c>
      <c r="I18" s="15"/>
      <c r="J18" s="15"/>
      <c r="K18" s="15"/>
    </row>
    <row r="19" spans="1:11" s="16" customFormat="1" ht="26.4" customHeight="1">
      <c r="A19" s="10" t="str">
        <f>'Przykładowe materiały - ceny'!A19</f>
        <v>ENDO-17</v>
      </c>
      <c r="B19" s="89" t="str">
        <f>'Przykładowe materiały - ceny'!B19</f>
        <v>Szczoteczka do czyszczenia endoskopów</v>
      </c>
      <c r="C19" s="11" t="str">
        <f>'Przykładowe materiały - ceny'!C19</f>
        <v>materiał jednorazowy</v>
      </c>
      <c r="D19" s="13">
        <v>1</v>
      </c>
      <c r="E19" s="11" t="str">
        <f>'Przykładowe materiały - ceny'!D19</f>
        <v>szt</v>
      </c>
      <c r="F19" s="41">
        <v>1</v>
      </c>
      <c r="G19" s="12">
        <f>'Przykładowe materiały - ceny'!E19</f>
        <v>2.98</v>
      </c>
      <c r="H19" s="12">
        <f t="shared" si="0"/>
        <v>2.98</v>
      </c>
      <c r="I19" s="15"/>
      <c r="J19" s="50"/>
      <c r="K19" s="15"/>
    </row>
    <row r="20" spans="1:11" s="16" customFormat="1" ht="26.4" customHeight="1">
      <c r="A20" s="10" t="str">
        <f>'Przykładowe materiały - ceny'!A14</f>
        <v>ENDO-12</v>
      </c>
      <c r="B20" s="89" t="str">
        <f>'Przykładowe materiały - ceny'!B14</f>
        <v>Aniosgel 85 NPC do dezynfekcji rąk, butelka 1000 ml</v>
      </c>
      <c r="C20" s="11" t="str">
        <f>'Przykładowe materiały - ceny'!C14</f>
        <v>środek dezynfekcyjny</v>
      </c>
      <c r="D20" s="13">
        <v>30</v>
      </c>
      <c r="E20" s="11" t="str">
        <f>'Przykładowe materiały - ceny'!D14</f>
        <v>szt</v>
      </c>
      <c r="F20" s="41">
        <v>1</v>
      </c>
      <c r="G20" s="12">
        <f>'Przykładowe materiały - ceny'!E14</f>
        <v>29.81</v>
      </c>
      <c r="H20" s="12">
        <f t="shared" si="0"/>
        <v>0.9936666666666666</v>
      </c>
      <c r="I20" s="15"/>
      <c r="J20" s="50"/>
      <c r="K20" s="15"/>
    </row>
    <row r="21" spans="1:11" s="16" customFormat="1" ht="26.4" customHeight="1">
      <c r="A21" s="10" t="str">
        <f>'Przykładowe materiały - ceny'!A15</f>
        <v>ENDO-13</v>
      </c>
      <c r="B21" s="89" t="str">
        <f>'Przykładowe materiały - ceny'!B15</f>
        <v>Chusteczki uniwersalne Clinell do dezynfekcji powierzchni, opakowanie 200 szt</v>
      </c>
      <c r="C21" s="11" t="str">
        <f>'Przykładowe materiały - ceny'!C15</f>
        <v>środek dezynfekcyjny</v>
      </c>
      <c r="D21" s="13">
        <v>60</v>
      </c>
      <c r="E21" s="11" t="str">
        <f>'Przykładowe materiały - ceny'!D15</f>
        <v>opakowanie</v>
      </c>
      <c r="F21" s="41">
        <v>1</v>
      </c>
      <c r="G21" s="12">
        <f>'Przykładowe materiały - ceny'!E15</f>
        <v>40</v>
      </c>
      <c r="H21" s="12">
        <f t="shared" si="0"/>
        <v>0.6666666666666666</v>
      </c>
      <c r="I21" s="15"/>
      <c r="J21" s="50"/>
      <c r="K21" s="15"/>
    </row>
    <row r="22" spans="1:11" s="16" customFormat="1" ht="26.4" customHeight="1">
      <c r="A22" s="10" t="str">
        <f>'Przykładowe materiały - ceny'!A16</f>
        <v>ENDO-14</v>
      </c>
      <c r="B22" s="89" t="str">
        <f>'Przykładowe materiały - ceny'!B16</f>
        <v>Kompresy niejałowe 10x10, opakowanie 100 sztuk</v>
      </c>
      <c r="C22" s="11" t="str">
        <f>'Przykładowe materiały - ceny'!C16</f>
        <v>materiał jednorazowy</v>
      </c>
      <c r="D22" s="13">
        <v>4</v>
      </c>
      <c r="E22" s="11" t="str">
        <f>'Przykładowe materiały - ceny'!D16</f>
        <v>opakowanie</v>
      </c>
      <c r="F22" s="41">
        <v>1</v>
      </c>
      <c r="G22" s="12">
        <f>'Przykładowe materiały - ceny'!E16</f>
        <v>10.15</v>
      </c>
      <c r="H22" s="12">
        <f t="shared" si="0"/>
        <v>2.5375</v>
      </c>
      <c r="I22" s="56"/>
      <c r="J22" s="50"/>
      <c r="K22" s="15"/>
    </row>
    <row r="23" spans="1:11" s="16" customFormat="1" ht="26.4" customHeight="1">
      <c r="A23" s="10" t="str">
        <f>'Przykładowe materiały - ceny'!A17</f>
        <v>ENDO-15</v>
      </c>
      <c r="B23" s="89" t="str">
        <f>'Przykładowe materiały - ceny'!B17</f>
        <v>Incidin OXY Wipes chusteczki do dezynfekcji, opakowanie 100 sztuk</v>
      </c>
      <c r="C23" s="11" t="str">
        <f>'Przykładowe materiały - ceny'!C17</f>
        <v>środek dezynfekcyjny</v>
      </c>
      <c r="D23" s="13">
        <v>10</v>
      </c>
      <c r="E23" s="11" t="str">
        <f>'Przykładowe materiały - ceny'!D17</f>
        <v>opakowanie</v>
      </c>
      <c r="F23" s="41">
        <v>1</v>
      </c>
      <c r="G23" s="12">
        <f>'Przykładowe materiały - ceny'!E17</f>
        <v>29.2</v>
      </c>
      <c r="H23" s="12">
        <f t="shared" si="0"/>
        <v>2.92</v>
      </c>
      <c r="I23" s="56"/>
      <c r="J23" s="50"/>
      <c r="K23" s="15"/>
    </row>
    <row r="24" spans="1:11" s="16" customFormat="1" ht="26.4" customHeight="1">
      <c r="A24" s="10" t="str">
        <f>'Przykładowe materiały - ceny'!A18</f>
        <v>ENDO-16</v>
      </c>
      <c r="B24" s="89" t="str">
        <f>'Przykładowe materiały - ceny'!B18</f>
        <v>Sterisol Liquid Soap Ultra Mild, opakowanie 700 ml</v>
      </c>
      <c r="C24" s="11" t="str">
        <f>'Przykładowe materiały - ceny'!C18</f>
        <v>środek dezynfekcyjny</v>
      </c>
      <c r="D24" s="13">
        <v>60</v>
      </c>
      <c r="E24" s="11" t="str">
        <f>'Przykładowe materiały - ceny'!D18</f>
        <v>szt</v>
      </c>
      <c r="F24" s="41">
        <v>1</v>
      </c>
      <c r="G24" s="12">
        <f>'Przykładowe materiały - ceny'!E18</f>
        <v>35</v>
      </c>
      <c r="H24" s="12">
        <f t="shared" si="0"/>
        <v>0.5833333333333334</v>
      </c>
      <c r="I24" s="15"/>
      <c r="J24" s="50"/>
      <c r="K24" s="15"/>
    </row>
    <row r="25" spans="1:11" s="16" customFormat="1" ht="26.4" customHeight="1">
      <c r="A25" s="10" t="str">
        <f>'Przykładowe materiały - ceny'!A22</f>
        <v>ENDO-20</v>
      </c>
      <c r="B25" s="89" t="str">
        <f>'Przykładowe materiały - ceny'!B22</f>
        <v>POJEMNIK na odpady medyczne 10L.</v>
      </c>
      <c r="C25" s="11" t="str">
        <f>'Przykładowe materiały - ceny'!C22</f>
        <v>materiał jednorazowy</v>
      </c>
      <c r="D25" s="13">
        <v>30</v>
      </c>
      <c r="E25" s="11" t="str">
        <f>'Przykładowe materiały - ceny'!D22</f>
        <v>szt</v>
      </c>
      <c r="F25" s="41">
        <v>1</v>
      </c>
      <c r="G25" s="12">
        <f>'Przykładowe materiały - ceny'!E22</f>
        <v>5.057675</v>
      </c>
      <c r="H25" s="12">
        <f t="shared" si="0"/>
        <v>0.16858916666666665</v>
      </c>
      <c r="I25" s="15"/>
      <c r="J25" s="15"/>
      <c r="K25" s="15"/>
    </row>
    <row r="26" spans="1:11" s="16" customFormat="1" ht="26.4" customHeight="1">
      <c r="A26" s="10" t="str">
        <f>'Przykładowe materiały - ceny'!A59</f>
        <v>ENDO-57</v>
      </c>
      <c r="B26" s="89" t="str">
        <f>'Przykładowe materiały - ceny'!B59</f>
        <v>Aqua pro injectione 500 ml Viaflo</v>
      </c>
      <c r="C26" s="11" t="str">
        <f>'Przykładowe materiały - ceny'!C59</f>
        <v>płyn infuzyjny</v>
      </c>
      <c r="D26" s="13">
        <v>1</v>
      </c>
      <c r="E26" s="11" t="str">
        <f>'Przykładowe materiały - ceny'!D59</f>
        <v>szt</v>
      </c>
      <c r="F26" s="41">
        <v>1</v>
      </c>
      <c r="G26" s="12">
        <f>'Przykładowe materiały - ceny'!E59</f>
        <v>2.7</v>
      </c>
      <c r="H26" s="12">
        <f t="shared" si="0"/>
        <v>2.7</v>
      </c>
      <c r="I26" s="15"/>
      <c r="J26" s="15"/>
      <c r="K26" s="15"/>
    </row>
    <row r="27" spans="1:11" s="16" customFormat="1" ht="26.4" customHeight="1">
      <c r="A27" s="10" t="str">
        <f>'Przykładowe materiały - ceny'!A56</f>
        <v>ENDO-54</v>
      </c>
      <c r="B27" s="89" t="str">
        <f>'Przykładowe materiały - ceny'!B56</f>
        <v xml:space="preserve">IGŁA j.u. 0,9 x 40 </v>
      </c>
      <c r="C27" s="11" t="str">
        <f>'Przykładowe materiały - ceny'!C56</f>
        <v>materiał jednorazowy</v>
      </c>
      <c r="D27" s="13">
        <v>1</v>
      </c>
      <c r="E27" s="11" t="str">
        <f>'Przykładowe materiały - ceny'!D56</f>
        <v>szt</v>
      </c>
      <c r="F27" s="41">
        <v>1</v>
      </c>
      <c r="G27" s="12">
        <f>'Przykładowe materiały - ceny'!E56</f>
        <v>0.05</v>
      </c>
      <c r="H27" s="12">
        <f t="shared" si="0"/>
        <v>0.05</v>
      </c>
      <c r="I27" s="15"/>
      <c r="J27" s="15"/>
      <c r="K27" s="15"/>
    </row>
    <row r="28" spans="1:11" s="16" customFormat="1" ht="26.4" customHeight="1">
      <c r="A28" s="10" t="str">
        <f>'Przykładowe materiały - ceny'!A38</f>
        <v>ENDO-36</v>
      </c>
      <c r="B28" s="89" t="str">
        <f>'Przykładowe materiały - ceny'!B38</f>
        <v>Inj. Natrii chlorati isotonica Polpharma inj. 9 mg/1 ml amp.</v>
      </c>
      <c r="C28" s="11" t="str">
        <f>'Przykładowe materiały - ceny'!C38</f>
        <v>płyn infuzyjny</v>
      </c>
      <c r="D28" s="13">
        <v>1</v>
      </c>
      <c r="E28" s="11" t="str">
        <f>'Przykładowe materiały - ceny'!D38</f>
        <v>szt</v>
      </c>
      <c r="F28" s="41">
        <v>2</v>
      </c>
      <c r="G28" s="12">
        <f>'Przykładowe materiały - ceny'!E38</f>
        <v>0.326</v>
      </c>
      <c r="H28" s="12">
        <f t="shared" si="0"/>
        <v>0.652</v>
      </c>
      <c r="I28" s="15"/>
      <c r="J28" s="50"/>
      <c r="K28" s="15"/>
    </row>
    <row r="29" spans="1:11" s="16" customFormat="1" ht="26.4" customHeight="1">
      <c r="A29" s="10" t="str">
        <f>'Przykładowe materiały - ceny'!A51</f>
        <v>ENDO-49</v>
      </c>
      <c r="B29" s="89" t="str">
        <f>'Przykładowe materiały - ceny'!B51</f>
        <v>IGŁA do ostrzykiwań 7 Fr/2300 mm - 2,8 mm</v>
      </c>
      <c r="C29" s="11" t="str">
        <f>'Przykładowe materiały - ceny'!C51</f>
        <v>materiał jednorazowy</v>
      </c>
      <c r="D29" s="13">
        <v>10</v>
      </c>
      <c r="E29" s="11" t="str">
        <f>'Przykładowe materiały - ceny'!D51</f>
        <v>szt</v>
      </c>
      <c r="F29" s="41">
        <v>1</v>
      </c>
      <c r="G29" s="12">
        <f>'Przykładowe materiały - ceny'!E51</f>
        <v>30.15</v>
      </c>
      <c r="H29" s="12">
        <f t="shared" si="0"/>
        <v>3.015</v>
      </c>
      <c r="I29" s="15"/>
      <c r="J29" s="50"/>
      <c r="K29" s="15"/>
    </row>
    <row r="30" spans="1:11" s="16" customFormat="1" ht="26.4" customHeight="1">
      <c r="A30" s="10" t="str">
        <f>'Przykładowe materiały - ceny'!A55</f>
        <v>ENDO-53</v>
      </c>
      <c r="B30" s="89" t="str">
        <f>'Przykładowe materiały - ceny'!B55</f>
        <v>Adrenalina WZF inj 1mg/1ml amp x 10</v>
      </c>
      <c r="C30" s="11" t="str">
        <f>'Przykładowe materiały - ceny'!C55</f>
        <v>lek</v>
      </c>
      <c r="D30" s="13">
        <v>1</v>
      </c>
      <c r="E30" s="11" t="str">
        <f>'Przykładowe materiały - ceny'!D55</f>
        <v>szt</v>
      </c>
      <c r="F30" s="41">
        <v>1</v>
      </c>
      <c r="G30" s="12">
        <f>'Przykładowe materiały - ceny'!E55</f>
        <v>1.45</v>
      </c>
      <c r="H30" s="12">
        <f t="shared" si="0"/>
        <v>1.45</v>
      </c>
      <c r="I30" s="15"/>
      <c r="J30" s="15"/>
      <c r="K30" s="15"/>
    </row>
    <row r="31" spans="1:11" s="16" customFormat="1" ht="26.4" customHeight="1">
      <c r="A31" s="10" t="str">
        <f>'Przykładowe materiały - ceny'!A20</f>
        <v>ENDO-18</v>
      </c>
      <c r="B31" s="89" t="str">
        <f>'Przykładowe materiały - ceny'!B20</f>
        <v>Szczypce biopsyjne</v>
      </c>
      <c r="C31" s="11" t="str">
        <f>'Przykładowe materiały - ceny'!C20</f>
        <v>materiał jednorazowy</v>
      </c>
      <c r="D31" s="13">
        <v>1</v>
      </c>
      <c r="E31" s="11" t="str">
        <f>'Przykładowe materiały - ceny'!D19</f>
        <v>szt</v>
      </c>
      <c r="F31" s="41">
        <v>1</v>
      </c>
      <c r="G31" s="12">
        <f>'Przykładowe materiały - ceny'!E20</f>
        <v>18.9</v>
      </c>
      <c r="H31" s="12">
        <f t="shared" si="0"/>
        <v>18.9</v>
      </c>
      <c r="I31" s="15"/>
      <c r="J31" s="15"/>
      <c r="K31" s="15"/>
    </row>
    <row r="32" spans="1:11" s="16" customFormat="1" ht="26.4" customHeight="1">
      <c r="A32" s="10" t="str">
        <f>'Przykładowe materiały - ceny'!A21</f>
        <v>ENDO-19</v>
      </c>
      <c r="B32" s="89" t="str">
        <f>'Przykładowe materiały - ceny'!B21</f>
        <v>Pojemnik z 4% formaliną o poj.  60 / 30 ml</v>
      </c>
      <c r="C32" s="11" t="str">
        <f>'Przykładowe materiały - ceny'!C21</f>
        <v>materiał jednorazowy</v>
      </c>
      <c r="D32" s="13">
        <v>1</v>
      </c>
      <c r="E32" s="11" t="str">
        <f>'Przykładowe materiały - ceny'!D20</f>
        <v>szt</v>
      </c>
      <c r="F32" s="41">
        <v>1</v>
      </c>
      <c r="G32" s="12">
        <f>'Przykładowe materiały - ceny'!E21</f>
        <v>2.787471641791045</v>
      </c>
      <c r="H32" s="12">
        <f t="shared" si="0"/>
        <v>2.787471641791045</v>
      </c>
      <c r="I32" s="15"/>
      <c r="J32" s="15"/>
      <c r="K32" s="15"/>
    </row>
    <row r="33" spans="1:11" s="16" customFormat="1" ht="26.4" customHeight="1">
      <c r="A33" s="10" t="str">
        <f>'Przykładowe materiały - ceny'!A54</f>
        <v>ENDO-52</v>
      </c>
      <c r="B33" s="89" t="str">
        <f>'Przykładowe materiały - ceny'!B54</f>
        <v xml:space="preserve">STRZYKAWKA 20 ml BRAUN </v>
      </c>
      <c r="C33" s="11" t="str">
        <f>'Przykładowe materiały - ceny'!C54</f>
        <v>materiał jednorazowy</v>
      </c>
      <c r="D33" s="13">
        <v>1</v>
      </c>
      <c r="E33" s="11" t="str">
        <f>'Przykładowe materiały - ceny'!D54</f>
        <v>szt</v>
      </c>
      <c r="F33" s="41">
        <v>2</v>
      </c>
      <c r="G33" s="12">
        <f>'Przykładowe materiały - ceny'!E54</f>
        <v>0.21</v>
      </c>
      <c r="H33" s="12">
        <f t="shared" si="0"/>
        <v>0.42</v>
      </c>
      <c r="I33" s="55"/>
      <c r="J33" s="50"/>
      <c r="K33" s="15"/>
    </row>
    <row r="34" spans="1:11" s="16" customFormat="1" ht="26.4" customHeight="1">
      <c r="A34" s="10" t="str">
        <f>'Przykładowe materiały - ceny'!A50</f>
        <v>ENDO-48</v>
      </c>
      <c r="B34" s="89" t="str">
        <f>'Przykładowe materiały - ceny'!B50</f>
        <v xml:space="preserve">STRZYKAWKA 10 ml BRAUN </v>
      </c>
      <c r="C34" s="11" t="str">
        <f>'Przykładowe materiały - ceny'!C50</f>
        <v>materiał jednorazowy</v>
      </c>
      <c r="D34" s="13">
        <v>1</v>
      </c>
      <c r="E34" s="11" t="str">
        <f>'Przykładowe materiały - ceny'!D50</f>
        <v>szt</v>
      </c>
      <c r="F34" s="41">
        <v>2</v>
      </c>
      <c r="G34" s="12">
        <f>'Przykładowe materiały - ceny'!E50</f>
        <v>0.14</v>
      </c>
      <c r="H34" s="12">
        <f t="shared" si="0"/>
        <v>0.28</v>
      </c>
      <c r="I34" s="55"/>
      <c r="J34" s="50"/>
      <c r="K34" s="15"/>
    </row>
    <row r="35" spans="1:11" s="16" customFormat="1" ht="26.4" customHeight="1">
      <c r="A35" s="10" t="str">
        <f>'Przykładowe materiały - ceny'!A24</f>
        <v>ENDO-22</v>
      </c>
      <c r="B35" s="89" t="str">
        <f>'Przykładowe materiały - ceny'!B24</f>
        <v xml:space="preserve">Lidocain-EGIS aerozol, roztwór 10% 38g </v>
      </c>
      <c r="C35" s="11" t="str">
        <f>'Przykładowe materiały - ceny'!C24</f>
        <v>lek</v>
      </c>
      <c r="D35" s="13">
        <v>10</v>
      </c>
      <c r="E35" s="11" t="str">
        <f>'Przykładowe materiały - ceny'!D24</f>
        <v>szt</v>
      </c>
      <c r="F35" s="41">
        <v>1</v>
      </c>
      <c r="G35" s="12">
        <f>'Przykładowe materiały - ceny'!E24</f>
        <v>34.99</v>
      </c>
      <c r="H35" s="12">
        <f t="shared" si="0"/>
        <v>3.4990000000000006</v>
      </c>
      <c r="I35" s="15"/>
      <c r="J35" s="15"/>
      <c r="K35" s="15"/>
    </row>
    <row r="36" spans="1:11" s="16" customFormat="1" ht="26.4" customHeight="1">
      <c r="A36" s="10" t="s">
        <v>264</v>
      </c>
      <c r="B36" s="89" t="s">
        <v>242</v>
      </c>
      <c r="C36" s="11"/>
      <c r="D36" s="13">
        <v>1</v>
      </c>
      <c r="E36" s="11" t="s">
        <v>103</v>
      </c>
      <c r="F36" s="41">
        <v>1</v>
      </c>
      <c r="G36" s="12">
        <v>324</v>
      </c>
      <c r="H36" s="12"/>
      <c r="I36" s="15"/>
      <c r="J36" s="15"/>
      <c r="K36" s="15"/>
    </row>
    <row r="37" spans="1:11" s="16" customFormat="1" ht="26.4" customHeight="1">
      <c r="A37" s="123" t="s">
        <v>80</v>
      </c>
      <c r="B37" s="124"/>
      <c r="C37" s="124"/>
      <c r="D37" s="124"/>
      <c r="E37" s="124"/>
      <c r="F37" s="124"/>
      <c r="G37" s="125"/>
      <c r="H37" s="17">
        <f>SUM(H8:H35)</f>
        <v>100.52112747512436</v>
      </c>
      <c r="I37" s="15"/>
      <c r="J37" s="15"/>
      <c r="K37" s="15"/>
    </row>
    <row r="38" spans="1:11" s="16" customFormat="1" ht="26.4" customHeight="1">
      <c r="A38" s="6"/>
      <c r="B38" s="6"/>
      <c r="C38" s="6"/>
      <c r="D38" s="6"/>
      <c r="E38" s="6"/>
      <c r="F38" s="6"/>
      <c r="G38" s="54"/>
      <c r="H38" s="54"/>
      <c r="I38" s="15"/>
      <c r="J38" s="15"/>
      <c r="K38" s="15"/>
    </row>
    <row r="39" spans="1:11" s="16" customFormat="1" ht="26.4" customHeight="1">
      <c r="A39" s="6"/>
      <c r="B39" s="6"/>
      <c r="C39" s="6"/>
      <c r="D39" s="6"/>
      <c r="E39" s="6"/>
      <c r="F39" s="6"/>
      <c r="G39" s="6"/>
      <c r="H39" s="6"/>
      <c r="I39" s="15"/>
      <c r="J39" s="15"/>
      <c r="K39" s="15"/>
    </row>
    <row r="40" spans="1:11" s="16" customFormat="1" ht="26.4" customHeight="1">
      <c r="A40" s="6" t="s">
        <v>81</v>
      </c>
      <c r="B40" s="7"/>
      <c r="C40" s="7"/>
      <c r="D40" s="7"/>
      <c r="E40" s="7"/>
      <c r="F40" s="7"/>
      <c r="G40" s="7"/>
      <c r="H40" s="7"/>
      <c r="I40" s="15"/>
      <c r="J40" s="15"/>
      <c r="K40" s="15"/>
    </row>
    <row r="41" spans="1:11" s="16" customFormat="1" ht="26.4" customHeight="1">
      <c r="A41" s="6" t="s">
        <v>82</v>
      </c>
      <c r="B41" s="18" t="s">
        <v>83</v>
      </c>
      <c r="C41" s="18" t="s">
        <v>84</v>
      </c>
      <c r="D41" s="7"/>
      <c r="E41" s="7"/>
      <c r="F41" s="7"/>
      <c r="G41" s="7"/>
      <c r="H41" s="7"/>
      <c r="I41" s="15"/>
      <c r="J41" s="15"/>
      <c r="K41" s="15"/>
    </row>
    <row r="42" spans="1:11" s="16" customFormat="1" ht="26.4" customHeight="1">
      <c r="A42" s="22" t="str">
        <f>'Przykładowe stawki wynagrodzeń'!C3</f>
        <v>lekarz</v>
      </c>
      <c r="B42" s="23">
        <f>'Przykładowe stawki wynagrodzeń'!E7</f>
        <v>115.2072796875</v>
      </c>
      <c r="C42" s="24">
        <f>B42/60</f>
        <v>1.920121328125</v>
      </c>
      <c r="D42" s="7"/>
      <c r="E42" s="7"/>
      <c r="F42" s="7"/>
      <c r="G42" s="7"/>
      <c r="H42" s="7"/>
      <c r="I42" s="15"/>
      <c r="J42" s="15"/>
      <c r="K42" s="15"/>
    </row>
    <row r="43" spans="1:11" s="16" customFormat="1" ht="26.4" customHeight="1">
      <c r="A43" s="25" t="str">
        <f>'Przykładowe stawki wynagrodzeń'!C8</f>
        <v>pielęgniarka</v>
      </c>
      <c r="B43" s="23">
        <f>'Przykładowe stawki wynagrodzeń'!E12</f>
        <v>44.2545341875</v>
      </c>
      <c r="C43" s="24">
        <f>B43/60</f>
        <v>0.7375755697916666</v>
      </c>
      <c r="D43" s="7"/>
      <c r="E43" s="7"/>
      <c r="F43" s="7"/>
      <c r="G43" s="7"/>
      <c r="H43" s="7"/>
      <c r="I43" s="15"/>
      <c r="J43" s="15"/>
      <c r="K43" s="15"/>
    </row>
    <row r="44" spans="1:11" s="16" customFormat="1" ht="26.4" customHeight="1">
      <c r="A44" s="25"/>
      <c r="B44" s="23"/>
      <c r="C44" s="24"/>
      <c r="D44" s="7"/>
      <c r="E44" s="7"/>
      <c r="F44" s="7"/>
      <c r="G44" s="7"/>
      <c r="H44" s="7"/>
      <c r="I44" s="15"/>
      <c r="J44" s="15"/>
      <c r="K44" s="15"/>
    </row>
    <row r="45" spans="1:11" s="16" customFormat="1" ht="26.4" customHeight="1">
      <c r="A45" s="7"/>
      <c r="B45" s="7"/>
      <c r="C45" s="7"/>
      <c r="D45" s="7"/>
      <c r="E45" s="7"/>
      <c r="F45" s="7"/>
      <c r="G45" s="7"/>
      <c r="H45" s="7"/>
      <c r="I45" s="15"/>
      <c r="J45" s="15"/>
      <c r="K45" s="15"/>
    </row>
    <row r="46" spans="1:11" ht="18.6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27.6" customHeight="1">
      <c r="A47" s="8" t="s">
        <v>85</v>
      </c>
      <c r="B47" s="8" t="s">
        <v>86</v>
      </c>
      <c r="C47" s="8" t="s">
        <v>67</v>
      </c>
      <c r="D47" s="8" t="s">
        <v>87</v>
      </c>
      <c r="E47" s="8" t="s">
        <v>88</v>
      </c>
      <c r="F47" s="8" t="s">
        <v>89</v>
      </c>
      <c r="G47" s="8" t="s">
        <v>90</v>
      </c>
      <c r="H47" s="7"/>
      <c r="I47" s="7"/>
      <c r="J47" s="7"/>
      <c r="K47" s="7"/>
    </row>
    <row r="48" spans="1:11" ht="15">
      <c r="A48" s="26"/>
      <c r="B48" s="9" t="s">
        <v>73</v>
      </c>
      <c r="C48" s="9" t="s">
        <v>75</v>
      </c>
      <c r="D48" s="9" t="s">
        <v>76</v>
      </c>
      <c r="E48" s="9" t="s">
        <v>77</v>
      </c>
      <c r="F48" s="9" t="s">
        <v>78</v>
      </c>
      <c r="G48" s="27" t="s">
        <v>91</v>
      </c>
      <c r="H48" s="7"/>
      <c r="I48" s="7"/>
      <c r="J48" s="7"/>
      <c r="K48" s="7"/>
    </row>
    <row r="49" spans="1:11" ht="15">
      <c r="A49" s="28" t="s">
        <v>149</v>
      </c>
      <c r="B49" s="29" t="s">
        <v>98</v>
      </c>
      <c r="C49" s="30">
        <v>1</v>
      </c>
      <c r="D49" s="31" t="s">
        <v>92</v>
      </c>
      <c r="E49" s="32">
        <v>70</v>
      </c>
      <c r="F49" s="33">
        <f>C42</f>
        <v>1.920121328125</v>
      </c>
      <c r="G49" s="33">
        <f>(E49/C49)*F49</f>
        <v>134.40849296875</v>
      </c>
      <c r="H49" s="7"/>
      <c r="I49" s="7"/>
      <c r="J49" s="7"/>
      <c r="K49" s="7"/>
    </row>
    <row r="50" spans="1:11" ht="19.2" customHeight="1">
      <c r="A50" s="58" t="s">
        <v>245</v>
      </c>
      <c r="B50" s="29" t="s">
        <v>99</v>
      </c>
      <c r="C50" s="31">
        <v>1</v>
      </c>
      <c r="D50" s="31" t="s">
        <v>92</v>
      </c>
      <c r="E50" s="34">
        <v>80</v>
      </c>
      <c r="F50" s="33">
        <f>C43</f>
        <v>0.7375755697916666</v>
      </c>
      <c r="G50" s="35">
        <f>(E50/C50)*F50</f>
        <v>59.00604558333333</v>
      </c>
      <c r="H50" s="7"/>
      <c r="I50" s="7"/>
      <c r="J50" s="7"/>
      <c r="K50" s="7"/>
    </row>
    <row r="51" spans="1:11" ht="15">
      <c r="A51" s="126" t="s">
        <v>93</v>
      </c>
      <c r="B51" s="127"/>
      <c r="C51" s="127"/>
      <c r="D51" s="127"/>
      <c r="E51" s="127"/>
      <c r="F51" s="127"/>
      <c r="G51" s="36">
        <f>SUM(G49:G50)</f>
        <v>193.41453855208334</v>
      </c>
      <c r="H51" s="7"/>
      <c r="I51" s="7"/>
      <c r="J51" s="7"/>
      <c r="K51" s="7"/>
    </row>
    <row r="52" spans="1:11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5">
      <c r="A53" s="7"/>
      <c r="B53" s="7"/>
      <c r="C53" s="7"/>
      <c r="D53" s="7"/>
      <c r="E53" s="7"/>
      <c r="F53" s="7"/>
      <c r="G53" s="7"/>
      <c r="H53" s="37"/>
      <c r="I53" s="7"/>
      <c r="J53" s="7"/>
      <c r="K53" s="7"/>
    </row>
    <row r="54" spans="1:11" ht="21.6" customHeight="1">
      <c r="A54" s="128" t="s">
        <v>94</v>
      </c>
      <c r="B54" s="128"/>
      <c r="C54" s="20">
        <f>H37</f>
        <v>100.52112747512436</v>
      </c>
      <c r="D54" s="7"/>
      <c r="E54" s="7"/>
      <c r="F54" s="7"/>
      <c r="G54" s="7"/>
      <c r="H54" s="37"/>
      <c r="I54" s="7"/>
      <c r="J54" s="7"/>
      <c r="K54" s="7"/>
    </row>
    <row r="55" spans="1:11" ht="21.6" customHeight="1">
      <c r="A55" s="129" t="s">
        <v>95</v>
      </c>
      <c r="B55" s="129"/>
      <c r="C55" s="23">
        <f>G51</f>
        <v>193.41453855208334</v>
      </c>
      <c r="D55" s="7"/>
      <c r="E55" s="7"/>
      <c r="F55" s="7"/>
      <c r="G55" s="7"/>
      <c r="H55" s="37"/>
      <c r="I55" s="7"/>
      <c r="J55" s="7"/>
      <c r="K55" s="7"/>
    </row>
    <row r="56" spans="1:11" ht="21.6" customHeight="1">
      <c r="A56" s="119" t="s">
        <v>96</v>
      </c>
      <c r="B56" s="119"/>
      <c r="C56" s="74">
        <f>SUM(C54:C55)</f>
        <v>293.93566602720773</v>
      </c>
      <c r="D56" s="6"/>
      <c r="E56" s="6"/>
      <c r="F56" s="6"/>
      <c r="G56" s="6"/>
      <c r="H56" s="37"/>
      <c r="I56" s="7"/>
      <c r="J56" s="7"/>
      <c r="K56" s="7"/>
    </row>
    <row r="57" spans="1:11" ht="15">
      <c r="A57" s="37"/>
      <c r="B57" s="37"/>
      <c r="C57" s="37"/>
      <c r="D57" s="37"/>
      <c r="E57" s="37"/>
      <c r="F57" s="37"/>
      <c r="G57" s="37"/>
      <c r="H57" s="37"/>
      <c r="I57" s="7"/>
      <c r="J57" s="7"/>
      <c r="K57" s="7"/>
    </row>
    <row r="58" spans="1:11" ht="15">
      <c r="A58" s="37"/>
      <c r="B58" s="37"/>
      <c r="C58" s="37"/>
      <c r="D58" s="37"/>
      <c r="E58" s="37"/>
      <c r="F58" s="37"/>
      <c r="G58" s="37"/>
      <c r="H58" s="37"/>
      <c r="I58" s="7"/>
      <c r="J58" s="7"/>
      <c r="K58" s="7"/>
    </row>
    <row r="59" spans="1:11" ht="25.2" customHeight="1">
      <c r="A59" s="37"/>
      <c r="B59" s="37"/>
      <c r="C59" s="37"/>
      <c r="D59" s="37"/>
      <c r="E59" s="37"/>
      <c r="F59" s="37"/>
      <c r="G59" s="37"/>
      <c r="H59" s="37"/>
      <c r="I59" s="7"/>
      <c r="J59" s="7"/>
      <c r="K59" s="7"/>
    </row>
  </sheetData>
  <mergeCells count="7">
    <mergeCell ref="A55:B55"/>
    <mergeCell ref="A56:B56"/>
    <mergeCell ref="A4:C4"/>
    <mergeCell ref="B1:I1"/>
    <mergeCell ref="A37:G37"/>
    <mergeCell ref="A51:F51"/>
    <mergeCell ref="A54:B5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82A24-BC21-4044-85A4-250B08D91C3A}">
  <dimension ref="A1:K50"/>
  <sheetViews>
    <sheetView workbookViewId="0" topLeftCell="A1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35.28125" style="38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medycznych'!C33</f>
        <v>Endoskopowe wycięcie polipa jelita grubego - metodą prostą</v>
      </c>
      <c r="C1" s="120"/>
      <c r="D1" s="130"/>
      <c r="E1" s="130"/>
      <c r="F1" s="130"/>
      <c r="G1" s="130"/>
      <c r="H1" s="130"/>
      <c r="I1" s="130"/>
      <c r="J1" s="7"/>
      <c r="K1" s="7"/>
    </row>
    <row r="2" spans="1:11" ht="15.6">
      <c r="A2" s="6" t="s">
        <v>62</v>
      </c>
      <c r="B2" s="72" t="str">
        <f>'Wykaz procedur medycznych'!B33</f>
        <v>45.42.01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27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49"/>
      <c r="K13" s="7"/>
    </row>
    <row r="14" spans="1:11" ht="26.4" customHeight="1">
      <c r="A14" s="10" t="str">
        <f>'Przykładowe materiały - ceny'!A10</f>
        <v>ENDO-08</v>
      </c>
      <c r="B14" s="11" t="str">
        <f>'Przykładowe materiały - ceny'!B10</f>
        <v>Wkład jednorazowy do ssaka</v>
      </c>
      <c r="C14" s="11" t="str">
        <f>'Przykładowe materiały - ceny'!C10</f>
        <v>materiał jednorazowy</v>
      </c>
      <c r="D14" s="13">
        <v>1</v>
      </c>
      <c r="E14" s="11" t="str">
        <f>'Przykładowe materiały - ceny'!D10</f>
        <v>szt</v>
      </c>
      <c r="F14" s="41">
        <v>1</v>
      </c>
      <c r="G14" s="12">
        <f>'Przykładowe materiały - ceny'!E10</f>
        <v>14.2</v>
      </c>
      <c r="H14" s="12">
        <f t="shared" si="0"/>
        <v>14.2</v>
      </c>
      <c r="I14" s="7"/>
      <c r="J14" s="49"/>
      <c r="K14" s="7"/>
    </row>
    <row r="15" spans="1:11" s="16" customFormat="1" ht="26.4" customHeight="1">
      <c r="A15" s="10" t="str">
        <f>'Przykładowe materiały - ceny'!A12</f>
        <v>ENDO-10</v>
      </c>
      <c r="B15" s="11" t="str">
        <f>'Przykładowe materiały - ceny'!B12</f>
        <v>ANIOXYDE 1000 ml, preparat do czyszczenia endoskopów</v>
      </c>
      <c r="C15" s="11" t="str">
        <f>'Przykładowe materiały - ceny'!C12</f>
        <v>środek dezynfekcyjny</v>
      </c>
      <c r="D15" s="13">
        <v>25</v>
      </c>
      <c r="E15" s="11" t="str">
        <f>'Przykładowe materiały - ceny'!D12</f>
        <v>szt</v>
      </c>
      <c r="F15" s="41">
        <v>1</v>
      </c>
      <c r="G15" s="12">
        <f>'Przykładowe materiały - ceny'!E12</f>
        <v>147.56</v>
      </c>
      <c r="H15" s="12">
        <f t="shared" si="0"/>
        <v>5.9024</v>
      </c>
      <c r="I15" s="15"/>
      <c r="J15" s="50"/>
      <c r="K15" s="15"/>
    </row>
    <row r="16" spans="1:11" s="16" customFormat="1" ht="26.4" customHeight="1">
      <c r="A16" s="10" t="str">
        <f>'Przykładowe materiały - ceny'!A13</f>
        <v>ENDO-11</v>
      </c>
      <c r="B16" s="11" t="str">
        <f>'Przykładowe materiały - ceny'!B13</f>
        <v>Lignina - wata celulozowa, opakowanie 5 kg</v>
      </c>
      <c r="C16" s="11" t="str">
        <f>'Przykładowe materiały - ceny'!C13</f>
        <v>materiał jednorazowy</v>
      </c>
      <c r="D16" s="13">
        <v>100</v>
      </c>
      <c r="E16" s="11" t="str">
        <f>'Przykładowe materiały - ceny'!D13</f>
        <v>opakowanie</v>
      </c>
      <c r="F16" s="41">
        <v>1</v>
      </c>
      <c r="G16" s="12">
        <f>'Przykładowe materiały - ceny'!E13</f>
        <v>42.55</v>
      </c>
      <c r="H16" s="12">
        <f t="shared" si="0"/>
        <v>0.4255</v>
      </c>
      <c r="I16" s="15"/>
      <c r="J16" s="50"/>
      <c r="K16" s="15"/>
    </row>
    <row r="17" spans="1:11" s="16" customFormat="1" ht="26.4" customHeight="1">
      <c r="A17" s="10" t="str">
        <f>'Przykładowe materiały - ceny'!A23</f>
        <v>ENDO-21</v>
      </c>
      <c r="B17" s="11" t="str">
        <f>'Przykładowe materiały - ceny'!B23</f>
        <v>Nerka jednorazowa</v>
      </c>
      <c r="C17" s="11" t="str">
        <f>'Przykładowe materiały - ceny'!C23</f>
        <v>materiał jednorazowy</v>
      </c>
      <c r="D17" s="13">
        <v>1</v>
      </c>
      <c r="E17" s="11" t="str">
        <f>'Przykładowe materiały - ceny'!D23</f>
        <v>szt</v>
      </c>
      <c r="F17" s="41">
        <v>1</v>
      </c>
      <c r="G17" s="12">
        <f>'Przykładowe materiały - ceny'!E23</f>
        <v>0.43</v>
      </c>
      <c r="H17" s="12">
        <f t="shared" si="0"/>
        <v>0.43</v>
      </c>
      <c r="I17" s="15"/>
      <c r="J17" s="15"/>
      <c r="K17" s="15"/>
    </row>
    <row r="18" spans="1:11" s="16" customFormat="1" ht="26.4" customHeight="1">
      <c r="A18" s="10" t="str">
        <f>'Przykładowe materiały - ceny'!A19</f>
        <v>ENDO-17</v>
      </c>
      <c r="B18" s="11" t="str">
        <f>'Przykładowe materiały - ceny'!B19</f>
        <v>Szczoteczka do czyszczenia endoskopów</v>
      </c>
      <c r="C18" s="11" t="str">
        <f>'Przykładowe materiały - ceny'!C19</f>
        <v>materiał jednorazowy</v>
      </c>
      <c r="D18" s="13">
        <v>1</v>
      </c>
      <c r="E18" s="11" t="str">
        <f>'Przykładowe materiały - ceny'!D19</f>
        <v>szt</v>
      </c>
      <c r="F18" s="41">
        <v>1</v>
      </c>
      <c r="G18" s="12">
        <f>'Przykładowe materiały - ceny'!E19</f>
        <v>2.98</v>
      </c>
      <c r="H18" s="12">
        <f t="shared" si="0"/>
        <v>2.98</v>
      </c>
      <c r="I18" s="15"/>
      <c r="J18" s="50"/>
      <c r="K18" s="15"/>
    </row>
    <row r="19" spans="1:11" s="16" customFormat="1" ht="26.4" customHeight="1">
      <c r="A19" s="10" t="str">
        <f>'Przykładowe materiały - ceny'!A14</f>
        <v>ENDO-12</v>
      </c>
      <c r="B19" s="11" t="str">
        <f>'Przykładowe materiały - ceny'!B14</f>
        <v>Aniosgel 85 NPC do dezynfekcji rąk, butelka 1000 ml</v>
      </c>
      <c r="C19" s="11" t="str">
        <f>'Przykładowe materiały - ceny'!C14</f>
        <v>środek dezynfekcyjny</v>
      </c>
      <c r="D19" s="13">
        <v>30</v>
      </c>
      <c r="E19" s="11" t="str">
        <f>'Przykładowe materiały - ceny'!D14</f>
        <v>szt</v>
      </c>
      <c r="F19" s="41">
        <v>1</v>
      </c>
      <c r="G19" s="12">
        <f>'Przykładowe materiały - ceny'!E14</f>
        <v>29.81</v>
      </c>
      <c r="H19" s="12">
        <f t="shared" si="0"/>
        <v>0.9936666666666666</v>
      </c>
      <c r="I19" s="15"/>
      <c r="J19" s="50"/>
      <c r="K19" s="15"/>
    </row>
    <row r="20" spans="1:11" s="16" customFormat="1" ht="26.4" customHeight="1">
      <c r="A20" s="10" t="str">
        <f>'Przykładowe materiały - ceny'!A15</f>
        <v>ENDO-13</v>
      </c>
      <c r="B20" s="11" t="str">
        <f>'Przykładowe materiały - ceny'!B15</f>
        <v>Chusteczki uniwersalne Clinell do dezynfekcji powierzchni, opakowanie 200 szt</v>
      </c>
      <c r="C20" s="11" t="str">
        <f>'Przykładowe materiały - ceny'!C15</f>
        <v>środek dezynfekcyjny</v>
      </c>
      <c r="D20" s="13">
        <v>60</v>
      </c>
      <c r="E20" s="11" t="str">
        <f>'Przykładowe materiały - ceny'!D15</f>
        <v>opakowanie</v>
      </c>
      <c r="F20" s="41">
        <v>1</v>
      </c>
      <c r="G20" s="12">
        <f>'Przykładowe materiały - ceny'!E15</f>
        <v>40</v>
      </c>
      <c r="H20" s="12">
        <f t="shared" si="0"/>
        <v>0.6666666666666666</v>
      </c>
      <c r="I20" s="15"/>
      <c r="J20" s="50"/>
      <c r="K20" s="15"/>
    </row>
    <row r="21" spans="1:11" s="16" customFormat="1" ht="26.4" customHeight="1">
      <c r="A21" s="10" t="str">
        <f>'Przykładowe materiały - ceny'!A16</f>
        <v>ENDO-14</v>
      </c>
      <c r="B21" s="11" t="str">
        <f>'Przykładowe materiały - ceny'!B16</f>
        <v>Kompresy niejałowe 10x10, opakowanie 100 sztuk</v>
      </c>
      <c r="C21" s="11" t="str">
        <f>'Przykładowe materiały - ceny'!C16</f>
        <v>materiał jednorazowy</v>
      </c>
      <c r="D21" s="13">
        <v>4</v>
      </c>
      <c r="E21" s="11" t="str">
        <f>'Przykładowe materiały - ceny'!D16</f>
        <v>opakowanie</v>
      </c>
      <c r="F21" s="41">
        <v>1</v>
      </c>
      <c r="G21" s="12">
        <f>'Przykładowe materiały - ceny'!E16</f>
        <v>10.15</v>
      </c>
      <c r="H21" s="12">
        <f t="shared" si="0"/>
        <v>2.5375</v>
      </c>
      <c r="I21" s="15"/>
      <c r="J21" s="50"/>
      <c r="K21" s="15"/>
    </row>
    <row r="22" spans="1:11" s="16" customFormat="1" ht="26.4" customHeight="1">
      <c r="A22" s="10" t="str">
        <f>'Przykładowe materiały - ceny'!A17</f>
        <v>ENDO-15</v>
      </c>
      <c r="B22" s="11" t="str">
        <f>'Przykładowe materiały - ceny'!B17</f>
        <v>Incidin OXY Wipes chusteczki do dezynfekcji, opakowanie 100 sztuk</v>
      </c>
      <c r="C22" s="11" t="str">
        <f>'Przykładowe materiały - ceny'!C17</f>
        <v>środek dezynfekcyjny</v>
      </c>
      <c r="D22" s="13">
        <v>10</v>
      </c>
      <c r="E22" s="11" t="str">
        <f>'Przykładowe materiały - ceny'!D17</f>
        <v>opakowanie</v>
      </c>
      <c r="F22" s="41">
        <v>1</v>
      </c>
      <c r="G22" s="12">
        <f>'Przykładowe materiały - ceny'!E17</f>
        <v>29.2</v>
      </c>
      <c r="H22" s="12">
        <f t="shared" si="0"/>
        <v>2.92</v>
      </c>
      <c r="I22" s="15"/>
      <c r="J22" s="50"/>
      <c r="K22" s="15"/>
    </row>
    <row r="23" spans="1:11" s="16" customFormat="1" ht="26.4" customHeight="1">
      <c r="A23" s="10" t="str">
        <f>'Przykładowe materiały - ceny'!A18</f>
        <v>ENDO-16</v>
      </c>
      <c r="B23" s="11" t="str">
        <f>'Przykładowe materiały - ceny'!B18</f>
        <v>Sterisol Liquid Soap Ultra Mild, opakowanie 700 ml</v>
      </c>
      <c r="C23" s="11" t="str">
        <f>'Przykładowe materiały - ceny'!C18</f>
        <v>środek dezynfekcyjny</v>
      </c>
      <c r="D23" s="13">
        <v>60</v>
      </c>
      <c r="E23" s="11" t="str">
        <f>'Przykładowe materiały - ceny'!D18</f>
        <v>szt</v>
      </c>
      <c r="F23" s="41">
        <v>1</v>
      </c>
      <c r="G23" s="12">
        <f>'Przykładowe materiały - ceny'!E18</f>
        <v>35</v>
      </c>
      <c r="H23" s="12">
        <f t="shared" si="0"/>
        <v>0.5833333333333334</v>
      </c>
      <c r="I23" s="15"/>
      <c r="J23" s="50"/>
      <c r="K23" s="15"/>
    </row>
    <row r="24" spans="1:11" s="16" customFormat="1" ht="26.4" customHeight="1">
      <c r="A24" s="10" t="str">
        <f>'Przykładowe materiały - ceny'!A60</f>
        <v>ENDO-58</v>
      </c>
      <c r="B24" s="11" t="str">
        <f>'Przykładowe materiały - ceny'!B60</f>
        <v xml:space="preserve">SZORTY do kolonoskopii </v>
      </c>
      <c r="C24" s="11" t="str">
        <f>'Przykładowe materiały - ceny'!C60</f>
        <v>materiał jednorazowy</v>
      </c>
      <c r="D24" s="13">
        <v>1</v>
      </c>
      <c r="E24" s="11" t="str">
        <f>'Przykładowe materiały - ceny'!D60</f>
        <v>szt</v>
      </c>
      <c r="F24" s="41">
        <v>1</v>
      </c>
      <c r="G24" s="12">
        <f>'Przykładowe materiały - ceny'!E60</f>
        <v>1.86</v>
      </c>
      <c r="H24" s="12">
        <f t="shared" si="0"/>
        <v>1.86</v>
      </c>
      <c r="I24" s="15"/>
      <c r="J24" s="15"/>
      <c r="K24" s="15"/>
    </row>
    <row r="25" spans="1:11" s="16" customFormat="1" ht="26.4" customHeight="1">
      <c r="A25" s="10" t="str">
        <f>'Przykładowe materiały - ceny'!A22</f>
        <v>ENDO-20</v>
      </c>
      <c r="B25" s="11" t="str">
        <f>'Przykładowe materiały - ceny'!B22</f>
        <v>POJEMNIK na odpady medyczne 10L.</v>
      </c>
      <c r="C25" s="11" t="str">
        <f>'Przykładowe materiały - ceny'!C22</f>
        <v>materiał jednorazowy</v>
      </c>
      <c r="D25" s="13">
        <v>30</v>
      </c>
      <c r="E25" s="11" t="str">
        <f>'Przykładowe materiały - ceny'!D22</f>
        <v>szt</v>
      </c>
      <c r="F25" s="41">
        <v>1</v>
      </c>
      <c r="G25" s="12">
        <f>'Przykładowe materiały - ceny'!E22</f>
        <v>5.057675</v>
      </c>
      <c r="H25" s="12">
        <f t="shared" si="0"/>
        <v>0.16858916666666665</v>
      </c>
      <c r="I25" s="15"/>
      <c r="J25" s="15"/>
      <c r="K25" s="15"/>
    </row>
    <row r="26" spans="1:11" s="16" customFormat="1" ht="26.4" customHeight="1">
      <c r="A26" s="10" t="str">
        <f>'Przykładowe materiały - ceny'!A35</f>
        <v>ENDO-33</v>
      </c>
      <c r="B26" s="11" t="str">
        <f>'Przykładowe materiały - ceny'!B35</f>
        <v>Spirytus 75 % , 1 litr</v>
      </c>
      <c r="C26" s="11" t="str">
        <f>'Przykładowe materiały - ceny'!C35</f>
        <v>środek dezynfekcyjny</v>
      </c>
      <c r="D26" s="13">
        <v>1</v>
      </c>
      <c r="E26" s="11" t="str">
        <f>'Przykładowe materiały - ceny'!D35</f>
        <v>litr</v>
      </c>
      <c r="F26" s="40">
        <v>0.1</v>
      </c>
      <c r="G26" s="12">
        <f>'Przykładowe materiały - ceny'!E35</f>
        <v>195.45</v>
      </c>
      <c r="H26" s="12">
        <f t="shared" si="0"/>
        <v>19.545</v>
      </c>
      <c r="I26" s="15"/>
      <c r="J26" s="15"/>
      <c r="K26" s="15"/>
    </row>
    <row r="27" spans="1:11" s="16" customFormat="1" ht="26.4" customHeight="1">
      <c r="A27" s="10" t="str">
        <f>'Przykładowe materiały - ceny'!A43</f>
        <v>ENDO-41</v>
      </c>
      <c r="B27" s="11" t="str">
        <f>'Przykładowe materiały - ceny'!B43</f>
        <v>Lignocainum Jelfa A żel 20mg/g 30g tuba</v>
      </c>
      <c r="C27" s="11" t="str">
        <f>'Przykładowe materiały - ceny'!C43</f>
        <v>lek</v>
      </c>
      <c r="D27" s="13">
        <v>10</v>
      </c>
      <c r="E27" s="11" t="str">
        <f>'Przykładowe materiały - ceny'!D43</f>
        <v>szt</v>
      </c>
      <c r="F27" s="41">
        <v>1</v>
      </c>
      <c r="G27" s="12">
        <f>'Przykładowe materiały - ceny'!E43</f>
        <v>32.21</v>
      </c>
      <c r="H27" s="12">
        <f t="shared" si="0"/>
        <v>3.221</v>
      </c>
      <c r="I27" s="15"/>
      <c r="J27" s="15"/>
      <c r="K27" s="15"/>
    </row>
    <row r="28" spans="1:11" s="16" customFormat="1" ht="26.4" customHeight="1">
      <c r="A28" s="123" t="s">
        <v>80</v>
      </c>
      <c r="B28" s="124"/>
      <c r="C28" s="124"/>
      <c r="D28" s="124"/>
      <c r="E28" s="124"/>
      <c r="F28" s="124"/>
      <c r="G28" s="125"/>
      <c r="H28" s="17">
        <f>SUM(H8:H27)</f>
        <v>87.64365583333334</v>
      </c>
      <c r="I28" s="15"/>
      <c r="J28" s="15"/>
      <c r="K28" s="15"/>
    </row>
    <row r="29" spans="1:11" s="16" customFormat="1" ht="26.4" customHeight="1">
      <c r="A29" s="6"/>
      <c r="B29" s="6"/>
      <c r="C29" s="6"/>
      <c r="D29" s="6"/>
      <c r="E29" s="6"/>
      <c r="F29" s="6"/>
      <c r="G29" s="6"/>
      <c r="H29" s="6"/>
      <c r="I29" s="15"/>
      <c r="J29" s="15"/>
      <c r="K29" s="15"/>
    </row>
    <row r="30" spans="1:11" s="16" customFormat="1" ht="26.4" customHeight="1">
      <c r="A30" s="6"/>
      <c r="B30" s="6"/>
      <c r="C30" s="6"/>
      <c r="D30" s="6"/>
      <c r="E30" s="6"/>
      <c r="F30" s="6"/>
      <c r="G30" s="6"/>
      <c r="H30" s="6"/>
      <c r="I30" s="15"/>
      <c r="J30" s="15"/>
      <c r="K30" s="15"/>
    </row>
    <row r="31" spans="1:11" s="16" customFormat="1" ht="26.4" customHeight="1">
      <c r="A31" s="6" t="s">
        <v>81</v>
      </c>
      <c r="B31" s="7"/>
      <c r="C31" s="7"/>
      <c r="D31" s="7"/>
      <c r="E31" s="7"/>
      <c r="F31" s="7"/>
      <c r="G31" s="7"/>
      <c r="H31" s="7"/>
      <c r="I31" s="15"/>
      <c r="J31" s="15"/>
      <c r="K31" s="15"/>
    </row>
    <row r="32" spans="1:11" s="16" customFormat="1" ht="26.4" customHeight="1">
      <c r="A32" s="6" t="s">
        <v>82</v>
      </c>
      <c r="B32" s="18" t="s">
        <v>83</v>
      </c>
      <c r="C32" s="18" t="s">
        <v>84</v>
      </c>
      <c r="D32" s="7"/>
      <c r="E32" s="7"/>
      <c r="F32" s="7"/>
      <c r="G32" s="7"/>
      <c r="H32" s="7"/>
      <c r="I32" s="15"/>
      <c r="J32" s="15"/>
      <c r="K32" s="15"/>
    </row>
    <row r="33" spans="1:11" s="16" customFormat="1" ht="26.4" customHeight="1">
      <c r="A33" s="19"/>
      <c r="B33" s="20"/>
      <c r="C33" s="21"/>
      <c r="D33" s="7"/>
      <c r="E33" s="7"/>
      <c r="F33" s="7"/>
      <c r="G33" s="7"/>
      <c r="H33" s="7"/>
      <c r="I33" s="15"/>
      <c r="J33" s="15"/>
      <c r="K33" s="15"/>
    </row>
    <row r="34" spans="1:11" s="16" customFormat="1" ht="26.4" customHeight="1">
      <c r="A34" s="22" t="str">
        <f>'Przykładowe stawki wynagrodzeń'!C3</f>
        <v>lekarz</v>
      </c>
      <c r="B34" s="23">
        <f>'Przykładowe stawki wynagrodzeń'!E7</f>
        <v>115.2072796875</v>
      </c>
      <c r="C34" s="24">
        <f>B34/60</f>
        <v>1.920121328125</v>
      </c>
      <c r="D34" s="7"/>
      <c r="E34" s="7"/>
      <c r="F34" s="7"/>
      <c r="G34" s="7"/>
      <c r="H34" s="7"/>
      <c r="I34" s="15"/>
      <c r="J34" s="15"/>
      <c r="K34" s="15"/>
    </row>
    <row r="35" spans="1:11" s="16" customFormat="1" ht="26.4" customHeight="1">
      <c r="A35" s="25" t="str">
        <f>'Przykładowe stawki wynagrodzeń'!C8</f>
        <v>pielęgniarka</v>
      </c>
      <c r="B35" s="23">
        <f>'Przykładowe stawki wynagrodzeń'!E12</f>
        <v>44.2545341875</v>
      </c>
      <c r="C35" s="24">
        <f>B35/60</f>
        <v>0.7375755697916666</v>
      </c>
      <c r="D35" s="7"/>
      <c r="E35" s="7"/>
      <c r="F35" s="7"/>
      <c r="G35" s="7"/>
      <c r="H35" s="7"/>
      <c r="I35" s="15"/>
      <c r="J35" s="15"/>
      <c r="K35" s="15"/>
    </row>
    <row r="36" spans="1:11" s="16" customFormat="1" ht="26.4" customHeight="1">
      <c r="A36" s="7"/>
      <c r="B36" s="7"/>
      <c r="C36" s="7"/>
      <c r="D36" s="7"/>
      <c r="E36" s="7"/>
      <c r="F36" s="7"/>
      <c r="G36" s="7"/>
      <c r="H36" s="7"/>
      <c r="I36" s="15"/>
      <c r="J36" s="15"/>
      <c r="K36" s="15"/>
    </row>
    <row r="37" spans="1:11" ht="18.6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27.6" customHeight="1">
      <c r="A38" s="8" t="s">
        <v>85</v>
      </c>
      <c r="B38" s="8" t="s">
        <v>86</v>
      </c>
      <c r="C38" s="8" t="s">
        <v>67</v>
      </c>
      <c r="D38" s="8" t="s">
        <v>87</v>
      </c>
      <c r="E38" s="8" t="s">
        <v>88</v>
      </c>
      <c r="F38" s="8" t="s">
        <v>89</v>
      </c>
      <c r="G38" s="8" t="s">
        <v>90</v>
      </c>
      <c r="H38" s="7"/>
      <c r="I38" s="7"/>
      <c r="J38" s="7"/>
      <c r="K38" s="7"/>
    </row>
    <row r="39" spans="1:11" ht="15">
      <c r="A39" s="26"/>
      <c r="B39" s="9" t="s">
        <v>73</v>
      </c>
      <c r="C39" s="9" t="s">
        <v>75</v>
      </c>
      <c r="D39" s="9" t="s">
        <v>76</v>
      </c>
      <c r="E39" s="9" t="s">
        <v>77</v>
      </c>
      <c r="F39" s="9" t="s">
        <v>78</v>
      </c>
      <c r="G39" s="27" t="s">
        <v>91</v>
      </c>
      <c r="H39" s="7"/>
      <c r="I39" s="7"/>
      <c r="J39" s="7"/>
      <c r="K39" s="7"/>
    </row>
    <row r="40" spans="1:11" ht="23.4" customHeight="1">
      <c r="A40" s="28" t="s">
        <v>149</v>
      </c>
      <c r="B40" s="29" t="s">
        <v>98</v>
      </c>
      <c r="C40" s="30">
        <v>1</v>
      </c>
      <c r="D40" s="31" t="s">
        <v>92</v>
      </c>
      <c r="E40" s="32">
        <v>30</v>
      </c>
      <c r="F40" s="33">
        <f>C34</f>
        <v>1.920121328125</v>
      </c>
      <c r="G40" s="33">
        <f>(E40/C40)*F40</f>
        <v>57.60363984375</v>
      </c>
      <c r="H40" s="7"/>
      <c r="I40" s="7"/>
      <c r="J40" s="7"/>
      <c r="K40" s="7"/>
    </row>
    <row r="41" spans="1:11" ht="23.4" customHeight="1">
      <c r="A41" s="58" t="s">
        <v>245</v>
      </c>
      <c r="B41" s="29" t="s">
        <v>99</v>
      </c>
      <c r="C41" s="31">
        <v>1</v>
      </c>
      <c r="D41" s="31" t="s">
        <v>92</v>
      </c>
      <c r="E41" s="34">
        <v>40</v>
      </c>
      <c r="F41" s="33">
        <f>C35</f>
        <v>0.7375755697916666</v>
      </c>
      <c r="G41" s="35">
        <f>(E41/C41)*F41</f>
        <v>29.503022791666666</v>
      </c>
      <c r="H41" s="7"/>
      <c r="I41" s="7"/>
      <c r="J41" s="7"/>
      <c r="K41" s="7"/>
    </row>
    <row r="42" spans="1:11" ht="23.4" customHeight="1">
      <c r="A42" s="126" t="s">
        <v>93</v>
      </c>
      <c r="B42" s="127"/>
      <c r="C42" s="127"/>
      <c r="D42" s="127"/>
      <c r="E42" s="127"/>
      <c r="F42" s="127"/>
      <c r="G42" s="36">
        <f>SUM(G40:G41)</f>
        <v>87.10666263541667</v>
      </c>
      <c r="H42" s="7"/>
      <c r="I42" s="7"/>
      <c r="J42" s="7"/>
      <c r="K42" s="7"/>
    </row>
    <row r="43" spans="1:11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5">
      <c r="A44" s="7"/>
      <c r="B44" s="7"/>
      <c r="C44" s="7"/>
      <c r="D44" s="7"/>
      <c r="E44" s="7"/>
      <c r="F44" s="7"/>
      <c r="G44" s="7"/>
      <c r="H44" s="37"/>
      <c r="I44" s="7"/>
      <c r="J44" s="7"/>
      <c r="K44" s="7"/>
    </row>
    <row r="45" spans="1:11" ht="20.4" customHeight="1">
      <c r="A45" s="128" t="s">
        <v>94</v>
      </c>
      <c r="B45" s="128"/>
      <c r="C45" s="20">
        <f>H28</f>
        <v>87.64365583333334</v>
      </c>
      <c r="D45" s="7"/>
      <c r="E45" s="7"/>
      <c r="F45" s="7"/>
      <c r="G45" s="7"/>
      <c r="H45" s="37"/>
      <c r="I45" s="7"/>
      <c r="J45" s="7"/>
      <c r="K45" s="7"/>
    </row>
    <row r="46" spans="1:11" ht="20.4" customHeight="1">
      <c r="A46" s="129" t="s">
        <v>95</v>
      </c>
      <c r="B46" s="129"/>
      <c r="C46" s="23">
        <f>G42</f>
        <v>87.10666263541667</v>
      </c>
      <c r="D46" s="7"/>
      <c r="E46" s="7"/>
      <c r="F46" s="7"/>
      <c r="G46" s="7"/>
      <c r="H46" s="37"/>
      <c r="I46" s="7"/>
      <c r="J46" s="7"/>
      <c r="K46" s="7"/>
    </row>
    <row r="47" spans="1:11" ht="21.6" customHeight="1">
      <c r="A47" s="119" t="s">
        <v>96</v>
      </c>
      <c r="B47" s="119"/>
      <c r="C47" s="74">
        <f>SUM(C45:C46)</f>
        <v>174.75031846875</v>
      </c>
      <c r="D47" s="6"/>
      <c r="E47" s="6"/>
      <c r="F47" s="6"/>
      <c r="G47" s="6"/>
      <c r="H47" s="37"/>
      <c r="I47" s="7"/>
      <c r="J47" s="7"/>
      <c r="K47" s="7"/>
    </row>
    <row r="48" spans="1:11" ht="15">
      <c r="A48" s="37"/>
      <c r="B48" s="37"/>
      <c r="C48" s="37"/>
      <c r="D48" s="37"/>
      <c r="E48" s="37"/>
      <c r="F48" s="37"/>
      <c r="G48" s="37"/>
      <c r="H48" s="37"/>
      <c r="I48" s="7"/>
      <c r="J48" s="7"/>
      <c r="K48" s="7"/>
    </row>
    <row r="49" spans="1:11" ht="15">
      <c r="A49" s="37"/>
      <c r="B49" s="37"/>
      <c r="C49" s="37"/>
      <c r="D49" s="37"/>
      <c r="E49" s="37"/>
      <c r="F49" s="37"/>
      <c r="G49" s="37"/>
      <c r="H49" s="37"/>
      <c r="I49" s="7"/>
      <c r="J49" s="7"/>
      <c r="K49" s="7"/>
    </row>
    <row r="50" spans="1:11" ht="25.2" customHeight="1">
      <c r="A50" s="37"/>
      <c r="B50" s="37"/>
      <c r="C50" s="37"/>
      <c r="D50" s="37"/>
      <c r="E50" s="37"/>
      <c r="F50" s="37"/>
      <c r="G50" s="37"/>
      <c r="H50" s="37"/>
      <c r="I50" s="7"/>
      <c r="J50" s="7"/>
      <c r="K50" s="7"/>
    </row>
  </sheetData>
  <mergeCells count="7">
    <mergeCell ref="A47:B47"/>
    <mergeCell ref="A4:C4"/>
    <mergeCell ref="B1:I1"/>
    <mergeCell ref="A28:G28"/>
    <mergeCell ref="A42:F42"/>
    <mergeCell ref="A45:B45"/>
    <mergeCell ref="A46:B46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D35EF-8B98-4A36-AD7F-F52935FA7215}">
  <dimension ref="A1:K58"/>
  <sheetViews>
    <sheetView workbookViewId="0" topLeftCell="A2">
      <selection activeCell="F13" sqref="F13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35.28125" style="38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medycznych'!C34</f>
        <v>Endoskopowe wycięcie polipa jelita grubego - metodą złożoną</v>
      </c>
      <c r="C1" s="120"/>
      <c r="D1" s="130"/>
      <c r="E1" s="130"/>
      <c r="F1" s="130"/>
      <c r="G1" s="130"/>
      <c r="H1" s="130"/>
      <c r="I1" s="130"/>
      <c r="J1" s="7"/>
      <c r="K1" s="7"/>
    </row>
    <row r="2" spans="1:11" ht="15.6">
      <c r="A2" s="6" t="s">
        <v>62</v>
      </c>
      <c r="B2" s="72" t="str">
        <f>'Wykaz procedur medycznych'!B34</f>
        <v>45.42.02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31.8" customHeight="1">
      <c r="A11" s="10" t="str">
        <f>'Przykładowe materiały - ceny'!A60</f>
        <v>ENDO-58</v>
      </c>
      <c r="B11" s="11" t="str">
        <f>'Przykładowe materiały - ceny'!B60</f>
        <v xml:space="preserve">SZORTY do kolonoskopii </v>
      </c>
      <c r="C11" s="11" t="str">
        <f>'Przykładowe materiały - ceny'!C60</f>
        <v>materiał jednorazowy</v>
      </c>
      <c r="D11" s="13">
        <v>1</v>
      </c>
      <c r="E11" s="11" t="str">
        <f>'Przykładowe materiały - ceny'!D60</f>
        <v>szt</v>
      </c>
      <c r="F11" s="41">
        <v>1</v>
      </c>
      <c r="G11" s="12">
        <f>'Przykładowe materiały - ceny'!E60</f>
        <v>1.86</v>
      </c>
      <c r="H11" s="12">
        <f>(F11/D11)*G11</f>
        <v>1.86</v>
      </c>
      <c r="I11" s="7"/>
      <c r="J11" s="49"/>
      <c r="K11" s="7"/>
    </row>
    <row r="12" spans="1:11" ht="26.4" customHeight="1">
      <c r="A12" s="10" t="str">
        <f>'Przykładowe materiały - ceny'!A6</f>
        <v>ENDO-04</v>
      </c>
      <c r="B12" s="11" t="str">
        <f>'Przykładowe materiały - ceny'!B6</f>
        <v>Ochraniacze na obuwie</v>
      </c>
      <c r="C12" s="11" t="str">
        <f>'Przykładowe materiały - ceny'!C6</f>
        <v>materiał jednorazowy</v>
      </c>
      <c r="D12" s="13">
        <v>1</v>
      </c>
      <c r="E12" s="11" t="str">
        <f>'Przykładowe materiały - ceny'!D6</f>
        <v>szt</v>
      </c>
      <c r="F12" s="41">
        <v>4</v>
      </c>
      <c r="G12" s="12">
        <f>'Przykładowe materiały - ceny'!E6</f>
        <v>0.14</v>
      </c>
      <c r="H12" s="12">
        <f aca="true" t="shared" si="0" ref="H12:H35">(F12/D12)*G12</f>
        <v>0.56</v>
      </c>
      <c r="I12" s="42"/>
      <c r="J12" s="7"/>
      <c r="K12" s="7"/>
    </row>
    <row r="13" spans="1:11" ht="26.4" customHeight="1">
      <c r="A13" s="10" t="str">
        <f>'Przykładowe materiały - ceny'!A7</f>
        <v>ENDO-05</v>
      </c>
      <c r="B13" s="11" t="str">
        <f>'Przykładowe materiały - ceny'!B7</f>
        <v>Prześcieradło jednorazowe</v>
      </c>
      <c r="C13" s="11" t="str">
        <f>'Przykładowe materiały - ceny'!C7</f>
        <v>materiał jednorazowy</v>
      </c>
      <c r="D13" s="13">
        <v>1</v>
      </c>
      <c r="E13" s="11" t="str">
        <f>'Przykładowe materiały - ceny'!D7</f>
        <v>szt</v>
      </c>
      <c r="F13" s="41">
        <v>1</v>
      </c>
      <c r="G13" s="12">
        <f>'Przykładowe materiały - ceny'!E7</f>
        <v>2.15</v>
      </c>
      <c r="H13" s="12">
        <f t="shared" si="0"/>
        <v>2.15</v>
      </c>
      <c r="I13" s="7"/>
      <c r="J13" s="7"/>
      <c r="K13" s="7"/>
    </row>
    <row r="14" spans="1:11" ht="26.4" customHeight="1">
      <c r="A14" s="10" t="str">
        <f>'Przykładowe materiały - ceny'!A8</f>
        <v>ENDO-06</v>
      </c>
      <c r="B14" s="11" t="str">
        <f>'Przykładowe materiały - ceny'!B8</f>
        <v>Rękawiczki jednorazowe</v>
      </c>
      <c r="C14" s="11" t="str">
        <f>'Przykładowe materiały - ceny'!C8</f>
        <v>materiał jednorazowy</v>
      </c>
      <c r="D14" s="13">
        <v>1</v>
      </c>
      <c r="E14" s="11" t="str">
        <f>'Przykładowe materiały - ceny'!D8</f>
        <v>szt</v>
      </c>
      <c r="F14" s="41">
        <v>6</v>
      </c>
      <c r="G14" s="12">
        <f>'Przykładowe materiały - ceny'!E8</f>
        <v>1.04</v>
      </c>
      <c r="H14" s="12">
        <f t="shared" si="0"/>
        <v>6.24</v>
      </c>
      <c r="I14" s="7"/>
      <c r="J14" s="49"/>
      <c r="K14" s="7"/>
    </row>
    <row r="15" spans="1:11" ht="26.4" customHeight="1">
      <c r="A15" s="10" t="str">
        <f>'Przykładowe materiały - ceny'!A10</f>
        <v>ENDO-08</v>
      </c>
      <c r="B15" s="11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49"/>
      <c r="K15" s="7"/>
    </row>
    <row r="16" spans="1:11" s="16" customFormat="1" ht="26.4" customHeight="1">
      <c r="A16" s="10" t="str">
        <f>'Przykładowe materiały - ceny'!A11</f>
        <v>ENDO-09</v>
      </c>
      <c r="B16" s="11" t="str">
        <f>'Przykładowe materiały - ceny'!B11</f>
        <v>Skinsept Pur do odkażania skóry, opakowanie 350ml</v>
      </c>
      <c r="C16" s="11" t="str">
        <f>'Przykładowe materiały - ceny'!C11</f>
        <v>środek dezynfekcyjny</v>
      </c>
      <c r="D16" s="13">
        <v>100</v>
      </c>
      <c r="E16" s="11" t="str">
        <f>'Przykładowe materiały - ceny'!D11</f>
        <v>szt</v>
      </c>
      <c r="F16" s="40">
        <v>1</v>
      </c>
      <c r="G16" s="12">
        <f>'Przykładowe materiały - ceny'!E11</f>
        <v>23.05</v>
      </c>
      <c r="H16" s="12">
        <f t="shared" si="0"/>
        <v>0.2305</v>
      </c>
      <c r="I16" s="15"/>
      <c r="J16" s="50"/>
      <c r="K16" s="15"/>
    </row>
    <row r="17" spans="1:11" s="16" customFormat="1" ht="26.4" customHeight="1">
      <c r="A17" s="10" t="str">
        <f>'Przykładowe materiały - ceny'!A12</f>
        <v>ENDO-10</v>
      </c>
      <c r="B17" s="11" t="str">
        <f>'Przykładowe materiały - ceny'!B12</f>
        <v>ANIOXYDE 1000 ml, preparat do czyszczenia endoskopów</v>
      </c>
      <c r="C17" s="11" t="str">
        <f>'Przykładowe materiały - ceny'!C12</f>
        <v>środek dezynfekcyjny</v>
      </c>
      <c r="D17" s="13">
        <v>25</v>
      </c>
      <c r="E17" s="11" t="str">
        <f>'Przykładowe materiały - ceny'!D12</f>
        <v>szt</v>
      </c>
      <c r="F17" s="41">
        <v>1</v>
      </c>
      <c r="G17" s="12">
        <f>'Przykładowe materiały - ceny'!E12</f>
        <v>147.56</v>
      </c>
      <c r="H17" s="12">
        <f t="shared" si="0"/>
        <v>5.9024</v>
      </c>
      <c r="I17" s="15"/>
      <c r="J17" s="50"/>
      <c r="K17" s="15"/>
    </row>
    <row r="18" spans="1:11" s="16" customFormat="1" ht="26.4" customHeight="1">
      <c r="A18" s="10" t="str">
        <f>'Przykładowe materiały - ceny'!A13</f>
        <v>ENDO-11</v>
      </c>
      <c r="B18" s="11" t="str">
        <f>'Przykładowe materiały - ceny'!B13</f>
        <v>Lignina - wata celulozowa, opakowanie 5 kg</v>
      </c>
      <c r="C18" s="11" t="str">
        <f>'Przykładowe materiały - ceny'!C13</f>
        <v>materiał jednorazowy</v>
      </c>
      <c r="D18" s="13">
        <v>100</v>
      </c>
      <c r="E18" s="11" t="str">
        <f>'Przykładowe materiały - ceny'!D13</f>
        <v>opakowanie</v>
      </c>
      <c r="F18" s="41">
        <v>1</v>
      </c>
      <c r="G18" s="12">
        <f>'Przykładowe materiały - ceny'!E13</f>
        <v>42.55</v>
      </c>
      <c r="H18" s="12">
        <f t="shared" si="0"/>
        <v>0.4255</v>
      </c>
      <c r="I18" s="15"/>
      <c r="J18" s="50"/>
      <c r="K18" s="15"/>
    </row>
    <row r="19" spans="1:11" s="16" customFormat="1" ht="26.4" customHeight="1">
      <c r="A19" s="10" t="str">
        <f>'Przykładowe materiały - ceny'!A23</f>
        <v>ENDO-21</v>
      </c>
      <c r="B19" s="11" t="str">
        <f>'Przykładowe materiały - ceny'!B23</f>
        <v>Nerka jednorazowa</v>
      </c>
      <c r="C19" s="11" t="str">
        <f>'Przykładowe materiały - ceny'!C23</f>
        <v>materiał jednorazowy</v>
      </c>
      <c r="D19" s="13">
        <v>1</v>
      </c>
      <c r="E19" s="11" t="str">
        <f>'Przykładowe materiały - ceny'!D23</f>
        <v>szt</v>
      </c>
      <c r="F19" s="41">
        <v>1</v>
      </c>
      <c r="G19" s="12">
        <f>'Przykładowe materiały - ceny'!E23</f>
        <v>0.43</v>
      </c>
      <c r="H19" s="12">
        <f t="shared" si="0"/>
        <v>0.43</v>
      </c>
      <c r="I19" s="55"/>
      <c r="J19" s="15"/>
      <c r="K19" s="15"/>
    </row>
    <row r="20" spans="1:11" s="16" customFormat="1" ht="26.4" customHeight="1">
      <c r="A20" s="10" t="str">
        <f>'Przykładowe materiały - ceny'!A19</f>
        <v>ENDO-17</v>
      </c>
      <c r="B20" s="11" t="str">
        <f>'Przykładowe materiały - ceny'!B19</f>
        <v>Szczoteczka do czyszczenia endoskopów</v>
      </c>
      <c r="C20" s="11" t="str">
        <f>'Przykładowe materiały - ceny'!C19</f>
        <v>materiał jednorazowy</v>
      </c>
      <c r="D20" s="13">
        <v>1</v>
      </c>
      <c r="E20" s="11" t="str">
        <f>'Przykładowe materiały - ceny'!D19</f>
        <v>szt</v>
      </c>
      <c r="F20" s="41">
        <v>1</v>
      </c>
      <c r="G20" s="12">
        <f>'Przykładowe materiały - ceny'!E19</f>
        <v>2.98</v>
      </c>
      <c r="H20" s="12">
        <f t="shared" si="0"/>
        <v>2.98</v>
      </c>
      <c r="I20" s="57"/>
      <c r="J20" s="50"/>
      <c r="K20" s="15"/>
    </row>
    <row r="21" spans="1:11" s="16" customFormat="1" ht="26.4" customHeight="1">
      <c r="A21" s="10" t="str">
        <f>'Przykładowe materiały - ceny'!A14</f>
        <v>ENDO-12</v>
      </c>
      <c r="B21" s="11" t="str">
        <f>'Przykładowe materiały - ceny'!B14</f>
        <v>Aniosgel 85 NPC do dezynfekcji rąk, butelka 1000 ml</v>
      </c>
      <c r="C21" s="11" t="str">
        <f>'Przykładowe materiały - ceny'!C14</f>
        <v>środek dezynfekcyjny</v>
      </c>
      <c r="D21" s="13">
        <v>30</v>
      </c>
      <c r="E21" s="11" t="str">
        <f>'Przykładowe materiały - ceny'!D14</f>
        <v>szt</v>
      </c>
      <c r="F21" s="41">
        <v>1</v>
      </c>
      <c r="G21" s="12">
        <f>'Przykładowe materiały - ceny'!E14</f>
        <v>29.81</v>
      </c>
      <c r="H21" s="12">
        <f t="shared" si="0"/>
        <v>0.9936666666666666</v>
      </c>
      <c r="I21" s="57"/>
      <c r="J21" s="50"/>
      <c r="K21" s="15"/>
    </row>
    <row r="22" spans="1:11" s="16" customFormat="1" ht="26.4" customHeight="1">
      <c r="A22" s="10" t="str">
        <f>'Przykładowe materiały - ceny'!A15</f>
        <v>ENDO-13</v>
      </c>
      <c r="B22" s="11" t="str">
        <f>'Przykładowe materiały - ceny'!B15</f>
        <v>Chusteczki uniwersalne Clinell do dezynfekcji powierzchni, opakowanie 200 szt</v>
      </c>
      <c r="C22" s="11" t="str">
        <f>'Przykładowe materiały - ceny'!C15</f>
        <v>środek dezynfekcyjny</v>
      </c>
      <c r="D22" s="13">
        <v>60</v>
      </c>
      <c r="E22" s="11" t="str">
        <f>'Przykładowe materiały - ceny'!D15</f>
        <v>opakowanie</v>
      </c>
      <c r="F22" s="41">
        <v>1</v>
      </c>
      <c r="G22" s="12">
        <f>'Przykładowe materiały - ceny'!E15</f>
        <v>40</v>
      </c>
      <c r="H22" s="12">
        <f t="shared" si="0"/>
        <v>0.6666666666666666</v>
      </c>
      <c r="I22" s="55"/>
      <c r="J22" s="50"/>
      <c r="K22" s="15"/>
    </row>
    <row r="23" spans="1:11" s="16" customFormat="1" ht="26.4" customHeight="1">
      <c r="A23" s="10" t="str">
        <f>'Przykładowe materiały - ceny'!A16</f>
        <v>ENDO-14</v>
      </c>
      <c r="B23" s="11" t="str">
        <f>'Przykładowe materiały - ceny'!B16</f>
        <v>Kompresy niejałowe 10x10, opakowanie 100 sztuk</v>
      </c>
      <c r="C23" s="11" t="str">
        <f>'Przykładowe materiały - ceny'!C16</f>
        <v>materiał jednorazowy</v>
      </c>
      <c r="D23" s="13">
        <v>4</v>
      </c>
      <c r="E23" s="11" t="str">
        <f>'Przykładowe materiały - ceny'!D16</f>
        <v>opakowanie</v>
      </c>
      <c r="F23" s="41">
        <v>1</v>
      </c>
      <c r="G23" s="12">
        <f>'Przykładowe materiały - ceny'!E16</f>
        <v>10.15</v>
      </c>
      <c r="H23" s="12">
        <f t="shared" si="0"/>
        <v>2.5375</v>
      </c>
      <c r="I23" s="57"/>
      <c r="J23" s="50"/>
      <c r="K23" s="15"/>
    </row>
    <row r="24" spans="1:11" s="16" customFormat="1" ht="26.4" customHeight="1">
      <c r="A24" s="10" t="str">
        <f>'Przykładowe materiały - ceny'!A17</f>
        <v>ENDO-15</v>
      </c>
      <c r="B24" s="11" t="str">
        <f>'Przykładowe materiały - ceny'!B17</f>
        <v>Incidin OXY Wipes chusteczki do dezynfekcji, opakowanie 100 sztuk</v>
      </c>
      <c r="C24" s="11" t="str">
        <f>'Przykładowe materiały - ceny'!C17</f>
        <v>środek dezynfekcyjny</v>
      </c>
      <c r="D24" s="13">
        <v>10</v>
      </c>
      <c r="E24" s="11" t="str">
        <f>'Przykładowe materiały - ceny'!D17</f>
        <v>opakowanie</v>
      </c>
      <c r="F24" s="41">
        <v>1</v>
      </c>
      <c r="G24" s="12">
        <f>'Przykładowe materiały - ceny'!E17</f>
        <v>29.2</v>
      </c>
      <c r="H24" s="12">
        <f t="shared" si="0"/>
        <v>2.92</v>
      </c>
      <c r="I24" s="57"/>
      <c r="J24" s="50"/>
      <c r="K24" s="15"/>
    </row>
    <row r="25" spans="1:11" s="16" customFormat="1" ht="26.4" customHeight="1">
      <c r="A25" s="10" t="str">
        <f>'Przykładowe materiały - ceny'!A18</f>
        <v>ENDO-16</v>
      </c>
      <c r="B25" s="11" t="str">
        <f>'Przykładowe materiały - ceny'!B18</f>
        <v>Sterisol Liquid Soap Ultra Mild, opakowanie 700 ml</v>
      </c>
      <c r="C25" s="11" t="str">
        <f>'Przykładowe materiały - ceny'!C18</f>
        <v>środek dezynfekcyjny</v>
      </c>
      <c r="D25" s="13">
        <v>60</v>
      </c>
      <c r="E25" s="11" t="str">
        <f>'Przykładowe materiały - ceny'!D18</f>
        <v>szt</v>
      </c>
      <c r="F25" s="41">
        <v>1</v>
      </c>
      <c r="G25" s="12">
        <f>'Przykładowe materiały - ceny'!E18</f>
        <v>35</v>
      </c>
      <c r="H25" s="12">
        <f t="shared" si="0"/>
        <v>0.5833333333333334</v>
      </c>
      <c r="I25" s="15"/>
      <c r="J25" s="50"/>
      <c r="K25" s="15"/>
    </row>
    <row r="26" spans="1:11" s="16" customFormat="1" ht="26.4" customHeight="1">
      <c r="A26" s="10" t="str">
        <f>'Przykładowe materiały - ceny'!A22</f>
        <v>ENDO-20</v>
      </c>
      <c r="B26" s="11" t="str">
        <f>'Przykładowe materiały - ceny'!B22</f>
        <v>POJEMNIK na odpady medyczne 10L.</v>
      </c>
      <c r="C26" s="11" t="str">
        <f>'Przykładowe materiały - ceny'!C22</f>
        <v>materiał jednorazowy</v>
      </c>
      <c r="D26" s="13">
        <v>30</v>
      </c>
      <c r="E26" s="11" t="str">
        <f>'Przykładowe materiały - ceny'!D22</f>
        <v>szt</v>
      </c>
      <c r="F26" s="41">
        <v>1</v>
      </c>
      <c r="G26" s="12">
        <f>'Przykładowe materiały - ceny'!E22</f>
        <v>5.057675</v>
      </c>
      <c r="H26" s="12">
        <f t="shared" si="0"/>
        <v>0.16858916666666665</v>
      </c>
      <c r="I26" s="15"/>
      <c r="J26" s="15"/>
      <c r="K26" s="15"/>
    </row>
    <row r="27" spans="1:11" s="16" customFormat="1" ht="26.4" customHeight="1">
      <c r="A27" s="10" t="str">
        <f>'Przykładowe materiały - ceny'!A35</f>
        <v>ENDO-33</v>
      </c>
      <c r="B27" s="11" t="str">
        <f>'Przykładowe materiały - ceny'!B35</f>
        <v>Spirytus 75 % , 1 litr</v>
      </c>
      <c r="C27" s="11" t="str">
        <f>'Przykładowe materiały - ceny'!C35</f>
        <v>środek dezynfekcyjny</v>
      </c>
      <c r="D27" s="13">
        <v>1</v>
      </c>
      <c r="E27" s="11" t="str">
        <f>'Przykładowe materiały - ceny'!D35</f>
        <v>litr</v>
      </c>
      <c r="F27" s="40">
        <v>0.1</v>
      </c>
      <c r="G27" s="12">
        <f>'Przykładowe materiały - ceny'!E35</f>
        <v>195.45</v>
      </c>
      <c r="H27" s="12">
        <f t="shared" si="0"/>
        <v>19.545</v>
      </c>
      <c r="I27" s="55"/>
      <c r="J27" s="15"/>
      <c r="K27" s="15"/>
    </row>
    <row r="28" spans="1:11" s="16" customFormat="1" ht="26.4" customHeight="1">
      <c r="A28" s="10" t="str">
        <f>'Przykładowe materiały - ceny'!A57</f>
        <v>ENDO-55</v>
      </c>
      <c r="B28" s="11" t="str">
        <f>'Przykładowe materiały - ceny'!B57</f>
        <v xml:space="preserve">STRZYKAWKA 50 ml POLFA </v>
      </c>
      <c r="C28" s="11" t="str">
        <f>'Przykładowe materiały - ceny'!C57</f>
        <v>materiał jednorazowy</v>
      </c>
      <c r="D28" s="13">
        <v>1</v>
      </c>
      <c r="E28" s="11" t="str">
        <f>'Przykładowe materiały - ceny'!D57</f>
        <v>szt</v>
      </c>
      <c r="F28" s="41">
        <v>1</v>
      </c>
      <c r="G28" s="12">
        <f>'Przykładowe materiały - ceny'!E57</f>
        <v>0.98</v>
      </c>
      <c r="H28" s="12">
        <f t="shared" si="0"/>
        <v>0.98</v>
      </c>
      <c r="I28" s="55"/>
      <c r="J28" s="15"/>
      <c r="K28" s="15"/>
    </row>
    <row r="29" spans="1:11" s="16" customFormat="1" ht="26.4" customHeight="1">
      <c r="A29" s="10" t="str">
        <f>'Przykładowe materiały - ceny'!A58</f>
        <v>ENDO-56</v>
      </c>
      <c r="B29" s="11" t="str">
        <f>'Przykładowe materiały - ceny'!B58</f>
        <v xml:space="preserve">ELEKTRODA neutralna -SKINTACT  </v>
      </c>
      <c r="C29" s="11" t="str">
        <f>'Przykładowe materiały - ceny'!C58</f>
        <v>materiał jednorazowy</v>
      </c>
      <c r="D29" s="13">
        <v>1</v>
      </c>
      <c r="E29" s="11" t="str">
        <f>'Przykładowe materiały - ceny'!D58</f>
        <v>szt</v>
      </c>
      <c r="F29" s="41">
        <v>1</v>
      </c>
      <c r="G29" s="12">
        <f>'Przykładowe materiały - ceny'!E58</f>
        <v>2.75</v>
      </c>
      <c r="H29" s="12">
        <f t="shared" si="0"/>
        <v>2.75</v>
      </c>
      <c r="I29" s="55"/>
      <c r="J29" s="15"/>
      <c r="K29" s="15"/>
    </row>
    <row r="30" spans="1:11" s="16" customFormat="1" ht="26.4" customHeight="1">
      <c r="A30" s="10" t="str">
        <f>'Przykładowe materiały - ceny'!A37</f>
        <v>ENDO-35</v>
      </c>
      <c r="B30" s="11" t="str">
        <f>'Przykładowe materiały - ceny'!B37</f>
        <v xml:space="preserve">Pętla diatermiczna </v>
      </c>
      <c r="C30" s="11" t="str">
        <f>'Przykładowe materiały - ceny'!C37</f>
        <v>materiał jednorazowy</v>
      </c>
      <c r="D30" s="13">
        <v>1</v>
      </c>
      <c r="E30" s="11" t="str">
        <f>'Przykładowe materiały - ceny'!D37</f>
        <v>szt</v>
      </c>
      <c r="F30" s="41">
        <v>1</v>
      </c>
      <c r="G30" s="12">
        <f>'Przykładowe materiały - ceny'!E37</f>
        <v>29.55</v>
      </c>
      <c r="H30" s="12">
        <f t="shared" si="0"/>
        <v>29.55</v>
      </c>
      <c r="I30" s="55"/>
      <c r="J30" s="15"/>
      <c r="K30" s="15"/>
    </row>
    <row r="31" spans="1:11" s="16" customFormat="1" ht="26.4" customHeight="1">
      <c r="A31" s="10" t="str">
        <f>'Przykładowe materiały - ceny'!A38</f>
        <v>ENDO-36</v>
      </c>
      <c r="B31" s="11" t="str">
        <f>'Przykładowe materiały - ceny'!B38</f>
        <v>Inj. Natrii chlorati isotonica Polpharma inj. 9 mg/1 ml amp.</v>
      </c>
      <c r="C31" s="11" t="str">
        <f>'Przykładowe materiały - ceny'!C38</f>
        <v>płyn infuzyjny</v>
      </c>
      <c r="D31" s="13">
        <v>1</v>
      </c>
      <c r="E31" s="11" t="str">
        <f>'Przykładowe materiały - ceny'!D38</f>
        <v>szt</v>
      </c>
      <c r="F31" s="41">
        <v>1</v>
      </c>
      <c r="G31" s="12">
        <f>'Przykładowe materiały - ceny'!E38</f>
        <v>0.326</v>
      </c>
      <c r="H31" s="12">
        <f t="shared" si="0"/>
        <v>0.326</v>
      </c>
      <c r="I31" s="55"/>
      <c r="J31" s="15"/>
      <c r="K31" s="15"/>
    </row>
    <row r="32" spans="1:11" s="16" customFormat="1" ht="26.4" customHeight="1">
      <c r="A32" s="10" t="str">
        <f>'Przykładowe materiały - ceny'!A21</f>
        <v>ENDO-19</v>
      </c>
      <c r="B32" s="11" t="str">
        <f>'Przykładowe materiały - ceny'!B21</f>
        <v>Pojemnik z 4% formaliną o poj.  60 / 30 ml</v>
      </c>
      <c r="C32" s="11" t="str">
        <f>'Przykładowe materiały - ceny'!C21</f>
        <v>materiał jednorazowy</v>
      </c>
      <c r="D32" s="13">
        <v>1</v>
      </c>
      <c r="E32" s="11" t="str">
        <f>'Przykładowe materiały - ceny'!D21</f>
        <v>szt</v>
      </c>
      <c r="F32" s="41">
        <v>1</v>
      </c>
      <c r="G32" s="12">
        <f>'Przykładowe materiały - ceny'!E21</f>
        <v>2.787471641791045</v>
      </c>
      <c r="H32" s="12">
        <f t="shared" si="0"/>
        <v>2.787471641791045</v>
      </c>
      <c r="I32" s="55"/>
      <c r="J32" s="15"/>
      <c r="K32" s="15"/>
    </row>
    <row r="33" spans="1:11" s="16" customFormat="1" ht="26.4" customHeight="1">
      <c r="A33" s="10" t="str">
        <f>'Przykładowe materiały - ceny'!A51</f>
        <v>ENDO-49</v>
      </c>
      <c r="B33" s="11" t="str">
        <f>'Przykładowe materiały - ceny'!B51</f>
        <v>IGŁA do ostrzykiwań 7 Fr/2300 mm - 2,8 mm</v>
      </c>
      <c r="C33" s="11" t="str">
        <f>'Przykładowe materiały - ceny'!C51</f>
        <v>materiał jednorazowy</v>
      </c>
      <c r="D33" s="13">
        <v>1</v>
      </c>
      <c r="E33" s="11" t="str">
        <f>'Przykładowe materiały - ceny'!D51</f>
        <v>szt</v>
      </c>
      <c r="F33" s="41">
        <v>1</v>
      </c>
      <c r="G33" s="12">
        <f>'Przykładowe materiały - ceny'!E51</f>
        <v>30.15</v>
      </c>
      <c r="H33" s="12">
        <f t="shared" si="0"/>
        <v>30.15</v>
      </c>
      <c r="I33" s="55"/>
      <c r="J33" s="15"/>
      <c r="K33" s="15"/>
    </row>
    <row r="34" spans="1:11" s="16" customFormat="1" ht="26.4" customHeight="1">
      <c r="A34" s="10" t="str">
        <f>'Przykładowe materiały - ceny'!A49</f>
        <v>ENDO-47</v>
      </c>
      <c r="B34" s="11" t="str">
        <f>'Przykładowe materiały - ceny'!B49</f>
        <v>Pułapka na polipy 4-komorowa PTP-02</v>
      </c>
      <c r="C34" s="11" t="str">
        <f>'Przykładowe materiały - ceny'!C49</f>
        <v>materiał jednorazowy</v>
      </c>
      <c r="D34" s="13">
        <v>1</v>
      </c>
      <c r="E34" s="11" t="str">
        <f>'Przykładowe materiały - ceny'!D49</f>
        <v>szt</v>
      </c>
      <c r="F34" s="41">
        <v>1</v>
      </c>
      <c r="G34" s="12">
        <f>'Przykładowe materiały - ceny'!E49</f>
        <v>26.78</v>
      </c>
      <c r="H34" s="12">
        <f t="shared" si="0"/>
        <v>26.78</v>
      </c>
      <c r="I34" s="55"/>
      <c r="J34" s="15"/>
      <c r="K34" s="15"/>
    </row>
    <row r="35" spans="1:11" s="16" customFormat="1" ht="26.4" customHeight="1">
      <c r="A35" s="10" t="str">
        <f>'Przykładowe materiały - ceny'!A43</f>
        <v>ENDO-41</v>
      </c>
      <c r="B35" s="11" t="str">
        <f>'Przykładowe materiały - ceny'!B43</f>
        <v>Lignocainum Jelfa A żel 20mg/g 30g tuba</v>
      </c>
      <c r="C35" s="11" t="str">
        <f>'Przykładowe materiały - ceny'!C43</f>
        <v>lek</v>
      </c>
      <c r="D35" s="13">
        <v>10</v>
      </c>
      <c r="E35" s="11" t="str">
        <f>'Przykładowe materiały - ceny'!D43</f>
        <v>szt</v>
      </c>
      <c r="F35" s="41">
        <v>1</v>
      </c>
      <c r="G35" s="12">
        <f>'Przykładowe materiały - ceny'!E43</f>
        <v>32.21</v>
      </c>
      <c r="H35" s="12">
        <f t="shared" si="0"/>
        <v>3.221</v>
      </c>
      <c r="I35" s="15"/>
      <c r="J35" s="15"/>
      <c r="K35" s="15"/>
    </row>
    <row r="36" spans="1:11" s="16" customFormat="1" ht="26.4" customHeight="1">
      <c r="A36" s="123" t="s">
        <v>80</v>
      </c>
      <c r="B36" s="124"/>
      <c r="C36" s="124"/>
      <c r="D36" s="124"/>
      <c r="E36" s="124"/>
      <c r="F36" s="124"/>
      <c r="G36" s="125"/>
      <c r="H36" s="17">
        <f>SUM(H8:H35)</f>
        <v>181.19762747512436</v>
      </c>
      <c r="I36" s="15"/>
      <c r="J36" s="15"/>
      <c r="K36" s="15"/>
    </row>
    <row r="37" spans="1:11" s="16" customFormat="1" ht="26.4" customHeight="1">
      <c r="A37" s="6"/>
      <c r="B37" s="6"/>
      <c r="C37" s="6"/>
      <c r="D37" s="6"/>
      <c r="E37" s="6"/>
      <c r="F37" s="6"/>
      <c r="G37" s="6"/>
      <c r="H37" s="6"/>
      <c r="I37" s="15"/>
      <c r="J37" s="15"/>
      <c r="K37" s="15"/>
    </row>
    <row r="38" spans="1:11" s="16" customFormat="1" ht="26.4" customHeight="1">
      <c r="A38" s="6"/>
      <c r="B38" s="6"/>
      <c r="C38" s="6"/>
      <c r="D38" s="6"/>
      <c r="E38" s="6"/>
      <c r="F38" s="6"/>
      <c r="G38" s="6"/>
      <c r="H38" s="6"/>
      <c r="I38" s="15"/>
      <c r="J38" s="15"/>
      <c r="K38" s="15"/>
    </row>
    <row r="39" spans="1:11" s="16" customFormat="1" ht="26.4" customHeight="1">
      <c r="A39" s="6" t="s">
        <v>81</v>
      </c>
      <c r="B39" s="7"/>
      <c r="C39" s="7"/>
      <c r="D39" s="7"/>
      <c r="E39" s="7"/>
      <c r="F39" s="7"/>
      <c r="G39" s="7"/>
      <c r="H39" s="7"/>
      <c r="I39" s="15"/>
      <c r="J39" s="15"/>
      <c r="K39" s="15"/>
    </row>
    <row r="40" spans="1:11" s="16" customFormat="1" ht="26.4" customHeight="1">
      <c r="A40" s="6" t="s">
        <v>82</v>
      </c>
      <c r="B40" s="18" t="s">
        <v>83</v>
      </c>
      <c r="C40" s="18" t="s">
        <v>84</v>
      </c>
      <c r="D40" s="7"/>
      <c r="E40" s="7"/>
      <c r="F40" s="7"/>
      <c r="G40" s="7"/>
      <c r="H40" s="7"/>
      <c r="I40" s="15"/>
      <c r="J40" s="15"/>
      <c r="K40" s="15"/>
    </row>
    <row r="41" spans="1:11" s="16" customFormat="1" ht="26.4" customHeight="1">
      <c r="A41" s="19"/>
      <c r="B41" s="20"/>
      <c r="C41" s="21"/>
      <c r="D41" s="7"/>
      <c r="E41" s="7"/>
      <c r="F41" s="7"/>
      <c r="G41" s="7"/>
      <c r="H41" s="7"/>
      <c r="I41" s="15"/>
      <c r="J41" s="15"/>
      <c r="K41" s="15"/>
    </row>
    <row r="42" spans="1:11" s="16" customFormat="1" ht="26.4" customHeight="1">
      <c r="A42" s="22" t="str">
        <f>'Przykładowe stawki wynagrodzeń'!C3</f>
        <v>lekarz</v>
      </c>
      <c r="B42" s="23">
        <f>'Przykładowe stawki wynagrodzeń'!E7</f>
        <v>115.2072796875</v>
      </c>
      <c r="C42" s="24">
        <f>B42/60</f>
        <v>1.920121328125</v>
      </c>
      <c r="D42" s="7"/>
      <c r="E42" s="7"/>
      <c r="F42" s="7"/>
      <c r="G42" s="7"/>
      <c r="H42" s="7"/>
      <c r="I42" s="15"/>
      <c r="J42" s="15"/>
      <c r="K42" s="15"/>
    </row>
    <row r="43" spans="1:11" s="16" customFormat="1" ht="26.4" customHeight="1">
      <c r="A43" s="25" t="str">
        <f>'Przykładowe stawki wynagrodzeń'!C8</f>
        <v>pielęgniarka</v>
      </c>
      <c r="B43" s="23">
        <f>'Przykładowe stawki wynagrodzeń'!E12</f>
        <v>44.2545341875</v>
      </c>
      <c r="C43" s="24">
        <f>B43/60</f>
        <v>0.7375755697916666</v>
      </c>
      <c r="D43" s="7"/>
      <c r="E43" s="7"/>
      <c r="F43" s="7"/>
      <c r="G43" s="7"/>
      <c r="H43" s="7"/>
      <c r="I43" s="15"/>
      <c r="J43" s="15"/>
      <c r="K43" s="15"/>
    </row>
    <row r="44" spans="1:11" s="16" customFormat="1" ht="26.4" customHeight="1">
      <c r="A44" s="7"/>
      <c r="B44" s="7"/>
      <c r="C44" s="7"/>
      <c r="D44" s="7"/>
      <c r="E44" s="7"/>
      <c r="F44" s="7"/>
      <c r="G44" s="7"/>
      <c r="H44" s="7"/>
      <c r="I44" s="15"/>
      <c r="J44" s="15"/>
      <c r="K44" s="15"/>
    </row>
    <row r="45" spans="1:11" ht="18.6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27.6" customHeight="1">
      <c r="A46" s="8" t="s">
        <v>85</v>
      </c>
      <c r="B46" s="8" t="s">
        <v>86</v>
      </c>
      <c r="C46" s="8" t="s">
        <v>67</v>
      </c>
      <c r="D46" s="8" t="s">
        <v>87</v>
      </c>
      <c r="E46" s="8" t="s">
        <v>88</v>
      </c>
      <c r="F46" s="8" t="s">
        <v>89</v>
      </c>
      <c r="G46" s="8" t="s">
        <v>90</v>
      </c>
      <c r="H46" s="7"/>
      <c r="I46" s="7"/>
      <c r="J46" s="7"/>
      <c r="K46" s="7"/>
    </row>
    <row r="47" spans="1:11" ht="15">
      <c r="A47" s="26"/>
      <c r="B47" s="9" t="s">
        <v>73</v>
      </c>
      <c r="C47" s="9" t="s">
        <v>75</v>
      </c>
      <c r="D47" s="9" t="s">
        <v>76</v>
      </c>
      <c r="E47" s="9" t="s">
        <v>77</v>
      </c>
      <c r="F47" s="9" t="s">
        <v>78</v>
      </c>
      <c r="G47" s="27" t="s">
        <v>91</v>
      </c>
      <c r="H47" s="7"/>
      <c r="I47" s="7"/>
      <c r="J47" s="7"/>
      <c r="K47" s="7"/>
    </row>
    <row r="48" spans="1:11" ht="28.8" customHeight="1">
      <c r="A48" s="28" t="s">
        <v>149</v>
      </c>
      <c r="B48" s="29" t="s">
        <v>98</v>
      </c>
      <c r="C48" s="30">
        <v>1</v>
      </c>
      <c r="D48" s="31" t="s">
        <v>92</v>
      </c>
      <c r="E48" s="32">
        <v>60</v>
      </c>
      <c r="F48" s="33">
        <f>C42</f>
        <v>1.920121328125</v>
      </c>
      <c r="G48" s="33">
        <f>(E48/C48)*F48</f>
        <v>115.2072796875</v>
      </c>
      <c r="H48" s="7"/>
      <c r="I48" s="7"/>
      <c r="J48" s="7"/>
      <c r="K48" s="7"/>
    </row>
    <row r="49" spans="1:11" ht="28.8" customHeight="1">
      <c r="A49" s="58" t="s">
        <v>245</v>
      </c>
      <c r="B49" s="29" t="s">
        <v>99</v>
      </c>
      <c r="C49" s="31">
        <v>1</v>
      </c>
      <c r="D49" s="31" t="s">
        <v>92</v>
      </c>
      <c r="E49" s="34">
        <v>70</v>
      </c>
      <c r="F49" s="33">
        <f>C43</f>
        <v>0.7375755697916666</v>
      </c>
      <c r="G49" s="35">
        <f>(E49/C49)*F49</f>
        <v>51.630289885416666</v>
      </c>
      <c r="H49" s="7"/>
      <c r="I49" s="7"/>
      <c r="J49" s="7"/>
      <c r="K49" s="7"/>
    </row>
    <row r="50" spans="1:11" ht="28.8" customHeight="1">
      <c r="A50" s="126" t="s">
        <v>93</v>
      </c>
      <c r="B50" s="127"/>
      <c r="C50" s="127"/>
      <c r="D50" s="127"/>
      <c r="E50" s="127"/>
      <c r="F50" s="127"/>
      <c r="G50" s="36">
        <f>SUM(G48:G49)</f>
        <v>166.83756957291666</v>
      </c>
      <c r="H50" s="7"/>
      <c r="I50" s="7"/>
      <c r="J50" s="7"/>
      <c r="K50" s="7"/>
    </row>
    <row r="51" spans="1:11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5">
      <c r="A52" s="7"/>
      <c r="B52" s="7"/>
      <c r="C52" s="7"/>
      <c r="D52" s="7"/>
      <c r="E52" s="7"/>
      <c r="F52" s="7"/>
      <c r="G52" s="7"/>
      <c r="H52" s="37"/>
      <c r="I52" s="7"/>
      <c r="J52" s="7"/>
      <c r="K52" s="7"/>
    </row>
    <row r="53" spans="1:11" ht="22.2" customHeight="1">
      <c r="A53" s="128" t="s">
        <v>94</v>
      </c>
      <c r="B53" s="128"/>
      <c r="C53" s="20">
        <f>H36</f>
        <v>181.19762747512436</v>
      </c>
      <c r="D53" s="7"/>
      <c r="E53" s="7"/>
      <c r="F53" s="7"/>
      <c r="G53" s="7"/>
      <c r="H53" s="37"/>
      <c r="I53" s="7"/>
      <c r="J53" s="7"/>
      <c r="K53" s="7"/>
    </row>
    <row r="54" spans="1:11" ht="22.2" customHeight="1">
      <c r="A54" s="129" t="s">
        <v>95</v>
      </c>
      <c r="B54" s="129"/>
      <c r="C54" s="23">
        <f>G50</f>
        <v>166.83756957291666</v>
      </c>
      <c r="D54" s="7"/>
      <c r="E54" s="7"/>
      <c r="F54" s="7"/>
      <c r="G54" s="7"/>
      <c r="H54" s="37"/>
      <c r="I54" s="7"/>
      <c r="J54" s="7"/>
      <c r="K54" s="7"/>
    </row>
    <row r="55" spans="1:11" ht="22.2" customHeight="1">
      <c r="A55" s="119" t="s">
        <v>96</v>
      </c>
      <c r="B55" s="119"/>
      <c r="C55" s="74">
        <f>SUM(C53:C54)</f>
        <v>348.035197048041</v>
      </c>
      <c r="D55" s="6"/>
      <c r="E55" s="6"/>
      <c r="F55" s="6"/>
      <c r="G55" s="6"/>
      <c r="H55" s="37"/>
      <c r="I55" s="7"/>
      <c r="J55" s="7"/>
      <c r="K55" s="7"/>
    </row>
    <row r="56" spans="1:11" ht="15">
      <c r="A56" s="37"/>
      <c r="B56" s="37"/>
      <c r="C56" s="37"/>
      <c r="D56" s="37"/>
      <c r="E56" s="37"/>
      <c r="F56" s="37"/>
      <c r="G56" s="37"/>
      <c r="H56" s="37"/>
      <c r="I56" s="7"/>
      <c r="J56" s="7"/>
      <c r="K56" s="7"/>
    </row>
    <row r="57" spans="1:11" ht="15">
      <c r="A57" s="37"/>
      <c r="B57" s="37"/>
      <c r="C57" s="37"/>
      <c r="D57" s="37"/>
      <c r="E57" s="37"/>
      <c r="F57" s="37"/>
      <c r="G57" s="37"/>
      <c r="H57" s="37"/>
      <c r="I57" s="7"/>
      <c r="J57" s="7"/>
      <c r="K57" s="7"/>
    </row>
    <row r="58" spans="1:11" ht="25.2" customHeight="1">
      <c r="A58" s="37"/>
      <c r="B58" s="37"/>
      <c r="C58" s="37"/>
      <c r="D58" s="37"/>
      <c r="E58" s="37"/>
      <c r="F58" s="37"/>
      <c r="G58" s="37"/>
      <c r="H58" s="37"/>
      <c r="I58" s="7"/>
      <c r="J58" s="7"/>
      <c r="K58" s="7"/>
    </row>
  </sheetData>
  <mergeCells count="7">
    <mergeCell ref="A55:B55"/>
    <mergeCell ref="A4:C4"/>
    <mergeCell ref="B1:I1"/>
    <mergeCell ref="A36:G36"/>
    <mergeCell ref="A50:F50"/>
    <mergeCell ref="A53:B53"/>
    <mergeCell ref="A54:B5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E484F-AEB6-42D7-9B33-8B4F9F84D7C2}">
  <dimension ref="A1:K56"/>
  <sheetViews>
    <sheetView workbookViewId="0" topLeftCell="A1">
      <selection activeCell="F13" sqref="F13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1.2812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35.28125" style="38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medycznych'!C35</f>
        <v>Endoskopowe usunięcie polipa odbytnicy</v>
      </c>
      <c r="C1" s="120"/>
      <c r="D1" s="130"/>
      <c r="E1" s="130"/>
      <c r="F1" s="130"/>
      <c r="G1" s="130"/>
      <c r="H1" s="130"/>
      <c r="I1" s="130"/>
      <c r="J1" s="7"/>
      <c r="K1" s="7"/>
    </row>
    <row r="2" spans="1:11" ht="15.6">
      <c r="A2" s="6" t="s">
        <v>62</v>
      </c>
      <c r="B2" s="72" t="str">
        <f>'Wykaz procedur medycznych'!B35</f>
        <v>48.36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49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49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49"/>
      <c r="K10" s="7"/>
    </row>
    <row r="11" spans="1:11" ht="31.8" customHeight="1">
      <c r="A11" s="10" t="str">
        <f>'Przykładowe materiały - ceny'!A60</f>
        <v>ENDO-58</v>
      </c>
      <c r="B11" s="11" t="str">
        <f>'Przykładowe materiały - ceny'!B60</f>
        <v xml:space="preserve">SZORTY do kolonoskopii </v>
      </c>
      <c r="C11" s="11" t="str">
        <f>'Przykładowe materiały - ceny'!C60</f>
        <v>materiał jednorazowy</v>
      </c>
      <c r="D11" s="13">
        <v>1</v>
      </c>
      <c r="E11" s="11" t="str">
        <f>'Przykładowe materiały - ceny'!D60</f>
        <v>szt</v>
      </c>
      <c r="F11" s="41">
        <v>1</v>
      </c>
      <c r="G11" s="12">
        <f>'Przykładowe materiały - ceny'!E60</f>
        <v>1.86</v>
      </c>
      <c r="H11" s="12">
        <f>(F11/D11)*G11</f>
        <v>1.86</v>
      </c>
      <c r="I11" s="7"/>
      <c r="J11" s="49"/>
      <c r="K11" s="7"/>
    </row>
    <row r="12" spans="1:11" ht="26.4" customHeight="1">
      <c r="A12" s="10" t="str">
        <f>'Przykładowe materiały - ceny'!A6</f>
        <v>ENDO-04</v>
      </c>
      <c r="B12" s="11" t="str">
        <f>'Przykładowe materiały - ceny'!B6</f>
        <v>Ochraniacze na obuwie</v>
      </c>
      <c r="C12" s="11" t="str">
        <f>'Przykładowe materiały - ceny'!C6</f>
        <v>materiał jednorazowy</v>
      </c>
      <c r="D12" s="13">
        <v>1</v>
      </c>
      <c r="E12" s="11" t="str">
        <f>'Przykładowe materiały - ceny'!D6</f>
        <v>szt</v>
      </c>
      <c r="F12" s="41">
        <v>4</v>
      </c>
      <c r="G12" s="12">
        <f>'Przykładowe materiały - ceny'!E6</f>
        <v>0.14</v>
      </c>
      <c r="H12" s="12">
        <f aca="true" t="shared" si="0" ref="H12:H33">(F12/D12)*G12</f>
        <v>0.56</v>
      </c>
      <c r="I12" s="42"/>
      <c r="J12" s="7"/>
      <c r="K12" s="7"/>
    </row>
    <row r="13" spans="1:11" ht="26.4" customHeight="1">
      <c r="A13" s="10" t="str">
        <f>'Przykładowe materiały - ceny'!A7</f>
        <v>ENDO-05</v>
      </c>
      <c r="B13" s="11" t="str">
        <f>'Przykładowe materiały - ceny'!B7</f>
        <v>Prześcieradło jednorazowe</v>
      </c>
      <c r="C13" s="11" t="str">
        <f>'Przykładowe materiały - ceny'!C7</f>
        <v>materiał jednorazowy</v>
      </c>
      <c r="D13" s="13">
        <v>1</v>
      </c>
      <c r="E13" s="11" t="str">
        <f>'Przykładowe materiały - ceny'!D7</f>
        <v>szt</v>
      </c>
      <c r="F13" s="41">
        <v>1</v>
      </c>
      <c r="G13" s="12">
        <f>'Przykładowe materiały - ceny'!E7</f>
        <v>2.15</v>
      </c>
      <c r="H13" s="12">
        <f t="shared" si="0"/>
        <v>2.15</v>
      </c>
      <c r="I13" s="7"/>
      <c r="J13" s="7"/>
      <c r="K13" s="7"/>
    </row>
    <row r="14" spans="1:11" ht="26.4" customHeight="1">
      <c r="A14" s="10" t="str">
        <f>'Przykładowe materiały - ceny'!A8</f>
        <v>ENDO-06</v>
      </c>
      <c r="B14" s="11" t="str">
        <f>'Przykładowe materiały - ceny'!B8</f>
        <v>Rękawiczki jednorazowe</v>
      </c>
      <c r="C14" s="11" t="str">
        <f>'Przykładowe materiały - ceny'!C8</f>
        <v>materiał jednorazowy</v>
      </c>
      <c r="D14" s="13">
        <v>1</v>
      </c>
      <c r="E14" s="11" t="str">
        <f>'Przykładowe materiały - ceny'!D8</f>
        <v>szt</v>
      </c>
      <c r="F14" s="41">
        <v>6</v>
      </c>
      <c r="G14" s="12">
        <f>'Przykładowe materiały - ceny'!E8</f>
        <v>1.04</v>
      </c>
      <c r="H14" s="12">
        <f t="shared" si="0"/>
        <v>6.24</v>
      </c>
      <c r="I14" s="7"/>
      <c r="J14" s="49"/>
      <c r="K14" s="7"/>
    </row>
    <row r="15" spans="1:11" ht="26.4" customHeight="1">
      <c r="A15" s="10" t="str">
        <f>'Przykładowe materiały - ceny'!A10</f>
        <v>ENDO-08</v>
      </c>
      <c r="B15" s="11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49"/>
      <c r="K15" s="7"/>
    </row>
    <row r="16" spans="1:11" s="16" customFormat="1" ht="26.4" customHeight="1">
      <c r="A16" s="10" t="str">
        <f>'Przykładowe materiały - ceny'!A11</f>
        <v>ENDO-09</v>
      </c>
      <c r="B16" s="11" t="str">
        <f>'Przykładowe materiały - ceny'!B11</f>
        <v>Skinsept Pur do odkażania skóry, opakowanie 350ml</v>
      </c>
      <c r="C16" s="11" t="str">
        <f>'Przykładowe materiały - ceny'!C11</f>
        <v>środek dezynfekcyjny</v>
      </c>
      <c r="D16" s="13">
        <v>100</v>
      </c>
      <c r="E16" s="11" t="str">
        <f>'Przykładowe materiały - ceny'!D11</f>
        <v>szt</v>
      </c>
      <c r="F16" s="40">
        <v>1</v>
      </c>
      <c r="G16" s="12">
        <f>'Przykładowe materiały - ceny'!E11</f>
        <v>23.05</v>
      </c>
      <c r="H16" s="12">
        <f t="shared" si="0"/>
        <v>0.2305</v>
      </c>
      <c r="I16" s="15"/>
      <c r="J16" s="50"/>
      <c r="K16" s="15"/>
    </row>
    <row r="17" spans="1:11" s="16" customFormat="1" ht="26.4" customHeight="1">
      <c r="A17" s="10" t="str">
        <f>'Przykładowe materiały - ceny'!A12</f>
        <v>ENDO-10</v>
      </c>
      <c r="B17" s="11" t="str">
        <f>'Przykładowe materiały - ceny'!B12</f>
        <v>ANIOXYDE 1000 ml, preparat do czyszczenia endoskopów</v>
      </c>
      <c r="C17" s="11" t="str">
        <f>'Przykładowe materiały - ceny'!C12</f>
        <v>środek dezynfekcyjny</v>
      </c>
      <c r="D17" s="13">
        <v>25</v>
      </c>
      <c r="E17" s="11" t="str">
        <f>'Przykładowe materiały - ceny'!D12</f>
        <v>szt</v>
      </c>
      <c r="F17" s="41">
        <v>1</v>
      </c>
      <c r="G17" s="12">
        <f>'Przykładowe materiały - ceny'!E12</f>
        <v>147.56</v>
      </c>
      <c r="H17" s="12">
        <f t="shared" si="0"/>
        <v>5.9024</v>
      </c>
      <c r="I17" s="15"/>
      <c r="J17" s="50"/>
      <c r="K17" s="15"/>
    </row>
    <row r="18" spans="1:11" s="16" customFormat="1" ht="26.4" customHeight="1">
      <c r="A18" s="10" t="str">
        <f>'Przykładowe materiały - ceny'!A13</f>
        <v>ENDO-11</v>
      </c>
      <c r="B18" s="11" t="str">
        <f>'Przykładowe materiały - ceny'!B13</f>
        <v>Lignina - wata celulozowa, opakowanie 5 kg</v>
      </c>
      <c r="C18" s="11" t="str">
        <f>'Przykładowe materiały - ceny'!C13</f>
        <v>materiał jednorazowy</v>
      </c>
      <c r="D18" s="13">
        <v>100</v>
      </c>
      <c r="E18" s="11" t="str">
        <f>'Przykładowe materiały - ceny'!D13</f>
        <v>opakowanie</v>
      </c>
      <c r="F18" s="41">
        <v>1</v>
      </c>
      <c r="G18" s="12">
        <f>'Przykładowe materiały - ceny'!E13</f>
        <v>42.55</v>
      </c>
      <c r="H18" s="12">
        <f t="shared" si="0"/>
        <v>0.4255</v>
      </c>
      <c r="I18" s="55"/>
      <c r="J18" s="50"/>
      <c r="K18" s="15"/>
    </row>
    <row r="19" spans="1:11" s="16" customFormat="1" ht="26.4" customHeight="1">
      <c r="A19" s="10" t="str">
        <f>'Przykładowe materiały - ceny'!A23</f>
        <v>ENDO-21</v>
      </c>
      <c r="B19" s="11" t="str">
        <f>'Przykładowe materiały - ceny'!B23</f>
        <v>Nerka jednorazowa</v>
      </c>
      <c r="C19" s="11" t="str">
        <f>'Przykładowe materiały - ceny'!C23</f>
        <v>materiał jednorazowy</v>
      </c>
      <c r="D19" s="13">
        <v>1</v>
      </c>
      <c r="E19" s="11" t="str">
        <f>'Przykładowe materiały - ceny'!D23</f>
        <v>szt</v>
      </c>
      <c r="F19" s="41">
        <v>1</v>
      </c>
      <c r="G19" s="12">
        <f>'Przykładowe materiały - ceny'!E23</f>
        <v>0.43</v>
      </c>
      <c r="H19" s="12">
        <f t="shared" si="0"/>
        <v>0.43</v>
      </c>
      <c r="I19" s="55"/>
      <c r="J19" s="15"/>
      <c r="K19" s="15"/>
    </row>
    <row r="20" spans="1:11" s="16" customFormat="1" ht="26.4" customHeight="1">
      <c r="A20" s="10" t="str">
        <f>'Przykładowe materiały - ceny'!A19</f>
        <v>ENDO-17</v>
      </c>
      <c r="B20" s="11" t="str">
        <f>'Przykładowe materiały - ceny'!B19</f>
        <v>Szczoteczka do czyszczenia endoskopów</v>
      </c>
      <c r="C20" s="11" t="str">
        <f>'Przykładowe materiały - ceny'!C19</f>
        <v>materiał jednorazowy</v>
      </c>
      <c r="D20" s="13">
        <v>1</v>
      </c>
      <c r="E20" s="11" t="str">
        <f>'Przykładowe materiały - ceny'!D19</f>
        <v>szt</v>
      </c>
      <c r="F20" s="41">
        <v>1</v>
      </c>
      <c r="G20" s="12">
        <f>'Przykładowe materiały - ceny'!E19</f>
        <v>2.98</v>
      </c>
      <c r="H20" s="12">
        <f t="shared" si="0"/>
        <v>2.98</v>
      </c>
      <c r="I20" s="57"/>
      <c r="J20" s="50"/>
      <c r="K20" s="15"/>
    </row>
    <row r="21" spans="1:11" s="16" customFormat="1" ht="26.4" customHeight="1">
      <c r="A21" s="10" t="str">
        <f>'Przykładowe materiały - ceny'!A14</f>
        <v>ENDO-12</v>
      </c>
      <c r="B21" s="11" t="str">
        <f>'Przykładowe materiały - ceny'!B14</f>
        <v>Aniosgel 85 NPC do dezynfekcji rąk, butelka 1000 ml</v>
      </c>
      <c r="C21" s="11" t="str">
        <f>'Przykładowe materiały - ceny'!C14</f>
        <v>środek dezynfekcyjny</v>
      </c>
      <c r="D21" s="13">
        <v>30</v>
      </c>
      <c r="E21" s="11" t="str">
        <f>'Przykładowe materiały - ceny'!D14</f>
        <v>szt</v>
      </c>
      <c r="F21" s="41">
        <v>1</v>
      </c>
      <c r="G21" s="12">
        <f>'Przykładowe materiały - ceny'!E14</f>
        <v>29.81</v>
      </c>
      <c r="H21" s="12">
        <f t="shared" si="0"/>
        <v>0.9936666666666666</v>
      </c>
      <c r="I21" s="57"/>
      <c r="J21" s="50"/>
      <c r="K21" s="15"/>
    </row>
    <row r="22" spans="1:11" s="16" customFormat="1" ht="26.4" customHeight="1">
      <c r="A22" s="10" t="str">
        <f>'Przykładowe materiały - ceny'!A15</f>
        <v>ENDO-13</v>
      </c>
      <c r="B22" s="11" t="str">
        <f>'Przykładowe materiały - ceny'!B15</f>
        <v>Chusteczki uniwersalne Clinell do dezynfekcji powierzchni, opakowanie 200 szt</v>
      </c>
      <c r="C22" s="11" t="str">
        <f>'Przykładowe materiały - ceny'!C15</f>
        <v>środek dezynfekcyjny</v>
      </c>
      <c r="D22" s="13">
        <v>60</v>
      </c>
      <c r="E22" s="11" t="str">
        <f>'Przykładowe materiały - ceny'!D15</f>
        <v>opakowanie</v>
      </c>
      <c r="F22" s="41">
        <v>1</v>
      </c>
      <c r="G22" s="12">
        <f>'Przykładowe materiały - ceny'!E15</f>
        <v>40</v>
      </c>
      <c r="H22" s="12">
        <f t="shared" si="0"/>
        <v>0.6666666666666666</v>
      </c>
      <c r="I22" s="55"/>
      <c r="J22" s="50"/>
      <c r="K22" s="15"/>
    </row>
    <row r="23" spans="1:11" s="16" customFormat="1" ht="26.4" customHeight="1">
      <c r="A23" s="10" t="str">
        <f>'Przykładowe materiały - ceny'!A16</f>
        <v>ENDO-14</v>
      </c>
      <c r="B23" s="11" t="str">
        <f>'Przykładowe materiały - ceny'!B16</f>
        <v>Kompresy niejałowe 10x10, opakowanie 100 sztuk</v>
      </c>
      <c r="C23" s="11" t="str">
        <f>'Przykładowe materiały - ceny'!C16</f>
        <v>materiał jednorazowy</v>
      </c>
      <c r="D23" s="13">
        <v>4</v>
      </c>
      <c r="E23" s="11" t="str">
        <f>'Przykładowe materiały - ceny'!D16</f>
        <v>opakowanie</v>
      </c>
      <c r="F23" s="41">
        <v>1</v>
      </c>
      <c r="G23" s="12">
        <f>'Przykładowe materiały - ceny'!E16</f>
        <v>10.15</v>
      </c>
      <c r="H23" s="12">
        <f t="shared" si="0"/>
        <v>2.5375</v>
      </c>
      <c r="I23" s="57"/>
      <c r="J23" s="50"/>
      <c r="K23" s="15"/>
    </row>
    <row r="24" spans="1:11" s="16" customFormat="1" ht="26.4" customHeight="1">
      <c r="A24" s="10" t="str">
        <f>'Przykładowe materiały - ceny'!A17</f>
        <v>ENDO-15</v>
      </c>
      <c r="B24" s="11" t="str">
        <f>'Przykładowe materiały - ceny'!B17</f>
        <v>Incidin OXY Wipes chusteczki do dezynfekcji, opakowanie 100 sztuk</v>
      </c>
      <c r="C24" s="11" t="str">
        <f>'Przykładowe materiały - ceny'!C17</f>
        <v>środek dezynfekcyjny</v>
      </c>
      <c r="D24" s="13">
        <v>10</v>
      </c>
      <c r="E24" s="11" t="str">
        <f>'Przykładowe materiały - ceny'!D17</f>
        <v>opakowanie</v>
      </c>
      <c r="F24" s="41">
        <v>1</v>
      </c>
      <c r="G24" s="12">
        <f>'Przykładowe materiały - ceny'!E17</f>
        <v>29.2</v>
      </c>
      <c r="H24" s="12">
        <f t="shared" si="0"/>
        <v>2.92</v>
      </c>
      <c r="I24" s="57"/>
      <c r="J24" s="50"/>
      <c r="K24" s="15"/>
    </row>
    <row r="25" spans="1:11" s="16" customFormat="1" ht="26.4" customHeight="1">
      <c r="A25" s="10" t="str">
        <f>'Przykładowe materiały - ceny'!A18</f>
        <v>ENDO-16</v>
      </c>
      <c r="B25" s="11" t="str">
        <f>'Przykładowe materiały - ceny'!B18</f>
        <v>Sterisol Liquid Soap Ultra Mild, opakowanie 700 ml</v>
      </c>
      <c r="C25" s="11" t="str">
        <f>'Przykładowe materiały - ceny'!C18</f>
        <v>środek dezynfekcyjny</v>
      </c>
      <c r="D25" s="13">
        <v>60</v>
      </c>
      <c r="E25" s="11" t="str">
        <f>'Przykładowe materiały - ceny'!D18</f>
        <v>szt</v>
      </c>
      <c r="F25" s="41">
        <v>1</v>
      </c>
      <c r="G25" s="12">
        <f>'Przykładowe materiały - ceny'!E18</f>
        <v>35</v>
      </c>
      <c r="H25" s="12">
        <f t="shared" si="0"/>
        <v>0.5833333333333334</v>
      </c>
      <c r="I25" s="15"/>
      <c r="J25" s="50"/>
      <c r="K25" s="15"/>
    </row>
    <row r="26" spans="1:11" s="16" customFormat="1" ht="26.4" customHeight="1">
      <c r="A26" s="10" t="str">
        <f>'Przykładowe materiały - ceny'!A22</f>
        <v>ENDO-20</v>
      </c>
      <c r="B26" s="11" t="str">
        <f>'Przykładowe materiały - ceny'!B22</f>
        <v>POJEMNIK na odpady medyczne 10L.</v>
      </c>
      <c r="C26" s="11" t="str">
        <f>'Przykładowe materiały - ceny'!C22</f>
        <v>materiał jednorazowy</v>
      </c>
      <c r="D26" s="13">
        <v>30</v>
      </c>
      <c r="E26" s="11" t="str">
        <f>'Przykładowe materiały - ceny'!D22</f>
        <v>szt</v>
      </c>
      <c r="F26" s="41">
        <v>1</v>
      </c>
      <c r="G26" s="12">
        <f>'Przykładowe materiały - ceny'!E22</f>
        <v>5.057675</v>
      </c>
      <c r="H26" s="12">
        <f t="shared" si="0"/>
        <v>0.16858916666666665</v>
      </c>
      <c r="I26" s="55"/>
      <c r="J26" s="15"/>
      <c r="K26" s="15"/>
    </row>
    <row r="27" spans="1:11" s="16" customFormat="1" ht="26.4" customHeight="1">
      <c r="A27" s="10" t="str">
        <f>'Przykładowe materiały - ceny'!A35</f>
        <v>ENDO-33</v>
      </c>
      <c r="B27" s="11" t="str">
        <f>'Przykładowe materiały - ceny'!B35</f>
        <v>Spirytus 75 % , 1 litr</v>
      </c>
      <c r="C27" s="11" t="str">
        <f>'Przykładowe materiały - ceny'!C35</f>
        <v>środek dezynfekcyjny</v>
      </c>
      <c r="D27" s="13">
        <v>1</v>
      </c>
      <c r="E27" s="11" t="str">
        <f>'Przykładowe materiały - ceny'!D35</f>
        <v>litr</v>
      </c>
      <c r="F27" s="40">
        <v>0.1</v>
      </c>
      <c r="G27" s="12">
        <f>'Przykładowe materiały - ceny'!E35</f>
        <v>195.45</v>
      </c>
      <c r="H27" s="12">
        <f t="shared" si="0"/>
        <v>19.545</v>
      </c>
      <c r="I27" s="55"/>
      <c r="J27" s="15"/>
      <c r="K27" s="15"/>
    </row>
    <row r="28" spans="1:11" s="16" customFormat="1" ht="26.4" customHeight="1">
      <c r="A28" s="10" t="str">
        <f>'Przykładowe materiały - ceny'!A54</f>
        <v>ENDO-52</v>
      </c>
      <c r="B28" s="11" t="str">
        <f>'Przykładowe materiały - ceny'!B54</f>
        <v xml:space="preserve">STRZYKAWKA 20 ml BRAUN </v>
      </c>
      <c r="C28" s="11" t="str">
        <f>'Przykładowe materiały - ceny'!C54</f>
        <v>materiał jednorazowy</v>
      </c>
      <c r="D28" s="13">
        <v>1</v>
      </c>
      <c r="E28" s="11" t="str">
        <f>'Przykładowe materiały - ceny'!D54</f>
        <v>szt</v>
      </c>
      <c r="F28" s="41">
        <v>1</v>
      </c>
      <c r="G28" s="12">
        <f>'Przykładowe materiały - ceny'!E54</f>
        <v>0.21</v>
      </c>
      <c r="H28" s="12">
        <f t="shared" si="0"/>
        <v>0.21</v>
      </c>
      <c r="I28" s="55"/>
      <c r="J28" s="15"/>
      <c r="K28" s="15"/>
    </row>
    <row r="29" spans="1:11" s="16" customFormat="1" ht="26.4" customHeight="1">
      <c r="A29" s="10" t="str">
        <f>'Przykładowe materiały - ceny'!A58</f>
        <v>ENDO-56</v>
      </c>
      <c r="B29" s="11" t="str">
        <f>'Przykładowe materiały - ceny'!B58</f>
        <v xml:space="preserve">ELEKTRODA neutralna -SKINTACT  </v>
      </c>
      <c r="C29" s="11" t="str">
        <f>'Przykładowe materiały - ceny'!C58</f>
        <v>materiał jednorazowy</v>
      </c>
      <c r="D29" s="13">
        <v>1</v>
      </c>
      <c r="E29" s="11" t="str">
        <f>'Przykładowe materiały - ceny'!D58</f>
        <v>szt</v>
      </c>
      <c r="F29" s="41">
        <v>1</v>
      </c>
      <c r="G29" s="12">
        <f>'Przykładowe materiały - ceny'!E58</f>
        <v>2.75</v>
      </c>
      <c r="H29" s="12">
        <f t="shared" si="0"/>
        <v>2.75</v>
      </c>
      <c r="I29" s="55"/>
      <c r="J29" s="15"/>
      <c r="K29" s="15"/>
    </row>
    <row r="30" spans="1:11" s="16" customFormat="1" ht="26.4" customHeight="1">
      <c r="A30" s="10" t="str">
        <f>'Przykładowe materiały - ceny'!A37</f>
        <v>ENDO-35</v>
      </c>
      <c r="B30" s="11" t="str">
        <f>'Przykładowe materiały - ceny'!B37</f>
        <v xml:space="preserve">Pętla diatermiczna </v>
      </c>
      <c r="C30" s="11" t="str">
        <f>'Przykładowe materiały - ceny'!C37</f>
        <v>materiał jednorazowy</v>
      </c>
      <c r="D30" s="13">
        <v>1</v>
      </c>
      <c r="E30" s="11" t="str">
        <f>'Przykładowe materiały - ceny'!D37</f>
        <v>szt</v>
      </c>
      <c r="F30" s="41">
        <v>1</v>
      </c>
      <c r="G30" s="12">
        <f>'Przykładowe materiały - ceny'!E37</f>
        <v>29.55</v>
      </c>
      <c r="H30" s="12">
        <f t="shared" si="0"/>
        <v>29.55</v>
      </c>
      <c r="I30" s="55"/>
      <c r="J30" s="15"/>
      <c r="K30" s="15"/>
    </row>
    <row r="31" spans="1:11" s="16" customFormat="1" ht="26.4" customHeight="1">
      <c r="A31" s="10" t="str">
        <f>'Przykładowe materiały - ceny'!A21</f>
        <v>ENDO-19</v>
      </c>
      <c r="B31" s="11" t="str">
        <f>'Przykładowe materiały - ceny'!B21</f>
        <v>Pojemnik z 4% formaliną o poj.  60 / 30 ml</v>
      </c>
      <c r="C31" s="11" t="str">
        <f>'Przykładowe materiały - ceny'!C21</f>
        <v>materiał jednorazowy</v>
      </c>
      <c r="D31" s="13">
        <v>1</v>
      </c>
      <c r="E31" s="11" t="str">
        <f>'Przykładowe materiały - ceny'!D21</f>
        <v>szt</v>
      </c>
      <c r="F31" s="41">
        <v>1</v>
      </c>
      <c r="G31" s="12">
        <f>'Przykładowe materiały - ceny'!E21</f>
        <v>2.787471641791045</v>
      </c>
      <c r="H31" s="12">
        <f t="shared" si="0"/>
        <v>2.787471641791045</v>
      </c>
      <c r="I31" s="55"/>
      <c r="J31" s="15"/>
      <c r="K31" s="15"/>
    </row>
    <row r="32" spans="1:11" s="16" customFormat="1" ht="26.4" customHeight="1">
      <c r="A32" s="10" t="str">
        <f>'Przykładowe materiały - ceny'!A49</f>
        <v>ENDO-47</v>
      </c>
      <c r="B32" s="11" t="str">
        <f>'Przykładowe materiały - ceny'!B49</f>
        <v>Pułapka na polipy 4-komorowa PTP-02</v>
      </c>
      <c r="C32" s="11" t="str">
        <f>'Przykładowe materiały - ceny'!C49</f>
        <v>materiał jednorazowy</v>
      </c>
      <c r="D32" s="13">
        <v>1</v>
      </c>
      <c r="E32" s="11" t="str">
        <f>'Przykładowe materiały - ceny'!D49</f>
        <v>szt</v>
      </c>
      <c r="F32" s="41">
        <v>1</v>
      </c>
      <c r="G32" s="12">
        <f>'Przykładowe materiały - ceny'!E49</f>
        <v>26.78</v>
      </c>
      <c r="H32" s="12">
        <f t="shared" si="0"/>
        <v>26.78</v>
      </c>
      <c r="I32" s="55"/>
      <c r="J32" s="15"/>
      <c r="K32" s="15"/>
    </row>
    <row r="33" spans="1:11" s="16" customFormat="1" ht="26.4" customHeight="1">
      <c r="A33" s="10" t="str">
        <f>'Przykładowe materiały - ceny'!A24</f>
        <v>ENDO-22</v>
      </c>
      <c r="B33" s="11" t="str">
        <f>'Przykładowe materiały - ceny'!B24</f>
        <v xml:space="preserve">Lidocain-EGIS aerozol, roztwór 10% 38g </v>
      </c>
      <c r="C33" s="11" t="str">
        <f>'Przykładowe materiały - ceny'!C24</f>
        <v>lek</v>
      </c>
      <c r="D33" s="13">
        <v>10</v>
      </c>
      <c r="E33" s="11" t="str">
        <f>'Przykładowe materiały - ceny'!D24</f>
        <v>szt</v>
      </c>
      <c r="F33" s="41">
        <v>1</v>
      </c>
      <c r="G33" s="12">
        <f>'Przykładowe materiały - ceny'!E24</f>
        <v>34.99</v>
      </c>
      <c r="H33" s="12">
        <f t="shared" si="0"/>
        <v>3.4990000000000006</v>
      </c>
      <c r="I33" s="15"/>
      <c r="J33" s="15"/>
      <c r="K33" s="15"/>
    </row>
    <row r="34" spans="1:11" s="16" customFormat="1" ht="26.4" customHeight="1">
      <c r="A34" s="123" t="s">
        <v>80</v>
      </c>
      <c r="B34" s="124"/>
      <c r="C34" s="124"/>
      <c r="D34" s="124"/>
      <c r="E34" s="124"/>
      <c r="F34" s="124"/>
      <c r="G34" s="125"/>
      <c r="H34" s="17">
        <f>SUM(H8:H33)</f>
        <v>150.22962747512435</v>
      </c>
      <c r="I34" s="15"/>
      <c r="J34" s="15"/>
      <c r="K34" s="15"/>
    </row>
    <row r="35" spans="1:11" s="16" customFormat="1" ht="26.4" customHeight="1">
      <c r="A35" s="6"/>
      <c r="B35" s="6"/>
      <c r="C35" s="6"/>
      <c r="D35" s="6"/>
      <c r="E35" s="6"/>
      <c r="F35" s="6"/>
      <c r="G35" s="6"/>
      <c r="H35" s="6"/>
      <c r="I35" s="15"/>
      <c r="J35" s="15"/>
      <c r="K35" s="15"/>
    </row>
    <row r="36" spans="1:11" s="16" customFormat="1" ht="26.4" customHeight="1">
      <c r="A36" s="6"/>
      <c r="B36" s="6"/>
      <c r="C36" s="6"/>
      <c r="D36" s="6"/>
      <c r="E36" s="6"/>
      <c r="F36" s="6"/>
      <c r="G36" s="6"/>
      <c r="H36" s="6"/>
      <c r="I36" s="15"/>
      <c r="J36" s="15"/>
      <c r="K36" s="15"/>
    </row>
    <row r="37" spans="1:11" s="16" customFormat="1" ht="26.4" customHeight="1">
      <c r="A37" s="6" t="s">
        <v>81</v>
      </c>
      <c r="B37" s="7"/>
      <c r="C37" s="7"/>
      <c r="D37" s="7"/>
      <c r="E37" s="7"/>
      <c r="F37" s="7"/>
      <c r="G37" s="7"/>
      <c r="H37" s="7"/>
      <c r="I37" s="15"/>
      <c r="J37" s="15"/>
      <c r="K37" s="15"/>
    </row>
    <row r="38" spans="1:11" s="16" customFormat="1" ht="26.4" customHeight="1">
      <c r="A38" s="6" t="s">
        <v>82</v>
      </c>
      <c r="B38" s="18" t="s">
        <v>83</v>
      </c>
      <c r="C38" s="18" t="s">
        <v>84</v>
      </c>
      <c r="D38" s="7"/>
      <c r="E38" s="7"/>
      <c r="F38" s="7"/>
      <c r="G38" s="7"/>
      <c r="H38" s="7"/>
      <c r="I38" s="15"/>
      <c r="J38" s="15"/>
      <c r="K38" s="15"/>
    </row>
    <row r="39" spans="1:11" s="16" customFormat="1" ht="26.4" customHeight="1">
      <c r="A39" s="19"/>
      <c r="B39" s="20"/>
      <c r="C39" s="21"/>
      <c r="D39" s="7"/>
      <c r="E39" s="7"/>
      <c r="F39" s="7"/>
      <c r="G39" s="7"/>
      <c r="H39" s="7"/>
      <c r="I39" s="15"/>
      <c r="J39" s="15"/>
      <c r="K39" s="15"/>
    </row>
    <row r="40" spans="1:11" s="16" customFormat="1" ht="26.4" customHeight="1">
      <c r="A40" s="22" t="str">
        <f>'Przykładowe stawki wynagrodzeń'!C3</f>
        <v>lekarz</v>
      </c>
      <c r="B40" s="23">
        <f>'Przykładowe stawki wynagrodzeń'!E7</f>
        <v>115.2072796875</v>
      </c>
      <c r="C40" s="24">
        <f>B40/60</f>
        <v>1.920121328125</v>
      </c>
      <c r="D40" s="7"/>
      <c r="E40" s="7"/>
      <c r="F40" s="7"/>
      <c r="G40" s="7"/>
      <c r="H40" s="7"/>
      <c r="I40" s="15"/>
      <c r="J40" s="15"/>
      <c r="K40" s="15"/>
    </row>
    <row r="41" spans="1:11" s="16" customFormat="1" ht="26.4" customHeight="1">
      <c r="A41" s="25" t="str">
        <f>'Przykładowe stawki wynagrodzeń'!C8</f>
        <v>pielęgniarka</v>
      </c>
      <c r="B41" s="23">
        <f>'Przykładowe stawki wynagrodzeń'!E12</f>
        <v>44.2545341875</v>
      </c>
      <c r="C41" s="24">
        <f>B41/60</f>
        <v>0.7375755697916666</v>
      </c>
      <c r="D41" s="7"/>
      <c r="E41" s="7"/>
      <c r="F41" s="7"/>
      <c r="G41" s="7"/>
      <c r="H41" s="7"/>
      <c r="I41" s="15"/>
      <c r="J41" s="15"/>
      <c r="K41" s="15"/>
    </row>
    <row r="42" spans="1:11" s="16" customFormat="1" ht="26.4" customHeight="1">
      <c r="A42" s="7"/>
      <c r="B42" s="7"/>
      <c r="C42" s="7"/>
      <c r="D42" s="7"/>
      <c r="E42" s="7"/>
      <c r="F42" s="7"/>
      <c r="G42" s="7"/>
      <c r="H42" s="7"/>
      <c r="I42" s="15"/>
      <c r="J42" s="15"/>
      <c r="K42" s="15"/>
    </row>
    <row r="43" spans="1:11" ht="18.6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27.6" customHeight="1">
      <c r="A44" s="8" t="s">
        <v>85</v>
      </c>
      <c r="B44" s="8" t="s">
        <v>86</v>
      </c>
      <c r="C44" s="8" t="s">
        <v>67</v>
      </c>
      <c r="D44" s="8" t="s">
        <v>87</v>
      </c>
      <c r="E44" s="8" t="s">
        <v>88</v>
      </c>
      <c r="F44" s="8" t="s">
        <v>89</v>
      </c>
      <c r="G44" s="8" t="s">
        <v>90</v>
      </c>
      <c r="H44" s="7"/>
      <c r="I44" s="7"/>
      <c r="J44" s="7"/>
      <c r="K44" s="7"/>
    </row>
    <row r="45" spans="1:11" ht="15">
      <c r="A45" s="26"/>
      <c r="B45" s="9" t="s">
        <v>73</v>
      </c>
      <c r="C45" s="9" t="s">
        <v>75</v>
      </c>
      <c r="D45" s="9" t="s">
        <v>76</v>
      </c>
      <c r="E45" s="9" t="s">
        <v>77</v>
      </c>
      <c r="F45" s="9" t="s">
        <v>78</v>
      </c>
      <c r="G45" s="27" t="s">
        <v>91</v>
      </c>
      <c r="H45" s="7"/>
      <c r="I45" s="7"/>
      <c r="J45" s="7"/>
      <c r="K45" s="7"/>
    </row>
    <row r="46" spans="1:11" ht="21" customHeight="1">
      <c r="A46" s="28" t="s">
        <v>149</v>
      </c>
      <c r="B46" s="29" t="s">
        <v>98</v>
      </c>
      <c r="C46" s="30">
        <v>1</v>
      </c>
      <c r="D46" s="31" t="s">
        <v>92</v>
      </c>
      <c r="E46" s="32">
        <v>70</v>
      </c>
      <c r="F46" s="33">
        <f>C40</f>
        <v>1.920121328125</v>
      </c>
      <c r="G46" s="33">
        <f>(E46/C46)*F46</f>
        <v>134.40849296875</v>
      </c>
      <c r="H46" s="7"/>
      <c r="I46" s="7"/>
      <c r="J46" s="7"/>
      <c r="K46" s="7"/>
    </row>
    <row r="47" spans="1:11" ht="21" customHeight="1">
      <c r="A47" s="58" t="s">
        <v>245</v>
      </c>
      <c r="B47" s="29" t="s">
        <v>99</v>
      </c>
      <c r="C47" s="31">
        <v>1</v>
      </c>
      <c r="D47" s="31" t="s">
        <v>92</v>
      </c>
      <c r="E47" s="34">
        <v>80</v>
      </c>
      <c r="F47" s="33">
        <f>C41</f>
        <v>0.7375755697916666</v>
      </c>
      <c r="G47" s="35">
        <f>(E47/C47)*F47</f>
        <v>59.00604558333333</v>
      </c>
      <c r="H47" s="7"/>
      <c r="I47" s="7"/>
      <c r="J47" s="7"/>
      <c r="K47" s="7"/>
    </row>
    <row r="48" spans="1:11" ht="21" customHeight="1">
      <c r="A48" s="126" t="s">
        <v>93</v>
      </c>
      <c r="B48" s="127"/>
      <c r="C48" s="127"/>
      <c r="D48" s="127"/>
      <c r="E48" s="127"/>
      <c r="F48" s="127"/>
      <c r="G48" s="36">
        <f>SUM(G46:G47)</f>
        <v>193.41453855208334</v>
      </c>
      <c r="H48" s="7"/>
      <c r="I48" s="7"/>
      <c r="J48" s="7"/>
      <c r="K48" s="7"/>
    </row>
    <row r="49" spans="1:1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5">
      <c r="A50" s="7"/>
      <c r="B50" s="7"/>
      <c r="C50" s="7"/>
      <c r="D50" s="7"/>
      <c r="E50" s="7"/>
      <c r="F50" s="7"/>
      <c r="G50" s="7"/>
      <c r="H50" s="37"/>
      <c r="I50" s="7"/>
      <c r="J50" s="7"/>
      <c r="K50" s="7"/>
    </row>
    <row r="51" spans="1:11" ht="19.2" customHeight="1">
      <c r="A51" s="128" t="s">
        <v>94</v>
      </c>
      <c r="B51" s="128"/>
      <c r="C51" s="20">
        <f>H34</f>
        <v>150.22962747512435</v>
      </c>
      <c r="D51" s="7"/>
      <c r="E51" s="7"/>
      <c r="F51" s="7"/>
      <c r="G51" s="7"/>
      <c r="H51" s="37"/>
      <c r="I51" s="7"/>
      <c r="J51" s="7"/>
      <c r="K51" s="7"/>
    </row>
    <row r="52" spans="1:11" ht="19.2" customHeight="1">
      <c r="A52" s="129" t="s">
        <v>95</v>
      </c>
      <c r="B52" s="129"/>
      <c r="C52" s="23">
        <f>G48</f>
        <v>193.41453855208334</v>
      </c>
      <c r="D52" s="7"/>
      <c r="E52" s="7"/>
      <c r="F52" s="7"/>
      <c r="G52" s="7"/>
      <c r="H52" s="37"/>
      <c r="I52" s="7"/>
      <c r="J52" s="7"/>
      <c r="K52" s="7"/>
    </row>
    <row r="53" spans="1:11" ht="19.2" customHeight="1">
      <c r="A53" s="119" t="s">
        <v>96</v>
      </c>
      <c r="B53" s="119"/>
      <c r="C53" s="74">
        <f>SUM(C51:C52)</f>
        <v>343.6441660272077</v>
      </c>
      <c r="D53" s="6"/>
      <c r="E53" s="6"/>
      <c r="F53" s="6"/>
      <c r="G53" s="6"/>
      <c r="H53" s="37"/>
      <c r="I53" s="7"/>
      <c r="J53" s="7"/>
      <c r="K53" s="7"/>
    </row>
    <row r="54" spans="1:11" ht="15">
      <c r="A54" s="37"/>
      <c r="B54" s="37"/>
      <c r="C54" s="37"/>
      <c r="D54" s="37"/>
      <c r="E54" s="37"/>
      <c r="F54" s="37"/>
      <c r="G54" s="37"/>
      <c r="H54" s="37"/>
      <c r="I54" s="7"/>
      <c r="J54" s="7"/>
      <c r="K54" s="7"/>
    </row>
    <row r="55" spans="1:11" ht="15">
      <c r="A55" s="37"/>
      <c r="B55" s="37"/>
      <c r="C55" s="37"/>
      <c r="D55" s="37"/>
      <c r="E55" s="37"/>
      <c r="F55" s="37"/>
      <c r="G55" s="37"/>
      <c r="H55" s="37"/>
      <c r="I55" s="7"/>
      <c r="J55" s="7"/>
      <c r="K55" s="7"/>
    </row>
    <row r="56" spans="1:11" ht="25.2" customHeight="1">
      <c r="A56" s="37"/>
      <c r="B56" s="37"/>
      <c r="C56" s="37"/>
      <c r="D56" s="37"/>
      <c r="E56" s="37"/>
      <c r="F56" s="37"/>
      <c r="G56" s="37"/>
      <c r="H56" s="37"/>
      <c r="I56" s="7"/>
      <c r="J56" s="7"/>
      <c r="K56" s="7"/>
    </row>
  </sheetData>
  <mergeCells count="7">
    <mergeCell ref="A52:B52"/>
    <mergeCell ref="A53:B53"/>
    <mergeCell ref="A4:C4"/>
    <mergeCell ref="B1:I1"/>
    <mergeCell ref="A34:G34"/>
    <mergeCell ref="A48:F48"/>
    <mergeCell ref="A51:B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C0C52-3990-45D2-908D-7771DAFEFA51}">
  <dimension ref="A1:G39"/>
  <sheetViews>
    <sheetView workbookViewId="0" topLeftCell="A31">
      <selection activeCell="C43" sqref="C43"/>
    </sheetView>
  </sheetViews>
  <sheetFormatPr defaultColWidth="9.140625" defaultRowHeight="15"/>
  <cols>
    <col min="1" max="1" width="9.140625" style="38" customWidth="1"/>
    <col min="2" max="2" width="17.28125" style="38" customWidth="1"/>
    <col min="3" max="3" width="67.7109375" style="38" customWidth="1"/>
    <col min="4" max="4" width="23.28125" style="38" customWidth="1"/>
    <col min="5" max="5" width="19.57421875" style="38" customWidth="1"/>
    <col min="6" max="6" width="21.28125" style="38" customWidth="1"/>
    <col min="7" max="7" width="25.140625" style="38" customWidth="1"/>
    <col min="8" max="16384" width="9.140625" style="38" customWidth="1"/>
  </cols>
  <sheetData>
    <row r="1" spans="1:6" s="7" customFormat="1" ht="31.2" customHeight="1">
      <c r="A1" s="106" t="s">
        <v>179</v>
      </c>
      <c r="B1" s="106"/>
      <c r="C1" s="106"/>
      <c r="D1" s="106"/>
      <c r="E1" s="106"/>
      <c r="F1" s="106"/>
    </row>
    <row r="2" spans="1:6" ht="18" customHeight="1">
      <c r="A2" s="112" t="s">
        <v>170</v>
      </c>
      <c r="B2" s="112" t="s">
        <v>62</v>
      </c>
      <c r="C2" s="112" t="s">
        <v>2</v>
      </c>
      <c r="D2" s="75" t="s">
        <v>171</v>
      </c>
      <c r="E2" s="75" t="s">
        <v>172</v>
      </c>
      <c r="F2" s="112" t="s">
        <v>173</v>
      </c>
    </row>
    <row r="3" spans="1:7" ht="74.4" customHeight="1">
      <c r="A3" s="113"/>
      <c r="B3" s="113"/>
      <c r="C3" s="113"/>
      <c r="D3" s="76" t="s">
        <v>174</v>
      </c>
      <c r="E3" s="76" t="s">
        <v>175</v>
      </c>
      <c r="F3" s="113"/>
      <c r="G3" s="43"/>
    </row>
    <row r="4" spans="1:7" ht="18" customHeight="1">
      <c r="A4" s="44">
        <v>1</v>
      </c>
      <c r="B4" s="1" t="s">
        <v>56</v>
      </c>
      <c r="C4" s="2" t="s">
        <v>57</v>
      </c>
      <c r="D4" s="45">
        <f>'33.22'!C43</f>
        <v>69.75915583333331</v>
      </c>
      <c r="E4" s="45">
        <f>'33.22'!C44</f>
        <v>43.553331317708334</v>
      </c>
      <c r="F4" s="46">
        <f>D4+E4</f>
        <v>113.31248715104164</v>
      </c>
      <c r="G4" s="43"/>
    </row>
    <row r="5" spans="1:7" ht="18" customHeight="1">
      <c r="A5" s="44">
        <v>2</v>
      </c>
      <c r="B5" s="1" t="s">
        <v>58</v>
      </c>
      <c r="C5" s="2" t="s">
        <v>59</v>
      </c>
      <c r="D5" s="45">
        <f>'33.24'!C48</f>
        <v>114.39162747512435</v>
      </c>
      <c r="E5" s="45">
        <f>'33.24'!C49</f>
        <v>60.52969365625</v>
      </c>
      <c r="F5" s="46">
        <f aca="true" t="shared" si="0" ref="F5:F36">D5+E5</f>
        <v>174.92132113137436</v>
      </c>
      <c r="G5" s="43"/>
    </row>
    <row r="6" spans="1:7" ht="21.6" customHeight="1">
      <c r="A6" s="44">
        <v>3</v>
      </c>
      <c r="B6" s="1" t="s">
        <v>60</v>
      </c>
      <c r="C6" s="2" t="s">
        <v>61</v>
      </c>
      <c r="D6" s="45">
        <f>'33.273'!C52</f>
        <v>361.1256289676616</v>
      </c>
      <c r="E6" s="45">
        <f>'33.273'!C53</f>
        <v>113.68363161458333</v>
      </c>
      <c r="F6" s="46">
        <f t="shared" si="0"/>
        <v>474.809260582245</v>
      </c>
      <c r="G6" s="43"/>
    </row>
    <row r="7" spans="1:7" ht="18" customHeight="1">
      <c r="A7" s="44">
        <v>4</v>
      </c>
      <c r="B7" s="1" t="s">
        <v>3</v>
      </c>
      <c r="C7" s="2" t="s">
        <v>4</v>
      </c>
      <c r="D7" s="45">
        <f>'42.242'!C48</f>
        <v>115.94912747512436</v>
      </c>
      <c r="E7" s="45">
        <f>'42.242'!C49</f>
        <v>60.52969365625</v>
      </c>
      <c r="F7" s="46">
        <f t="shared" si="0"/>
        <v>176.47882113137436</v>
      </c>
      <c r="G7" s="43"/>
    </row>
    <row r="8" spans="1:7" ht="18" customHeight="1">
      <c r="A8" s="44">
        <v>5</v>
      </c>
      <c r="B8" s="1" t="s">
        <v>5</v>
      </c>
      <c r="C8" s="2" t="s">
        <v>6</v>
      </c>
      <c r="D8" s="45">
        <f>'42.243'!C49</f>
        <v>116.17962747512436</v>
      </c>
      <c r="E8" s="45">
        <f>'42.243'!C50</f>
        <v>60.52969365625</v>
      </c>
      <c r="F8" s="46">
        <f t="shared" si="0"/>
        <v>176.70932113137437</v>
      </c>
      <c r="G8" s="43"/>
    </row>
    <row r="9" spans="1:7" ht="18" customHeight="1">
      <c r="A9" s="44">
        <v>6</v>
      </c>
      <c r="B9" s="1" t="s">
        <v>7</v>
      </c>
      <c r="C9" s="2" t="s">
        <v>8</v>
      </c>
      <c r="D9" s="45">
        <f>'42.332'!C48</f>
        <v>141.24912747512437</v>
      </c>
      <c r="E9" s="45">
        <f>'42.332'!C49</f>
        <v>126.97211610416666</v>
      </c>
      <c r="F9" s="46">
        <f t="shared" si="0"/>
        <v>268.221243579291</v>
      </c>
      <c r="G9" s="43"/>
    </row>
    <row r="10" spans="1:7" ht="18" customHeight="1">
      <c r="A10" s="44">
        <v>7</v>
      </c>
      <c r="B10" s="1" t="s">
        <v>9</v>
      </c>
      <c r="C10" s="2" t="s">
        <v>10</v>
      </c>
      <c r="D10" s="45">
        <f>'42.333'!C48</f>
        <v>141.24912747512437</v>
      </c>
      <c r="E10" s="45">
        <f>'42.333'!C49</f>
        <v>126.97211610416666</v>
      </c>
      <c r="F10" s="46">
        <f t="shared" si="0"/>
        <v>268.221243579291</v>
      </c>
      <c r="G10" s="43"/>
    </row>
    <row r="11" spans="1:7" ht="18" customHeight="1">
      <c r="A11" s="44">
        <v>8</v>
      </c>
      <c r="B11" s="1" t="s">
        <v>11</v>
      </c>
      <c r="C11" s="2" t="s">
        <v>12</v>
      </c>
      <c r="D11" s="45">
        <f>'42.334'!C48</f>
        <v>141.24912747512437</v>
      </c>
      <c r="E11" s="45">
        <f>'42.334'!C49</f>
        <v>126.97211610416666</v>
      </c>
      <c r="F11" s="46">
        <f t="shared" si="0"/>
        <v>268.221243579291</v>
      </c>
      <c r="G11" s="43"/>
    </row>
    <row r="12" spans="1:7" ht="18" customHeight="1">
      <c r="A12" s="44">
        <v>9</v>
      </c>
      <c r="B12" s="1" t="s">
        <v>13</v>
      </c>
      <c r="C12" s="2" t="s">
        <v>14</v>
      </c>
      <c r="D12" s="45">
        <f>'42.339'!C48</f>
        <v>141.24912747512437</v>
      </c>
      <c r="E12" s="45">
        <f>'42.339'!C49</f>
        <v>126.97211610416666</v>
      </c>
      <c r="F12" s="46">
        <f t="shared" si="0"/>
        <v>268.221243579291</v>
      </c>
      <c r="G12" s="43"/>
    </row>
    <row r="13" spans="1:7" ht="31.8" customHeight="1">
      <c r="A13" s="44">
        <v>10</v>
      </c>
      <c r="B13" s="1" t="s">
        <v>15</v>
      </c>
      <c r="C13" s="2" t="s">
        <v>16</v>
      </c>
      <c r="D13" s="45">
        <f>'42.91'!C47</f>
        <v>111.69912747512436</v>
      </c>
      <c r="E13" s="45">
        <f>'42.91'!C48</f>
        <v>126.97211610416666</v>
      </c>
      <c r="F13" s="46">
        <f t="shared" si="0"/>
        <v>238.671243579291</v>
      </c>
      <c r="G13" s="43"/>
    </row>
    <row r="14" spans="1:7" ht="18" customHeight="1">
      <c r="A14" s="44">
        <v>11</v>
      </c>
      <c r="B14" s="1" t="s">
        <v>17</v>
      </c>
      <c r="C14" s="2" t="s">
        <v>18</v>
      </c>
      <c r="D14" s="45">
        <f>'43.0'!C55</f>
        <v>140.94845583333333</v>
      </c>
      <c r="E14" s="45">
        <f>'43.0'!C56</f>
        <v>163.14969172395834</v>
      </c>
      <c r="F14" s="46">
        <f t="shared" si="0"/>
        <v>304.09814755729167</v>
      </c>
      <c r="G14" s="43"/>
    </row>
    <row r="15" spans="1:7" ht="22.2" customHeight="1">
      <c r="A15" s="44">
        <v>12</v>
      </c>
      <c r="B15" s="1" t="s">
        <v>19</v>
      </c>
      <c r="C15" s="2" t="s">
        <v>20</v>
      </c>
      <c r="D15" s="45">
        <f>'43.11'!C54</f>
        <v>140.94845583333333</v>
      </c>
      <c r="E15" s="45">
        <f>'43.11'!C55</f>
        <v>163.14969172395834</v>
      </c>
      <c r="F15" s="46">
        <f t="shared" si="0"/>
        <v>304.09814755729167</v>
      </c>
      <c r="G15" s="43"/>
    </row>
    <row r="16" spans="1:7" ht="24" customHeight="1">
      <c r="A16" s="44">
        <v>13</v>
      </c>
      <c r="B16" s="1" t="s">
        <v>21</v>
      </c>
      <c r="C16" s="2" t="s">
        <v>280</v>
      </c>
      <c r="D16" s="45">
        <f>'43.411.01'!C54</f>
        <v>175.09992747512433</v>
      </c>
      <c r="E16" s="45">
        <f>'43.411.01'!C55</f>
        <v>140.26060059374998</v>
      </c>
      <c r="F16" s="46">
        <f t="shared" si="0"/>
        <v>315.3605280688743</v>
      </c>
      <c r="G16" s="43"/>
    </row>
    <row r="17" spans="1:7" ht="24" customHeight="1">
      <c r="A17" s="44">
        <v>14</v>
      </c>
      <c r="B17" s="1" t="s">
        <v>22</v>
      </c>
      <c r="C17" s="2" t="s">
        <v>281</v>
      </c>
      <c r="D17" s="45">
        <f>'43.411.02'!C47</f>
        <v>137.75012747512437</v>
      </c>
      <c r="E17" s="45">
        <f>'43.411.02'!C48</f>
        <v>140.26060059374998</v>
      </c>
      <c r="F17" s="46">
        <f t="shared" si="0"/>
        <v>278.01072806887436</v>
      </c>
      <c r="G17" s="43"/>
    </row>
    <row r="18" spans="1:7" ht="21" customHeight="1">
      <c r="A18" s="44">
        <v>15</v>
      </c>
      <c r="B18" s="1" t="s">
        <v>29</v>
      </c>
      <c r="C18" s="2" t="s">
        <v>30</v>
      </c>
      <c r="D18" s="45">
        <f>'43.412'!C47</f>
        <v>111.91912747512436</v>
      </c>
      <c r="E18" s="45">
        <f>'43.412'!C48</f>
        <v>113.68363161458333</v>
      </c>
      <c r="F18" s="46">
        <f t="shared" si="0"/>
        <v>225.6027590897077</v>
      </c>
      <c r="G18" s="43"/>
    </row>
    <row r="19" spans="1:7" ht="34.8" customHeight="1">
      <c r="A19" s="44">
        <v>16</v>
      </c>
      <c r="B19" s="1" t="s">
        <v>23</v>
      </c>
      <c r="C19" s="2" t="s">
        <v>24</v>
      </c>
      <c r="D19" s="45">
        <f>'43.419.01'!C48</f>
        <v>157.72912747512433</v>
      </c>
      <c r="E19" s="45">
        <f>'43.419.01'!C49</f>
        <v>87.10666263541667</v>
      </c>
      <c r="F19" s="46">
        <f t="shared" si="0"/>
        <v>244.83579011054098</v>
      </c>
      <c r="G19" s="43"/>
    </row>
    <row r="20" spans="1:7" ht="34.8" customHeight="1">
      <c r="A20" s="44">
        <v>17</v>
      </c>
      <c r="B20" s="1" t="s">
        <v>25</v>
      </c>
      <c r="C20" s="2" t="s">
        <v>26</v>
      </c>
      <c r="D20" s="45">
        <f>'43.419.02'!C48</f>
        <v>111.91912747512436</v>
      </c>
      <c r="E20" s="45">
        <f>'43.419.02'!C49</f>
        <v>113.68363161458333</v>
      </c>
      <c r="F20" s="46">
        <f t="shared" si="0"/>
        <v>225.6027590897077</v>
      </c>
      <c r="G20" s="43"/>
    </row>
    <row r="21" spans="1:7" ht="34.8" customHeight="1">
      <c r="A21" s="44">
        <v>18</v>
      </c>
      <c r="B21" s="1" t="s">
        <v>27</v>
      </c>
      <c r="C21" s="2" t="s">
        <v>28</v>
      </c>
      <c r="D21" s="45">
        <f>'43.419.03'!C49</f>
        <v>116.16912747512436</v>
      </c>
      <c r="E21" s="45">
        <f>'43.419.03'!C50</f>
        <v>87.10666263541667</v>
      </c>
      <c r="F21" s="46">
        <f t="shared" si="0"/>
        <v>203.27579011054104</v>
      </c>
      <c r="G21" s="43"/>
    </row>
    <row r="22" spans="1:7" ht="21.6" customHeight="1">
      <c r="A22" s="44">
        <v>19</v>
      </c>
      <c r="B22" s="1" t="s">
        <v>31</v>
      </c>
      <c r="C22" s="2" t="s">
        <v>32</v>
      </c>
      <c r="D22" s="45">
        <f>'44.14'!C49</f>
        <v>116.16912747512436</v>
      </c>
      <c r="E22" s="45">
        <f>'44.14'!C50</f>
        <v>47.241209166666664</v>
      </c>
      <c r="F22" s="46">
        <f t="shared" si="0"/>
        <v>163.41033664179102</v>
      </c>
      <c r="G22" s="43"/>
    </row>
    <row r="23" spans="1:6" ht="21.6" customHeight="1">
      <c r="A23" s="44">
        <v>20</v>
      </c>
      <c r="B23" s="1" t="s">
        <v>226</v>
      </c>
      <c r="C23" s="2" t="s">
        <v>227</v>
      </c>
      <c r="D23" s="45">
        <f>'44.16'!C46</f>
        <v>94.06165583333332</v>
      </c>
      <c r="E23" s="45">
        <f>'44.16'!C47</f>
        <v>47.241209166666664</v>
      </c>
      <c r="F23" s="46">
        <f t="shared" si="0"/>
        <v>141.302865</v>
      </c>
    </row>
    <row r="24" spans="1:6" ht="20.4" customHeight="1">
      <c r="A24" s="44">
        <v>21</v>
      </c>
      <c r="B24" s="1" t="s">
        <v>33</v>
      </c>
      <c r="C24" s="2" t="s">
        <v>228</v>
      </c>
      <c r="D24" s="45">
        <f>'44.43'!C50</f>
        <v>76.13365583333332</v>
      </c>
      <c r="E24" s="45">
        <f>'44.43'!C51</f>
        <v>193.41453855208334</v>
      </c>
      <c r="F24" s="46">
        <f t="shared" si="0"/>
        <v>269.54819438541665</v>
      </c>
    </row>
    <row r="25" spans="1:6" ht="21" customHeight="1">
      <c r="A25" s="44">
        <v>22</v>
      </c>
      <c r="B25" s="1" t="s">
        <v>34</v>
      </c>
      <c r="C25" s="2" t="s">
        <v>35</v>
      </c>
      <c r="D25" s="45">
        <f>'45.131'!C47</f>
        <v>113.38165583333333</v>
      </c>
      <c r="E25" s="45">
        <f>'45.131'!C48</f>
        <v>47.241209166666664</v>
      </c>
      <c r="F25" s="46">
        <f t="shared" si="0"/>
        <v>160.622865</v>
      </c>
    </row>
    <row r="26" spans="1:6" ht="20.4" customHeight="1">
      <c r="A26" s="44">
        <v>23</v>
      </c>
      <c r="B26" s="1" t="s">
        <v>36</v>
      </c>
      <c r="C26" s="2" t="s">
        <v>237</v>
      </c>
      <c r="D26" s="45">
        <f>'45.16'!C49</f>
        <v>116.16912747512436</v>
      </c>
      <c r="E26" s="45">
        <f>'45.16'!C50</f>
        <v>47.241209166666664</v>
      </c>
      <c r="F26" s="46">
        <f t="shared" si="0"/>
        <v>163.41033664179102</v>
      </c>
    </row>
    <row r="27" spans="1:6" ht="18" customHeight="1">
      <c r="A27" s="44">
        <v>24</v>
      </c>
      <c r="B27" s="1" t="s">
        <v>37</v>
      </c>
      <c r="C27" s="2" t="s">
        <v>38</v>
      </c>
      <c r="D27" s="45">
        <f>'45.231'!C45</f>
        <v>87.64365583333334</v>
      </c>
      <c r="E27" s="45">
        <f>'45.231'!C46</f>
        <v>166.83756957291666</v>
      </c>
      <c r="F27" s="46">
        <f t="shared" si="0"/>
        <v>254.48122540625002</v>
      </c>
    </row>
    <row r="28" spans="1:6" ht="18" customHeight="1">
      <c r="A28" s="44">
        <v>25</v>
      </c>
      <c r="B28" s="1" t="s">
        <v>39</v>
      </c>
      <c r="C28" s="2" t="s">
        <v>40</v>
      </c>
      <c r="D28" s="45">
        <f>'45.239'!C45</f>
        <v>87.64365583333334</v>
      </c>
      <c r="E28" s="45">
        <f>'45.239'!C46</f>
        <v>166.83756957291666</v>
      </c>
      <c r="F28" s="46">
        <f t="shared" si="0"/>
        <v>254.48122540625002</v>
      </c>
    </row>
    <row r="29" spans="1:6" ht="18" customHeight="1">
      <c r="A29" s="44">
        <v>26</v>
      </c>
      <c r="B29" s="1" t="s">
        <v>41</v>
      </c>
      <c r="C29" s="2" t="s">
        <v>42</v>
      </c>
      <c r="D29" s="45">
        <f>'45.251'!C48</f>
        <v>125.66112747512439</v>
      </c>
      <c r="E29" s="45">
        <f>'45.251'!C49</f>
        <v>166.83756957291666</v>
      </c>
      <c r="F29" s="46">
        <f t="shared" si="0"/>
        <v>292.49869704804104</v>
      </c>
    </row>
    <row r="30" spans="1:6" ht="20.4" customHeight="1">
      <c r="A30" s="44">
        <v>27</v>
      </c>
      <c r="B30" s="1" t="s">
        <v>43</v>
      </c>
      <c r="C30" s="2" t="s">
        <v>44</v>
      </c>
      <c r="D30" s="45">
        <f>'45.252'!C48</f>
        <v>125.66112747512439</v>
      </c>
      <c r="E30" s="45">
        <f>'45.252'!C49</f>
        <v>166.83756957291666</v>
      </c>
      <c r="F30" s="46">
        <f t="shared" si="0"/>
        <v>292.49869704804104</v>
      </c>
    </row>
    <row r="31" spans="1:6" ht="19.2" customHeight="1">
      <c r="A31" s="44">
        <v>28</v>
      </c>
      <c r="B31" s="1" t="s">
        <v>45</v>
      </c>
      <c r="C31" s="2" t="s">
        <v>46</v>
      </c>
      <c r="D31" s="45">
        <f>'45.253'!C47</f>
        <v>123.80112747512437</v>
      </c>
      <c r="E31" s="45">
        <f>'45.253'!C48</f>
        <v>166.83756957291666</v>
      </c>
      <c r="F31" s="46">
        <f t="shared" si="0"/>
        <v>290.638697048041</v>
      </c>
    </row>
    <row r="32" spans="1:6" ht="20.4" customHeight="1">
      <c r="A32" s="44">
        <v>29</v>
      </c>
      <c r="B32" s="1" t="s">
        <v>47</v>
      </c>
      <c r="C32" s="2" t="s">
        <v>48</v>
      </c>
      <c r="D32" s="45">
        <f>'45.30'!C53</f>
        <v>130.07112747512437</v>
      </c>
      <c r="E32" s="45">
        <f>'45.30'!C54</f>
        <v>193.41453855208334</v>
      </c>
      <c r="F32" s="46">
        <f t="shared" si="0"/>
        <v>323.4856660272077</v>
      </c>
    </row>
    <row r="33" spans="1:6" ht="21" customHeight="1">
      <c r="A33" s="44">
        <v>30</v>
      </c>
      <c r="B33" s="1" t="s">
        <v>49</v>
      </c>
      <c r="C33" s="2" t="s">
        <v>50</v>
      </c>
      <c r="D33" s="45">
        <f>'45.31'!C54</f>
        <v>100.52112747512436</v>
      </c>
      <c r="E33" s="45">
        <f>'45.31'!C55</f>
        <v>193.41453855208334</v>
      </c>
      <c r="F33" s="46">
        <f t="shared" si="0"/>
        <v>293.93566602720773</v>
      </c>
    </row>
    <row r="34" spans="1:6" ht="19.2" customHeight="1">
      <c r="A34" s="44">
        <v>31</v>
      </c>
      <c r="B34" s="1" t="s">
        <v>51</v>
      </c>
      <c r="C34" s="77" t="s">
        <v>278</v>
      </c>
      <c r="D34" s="45">
        <f>'45.42.01'!C45</f>
        <v>87.64365583333334</v>
      </c>
      <c r="E34" s="45">
        <f>'45.42.01'!C46</f>
        <v>87.10666263541667</v>
      </c>
      <c r="F34" s="46">
        <f t="shared" si="0"/>
        <v>174.75031846875</v>
      </c>
    </row>
    <row r="35" spans="1:6" ht="19.2" customHeight="1">
      <c r="A35" s="44">
        <v>32</v>
      </c>
      <c r="B35" s="1" t="s">
        <v>52</v>
      </c>
      <c r="C35" s="77" t="s">
        <v>279</v>
      </c>
      <c r="D35" s="45">
        <f>'45.42.02'!C53</f>
        <v>181.19762747512436</v>
      </c>
      <c r="E35" s="45">
        <f>'45.42.02'!C54</f>
        <v>166.83756957291666</v>
      </c>
      <c r="F35" s="46">
        <f t="shared" si="0"/>
        <v>348.035197048041</v>
      </c>
    </row>
    <row r="36" spans="1:6" ht="25.8" customHeight="1">
      <c r="A36" s="44">
        <v>33</v>
      </c>
      <c r="B36" s="1" t="s">
        <v>53</v>
      </c>
      <c r="C36" s="2" t="s">
        <v>54</v>
      </c>
      <c r="D36" s="45">
        <f>'48.36'!C51</f>
        <v>150.22962747512435</v>
      </c>
      <c r="E36" s="45">
        <f>'48.36'!C52</f>
        <v>193.41453855208334</v>
      </c>
      <c r="F36" s="46">
        <f t="shared" si="0"/>
        <v>343.6441660272077</v>
      </c>
    </row>
    <row r="38" ht="18" customHeight="1">
      <c r="D38" s="47"/>
    </row>
    <row r="39" spans="1:6" ht="57" customHeight="1">
      <c r="A39" s="111" t="s">
        <v>176</v>
      </c>
      <c r="B39" s="111"/>
      <c r="C39" s="111"/>
      <c r="D39" s="48" t="s">
        <v>177</v>
      </c>
      <c r="E39" s="48"/>
      <c r="F39" s="48" t="s">
        <v>178</v>
      </c>
    </row>
  </sheetData>
  <mergeCells count="6">
    <mergeCell ref="A39:C39"/>
    <mergeCell ref="A1:F1"/>
    <mergeCell ref="A2:A3"/>
    <mergeCell ref="B2:B3"/>
    <mergeCell ref="C2:C3"/>
    <mergeCell ref="F2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2A555-FC75-49D4-A0F1-716A8223279A}">
  <dimension ref="A1:J42"/>
  <sheetViews>
    <sheetView workbookViewId="0" topLeftCell="A13">
      <selection activeCell="B17" sqref="B17:C17"/>
    </sheetView>
  </sheetViews>
  <sheetFormatPr defaultColWidth="9.140625" defaultRowHeight="15"/>
  <cols>
    <col min="1" max="1" width="9.140625" style="38" customWidth="1"/>
    <col min="2" max="2" width="20.28125" style="38" customWidth="1"/>
    <col min="3" max="3" width="68.140625" style="38" customWidth="1"/>
    <col min="4" max="4" width="16.00390625" style="38" customWidth="1"/>
    <col min="5" max="5" width="19.57421875" style="38" customWidth="1"/>
    <col min="6" max="6" width="13.7109375" style="38" customWidth="1"/>
    <col min="7" max="7" width="10.7109375" style="38" customWidth="1"/>
    <col min="8" max="8" width="13.57421875" style="38" customWidth="1"/>
    <col min="9" max="9" width="12.57421875" style="38" customWidth="1"/>
    <col min="10" max="10" width="12.7109375" style="38" customWidth="1"/>
    <col min="11" max="16384" width="9.140625" style="38" customWidth="1"/>
  </cols>
  <sheetData>
    <row r="1" spans="1:10" s="7" customFormat="1" ht="31.2" customHeight="1">
      <c r="A1" s="106" t="s">
        <v>274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20.4" customHeight="1">
      <c r="A2" s="117" t="s">
        <v>170</v>
      </c>
      <c r="B2" s="117" t="s">
        <v>62</v>
      </c>
      <c r="C2" s="117" t="s">
        <v>2</v>
      </c>
      <c r="D2" s="75" t="s">
        <v>171</v>
      </c>
      <c r="E2" s="75" t="s">
        <v>172</v>
      </c>
      <c r="F2" s="112" t="s">
        <v>173</v>
      </c>
      <c r="G2" s="118" t="s">
        <v>265</v>
      </c>
      <c r="H2" s="117" t="s">
        <v>266</v>
      </c>
      <c r="I2" s="117" t="s">
        <v>267</v>
      </c>
      <c r="J2" s="117" t="s">
        <v>268</v>
      </c>
    </row>
    <row r="3" spans="1:10" ht="99.6" customHeight="1">
      <c r="A3" s="117"/>
      <c r="B3" s="117"/>
      <c r="C3" s="117"/>
      <c r="D3" s="76" t="s">
        <v>269</v>
      </c>
      <c r="E3" s="76" t="s">
        <v>175</v>
      </c>
      <c r="F3" s="113"/>
      <c r="G3" s="118"/>
      <c r="H3" s="117"/>
      <c r="I3" s="117"/>
      <c r="J3" s="117"/>
    </row>
    <row r="4" spans="1:10" s="95" customFormat="1" ht="15.75" customHeight="1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 t="s">
        <v>270</v>
      </c>
      <c r="G4" s="94">
        <v>7</v>
      </c>
      <c r="H4" s="94" t="s">
        <v>271</v>
      </c>
      <c r="I4" s="94">
        <v>9</v>
      </c>
      <c r="J4" s="94" t="s">
        <v>272</v>
      </c>
    </row>
    <row r="5" spans="1:10" ht="18" customHeight="1">
      <c r="A5" s="44">
        <v>1</v>
      </c>
      <c r="B5" s="1" t="str">
        <f>'Zest.jedn.kosztów normatywnych'!B4</f>
        <v>33.22</v>
      </c>
      <c r="C5" s="14" t="str">
        <f>'Zest.jedn.kosztów normatywnych'!C4</f>
        <v>Bronchoskopia fiberoskopowa</v>
      </c>
      <c r="D5" s="103">
        <f>'Zest.jedn.kosztów normatywnych'!D4</f>
        <v>69.75915583333331</v>
      </c>
      <c r="E5" s="103">
        <f>'Zest.jedn.kosztów normatywnych'!E4</f>
        <v>43.553331317708334</v>
      </c>
      <c r="F5" s="46">
        <f>D5+E5</f>
        <v>113.31248715104164</v>
      </c>
      <c r="G5" s="99">
        <v>35</v>
      </c>
      <c r="H5" s="46">
        <f>F5*G5</f>
        <v>3965.937050286457</v>
      </c>
      <c r="I5" s="101">
        <f>$D$41</f>
        <v>2.1767744952105157</v>
      </c>
      <c r="J5" s="46">
        <f>F5*I5</f>
        <v>246.6557320192567</v>
      </c>
    </row>
    <row r="6" spans="1:10" ht="18" customHeight="1">
      <c r="A6" s="44">
        <v>2</v>
      </c>
      <c r="B6" s="1" t="str">
        <f>'Zest.jedn.kosztów normatywnych'!B5</f>
        <v>33.24</v>
      </c>
      <c r="C6" s="14" t="str">
        <f>'Zest.jedn.kosztów normatywnych'!C5</f>
        <v>Endoskopowa biopsja oskrzela</v>
      </c>
      <c r="D6" s="103">
        <f>'Zest.jedn.kosztów normatywnych'!D5</f>
        <v>114.39162747512435</v>
      </c>
      <c r="E6" s="103">
        <f>'Zest.jedn.kosztów normatywnych'!E5</f>
        <v>60.52969365625</v>
      </c>
      <c r="F6" s="46">
        <f aca="true" t="shared" si="0" ref="F6:F37">D6+E6</f>
        <v>174.92132113137436</v>
      </c>
      <c r="G6" s="99">
        <v>15</v>
      </c>
      <c r="H6" s="46">
        <f aca="true" t="shared" si="1" ref="H6:H37">F6*G6</f>
        <v>2623.819816970615</v>
      </c>
      <c r="I6" s="101">
        <f aca="true" t="shared" si="2" ref="I6:I37">$D$41</f>
        <v>2.1767744952105157</v>
      </c>
      <c r="J6" s="46">
        <f aca="true" t="shared" si="3" ref="J6:J37">F6*I6</f>
        <v>380.76427050730393</v>
      </c>
    </row>
    <row r="7" spans="1:10" ht="21.6" customHeight="1">
      <c r="A7" s="44">
        <v>3</v>
      </c>
      <c r="B7" s="1" t="str">
        <f>'Zest.jedn.kosztów normatywnych'!B6</f>
        <v>33.273</v>
      </c>
      <c r="C7" s="14" t="str">
        <f>'Zest.jedn.kosztów normatywnych'!C6</f>
        <v>Przezoskrzelowa biopsja śródpiersia lub płuca pod kontrolą ultrasonograficzną</v>
      </c>
      <c r="D7" s="103">
        <f>'Zest.jedn.kosztów normatywnych'!D6</f>
        <v>361.1256289676616</v>
      </c>
      <c r="E7" s="103">
        <f>'Zest.jedn.kosztów normatywnych'!E6</f>
        <v>113.68363161458333</v>
      </c>
      <c r="F7" s="46">
        <f t="shared" si="0"/>
        <v>474.809260582245</v>
      </c>
      <c r="G7" s="99">
        <v>8</v>
      </c>
      <c r="H7" s="46">
        <f t="shared" si="1"/>
        <v>3798.47408465796</v>
      </c>
      <c r="I7" s="101">
        <f t="shared" si="2"/>
        <v>2.1767744952105157</v>
      </c>
      <c r="J7" s="46">
        <f t="shared" si="3"/>
        <v>1033.5526885251945</v>
      </c>
    </row>
    <row r="8" spans="1:10" ht="18" customHeight="1">
      <c r="A8" s="44">
        <v>4</v>
      </c>
      <c r="B8" s="1" t="str">
        <f>'Zest.jedn.kosztów normatywnych'!B7</f>
        <v>42.242</v>
      </c>
      <c r="C8" s="14" t="str">
        <f>'Zest.jedn.kosztów normatywnych'!C7</f>
        <v>Ezofagoskopia z biopsją</v>
      </c>
      <c r="D8" s="103">
        <f>'Zest.jedn.kosztów normatywnych'!D7</f>
        <v>115.94912747512436</v>
      </c>
      <c r="E8" s="103">
        <f>'Zest.jedn.kosztów normatywnych'!E7</f>
        <v>60.52969365625</v>
      </c>
      <c r="F8" s="46">
        <f t="shared" si="0"/>
        <v>176.47882113137436</v>
      </c>
      <c r="G8" s="99">
        <v>5</v>
      </c>
      <c r="H8" s="46">
        <f t="shared" si="1"/>
        <v>882.3941056568718</v>
      </c>
      <c r="I8" s="101">
        <f t="shared" si="2"/>
        <v>2.1767744952105157</v>
      </c>
      <c r="J8" s="46">
        <f t="shared" si="3"/>
        <v>384.1545967835943</v>
      </c>
    </row>
    <row r="9" spans="1:10" ht="18" customHeight="1">
      <c r="A9" s="44">
        <v>5</v>
      </c>
      <c r="B9" s="1" t="str">
        <f>'Zest.jedn.kosztów normatywnych'!B8</f>
        <v>42.243</v>
      </c>
      <c r="C9" s="14" t="str">
        <f>'Zest.jedn.kosztów normatywnych'!C8</f>
        <v>Biopsja ssąca przełyku</v>
      </c>
      <c r="D9" s="103">
        <f>'Zest.jedn.kosztów normatywnych'!D8</f>
        <v>116.17962747512436</v>
      </c>
      <c r="E9" s="103">
        <f>'Zest.jedn.kosztów normatywnych'!E8</f>
        <v>60.52969365625</v>
      </c>
      <c r="F9" s="46">
        <f t="shared" si="0"/>
        <v>176.70932113137437</v>
      </c>
      <c r="G9" s="99">
        <v>2</v>
      </c>
      <c r="H9" s="46">
        <f t="shared" si="1"/>
        <v>353.41864226274873</v>
      </c>
      <c r="I9" s="101">
        <f t="shared" si="2"/>
        <v>2.1767744952105157</v>
      </c>
      <c r="J9" s="46">
        <f t="shared" si="3"/>
        <v>384.65634330474035</v>
      </c>
    </row>
    <row r="10" spans="1:10" ht="18" customHeight="1">
      <c r="A10" s="44">
        <v>6</v>
      </c>
      <c r="B10" s="1" t="str">
        <f>'Zest.jedn.kosztów normatywnych'!B9</f>
        <v>42.332</v>
      </c>
      <c r="C10" s="14" t="str">
        <f>'Zest.jedn.kosztów normatywnych'!C9</f>
        <v>Endoskopowe opanowanie krwawienia z przełyku</v>
      </c>
      <c r="D10" s="103">
        <f>'Zest.jedn.kosztów normatywnych'!D9</f>
        <v>141.24912747512437</v>
      </c>
      <c r="E10" s="103">
        <f>'Zest.jedn.kosztów normatywnych'!E9</f>
        <v>126.97211610416666</v>
      </c>
      <c r="F10" s="46">
        <f t="shared" si="0"/>
        <v>268.221243579291</v>
      </c>
      <c r="G10" s="99">
        <v>5</v>
      </c>
      <c r="H10" s="46">
        <f t="shared" si="1"/>
        <v>1341.106217896455</v>
      </c>
      <c r="I10" s="101">
        <f t="shared" si="2"/>
        <v>2.1767744952105157</v>
      </c>
      <c r="J10" s="46">
        <f t="shared" si="3"/>
        <v>583.857162097048</v>
      </c>
    </row>
    <row r="11" spans="1:10" ht="18" customHeight="1">
      <c r="A11" s="44">
        <v>7</v>
      </c>
      <c r="B11" s="1" t="str">
        <f>'Zest.jedn.kosztów normatywnych'!B10</f>
        <v>42.333</v>
      </c>
      <c r="C11" s="14" t="str">
        <f>'Zest.jedn.kosztów normatywnych'!C10</f>
        <v>Endoskopowe wycięcie polipa przełyku</v>
      </c>
      <c r="D11" s="103">
        <f>'Zest.jedn.kosztów normatywnych'!D10</f>
        <v>141.24912747512437</v>
      </c>
      <c r="E11" s="103">
        <f>'Zest.jedn.kosztów normatywnych'!E10</f>
        <v>126.97211610416666</v>
      </c>
      <c r="F11" s="46">
        <f t="shared" si="0"/>
        <v>268.221243579291</v>
      </c>
      <c r="G11" s="99">
        <v>2</v>
      </c>
      <c r="H11" s="46">
        <f t="shared" si="1"/>
        <v>536.442487158582</v>
      </c>
      <c r="I11" s="101">
        <f t="shared" si="2"/>
        <v>2.1767744952105157</v>
      </c>
      <c r="J11" s="46">
        <f t="shared" si="3"/>
        <v>583.857162097048</v>
      </c>
    </row>
    <row r="12" spans="1:10" ht="18" customHeight="1">
      <c r="A12" s="44">
        <v>8</v>
      </c>
      <c r="B12" s="1" t="str">
        <f>'Zest.jedn.kosztów normatywnych'!B11</f>
        <v>42.334</v>
      </c>
      <c r="C12" s="14" t="str">
        <f>'Zest.jedn.kosztów normatywnych'!C11</f>
        <v>Endoskopowe nastrzykanie żylaków przełyku</v>
      </c>
      <c r="D12" s="103">
        <f>'Zest.jedn.kosztów normatywnych'!D11</f>
        <v>141.24912747512437</v>
      </c>
      <c r="E12" s="103">
        <f>'Zest.jedn.kosztów normatywnych'!E11</f>
        <v>126.97211610416666</v>
      </c>
      <c r="F12" s="46">
        <f t="shared" si="0"/>
        <v>268.221243579291</v>
      </c>
      <c r="G12" s="99">
        <v>8</v>
      </c>
      <c r="H12" s="46">
        <f t="shared" si="1"/>
        <v>2145.769948634328</v>
      </c>
      <c r="I12" s="101">
        <f t="shared" si="2"/>
        <v>2.1767744952105157</v>
      </c>
      <c r="J12" s="46">
        <f t="shared" si="3"/>
        <v>583.857162097048</v>
      </c>
    </row>
    <row r="13" spans="1:10" ht="18" customHeight="1">
      <c r="A13" s="44">
        <v>9</v>
      </c>
      <c r="B13" s="1" t="str">
        <f>'Zest.jedn.kosztów normatywnych'!B12</f>
        <v>42.339</v>
      </c>
      <c r="C13" s="14" t="str">
        <f>'Zest.jedn.kosztów normatywnych'!C12</f>
        <v>Endoskopowe wycięcie/ zniszczenie zmiany/ tkanki przełyku - inne</v>
      </c>
      <c r="D13" s="103">
        <f>'Zest.jedn.kosztów normatywnych'!D12</f>
        <v>141.24912747512437</v>
      </c>
      <c r="E13" s="103">
        <f>'Zest.jedn.kosztów normatywnych'!E12</f>
        <v>126.97211610416666</v>
      </c>
      <c r="F13" s="46">
        <f t="shared" si="0"/>
        <v>268.221243579291</v>
      </c>
      <c r="G13" s="99">
        <v>1</v>
      </c>
      <c r="H13" s="46">
        <f t="shared" si="1"/>
        <v>268.221243579291</v>
      </c>
      <c r="I13" s="101">
        <f t="shared" si="2"/>
        <v>2.1767744952105157</v>
      </c>
      <c r="J13" s="46">
        <f t="shared" si="3"/>
        <v>583.857162097048</v>
      </c>
    </row>
    <row r="14" spans="1:10" ht="31.8" customHeight="1">
      <c r="A14" s="44">
        <v>10</v>
      </c>
      <c r="B14" s="1" t="str">
        <f>'Zest.jedn.kosztów normatywnych'!B13</f>
        <v>42.91</v>
      </c>
      <c r="C14" s="14" t="str">
        <f>'Zest.jedn.kosztów normatywnych'!C13</f>
        <v>Podwiązanie otwarte żylaków przełyku  - Gastroskopia – opaskowanie żylaków przełyku</v>
      </c>
      <c r="D14" s="103">
        <f>'Zest.jedn.kosztów normatywnych'!D13</f>
        <v>111.69912747512436</v>
      </c>
      <c r="E14" s="103">
        <f>'Zest.jedn.kosztów normatywnych'!E13</f>
        <v>126.97211610416666</v>
      </c>
      <c r="F14" s="46">
        <f t="shared" si="0"/>
        <v>238.671243579291</v>
      </c>
      <c r="G14" s="99">
        <v>5</v>
      </c>
      <c r="H14" s="46">
        <f t="shared" si="1"/>
        <v>1193.356217896455</v>
      </c>
      <c r="I14" s="101">
        <f t="shared" si="2"/>
        <v>2.1767744952105157</v>
      </c>
      <c r="J14" s="46">
        <f t="shared" si="3"/>
        <v>519.5334757635773</v>
      </c>
    </row>
    <row r="15" spans="1:10" ht="18" customHeight="1">
      <c r="A15" s="44">
        <v>11</v>
      </c>
      <c r="B15" s="1" t="str">
        <f>'Zest.jedn.kosztów normatywnych'!B14</f>
        <v>43.0</v>
      </c>
      <c r="C15" s="14" t="str">
        <f>'Zest.jedn.kosztów normatywnych'!C14</f>
        <v>Gastrotomia</v>
      </c>
      <c r="D15" s="103">
        <f>'Zest.jedn.kosztów normatywnych'!D14</f>
        <v>140.94845583333333</v>
      </c>
      <c r="E15" s="103">
        <f>'Zest.jedn.kosztów normatywnych'!E14</f>
        <v>163.14969172395834</v>
      </c>
      <c r="F15" s="46">
        <f t="shared" si="0"/>
        <v>304.09814755729167</v>
      </c>
      <c r="G15" s="99">
        <v>1</v>
      </c>
      <c r="H15" s="46">
        <f t="shared" si="1"/>
        <v>304.09814755729167</v>
      </c>
      <c r="I15" s="101">
        <f t="shared" si="2"/>
        <v>2.1767744952105157</v>
      </c>
      <c r="J15" s="46">
        <f t="shared" si="3"/>
        <v>661.9530916434765</v>
      </c>
    </row>
    <row r="16" spans="1:10" ht="22.2" customHeight="1">
      <c r="A16" s="44">
        <v>12</v>
      </c>
      <c r="B16" s="1" t="str">
        <f>'Zest.jedn.kosztów normatywnych'!B15</f>
        <v>43.11</v>
      </c>
      <c r="C16" s="14" t="str">
        <f>'Zest.jedn.kosztów normatywnych'!C15</f>
        <v>Przezskórne endoskopowe wytworzenie przetoki żołądkowej [PEG]</v>
      </c>
      <c r="D16" s="103">
        <f>'Zest.jedn.kosztów normatywnych'!D15</f>
        <v>140.94845583333333</v>
      </c>
      <c r="E16" s="103">
        <f>'Zest.jedn.kosztów normatywnych'!E15</f>
        <v>163.14969172395834</v>
      </c>
      <c r="F16" s="46">
        <f t="shared" si="0"/>
        <v>304.09814755729167</v>
      </c>
      <c r="G16" s="99">
        <v>2</v>
      </c>
      <c r="H16" s="46">
        <f t="shared" si="1"/>
        <v>608.1962951145833</v>
      </c>
      <c r="I16" s="101">
        <f t="shared" si="2"/>
        <v>2.1767744952105157</v>
      </c>
      <c r="J16" s="46">
        <f t="shared" si="3"/>
        <v>661.9530916434765</v>
      </c>
    </row>
    <row r="17" spans="1:10" ht="26.4" customHeight="1">
      <c r="A17" s="44">
        <v>13</v>
      </c>
      <c r="B17" s="1" t="str">
        <f>'Zest.jedn.kosztów normatywnych'!B16</f>
        <v>43.411.01</v>
      </c>
      <c r="C17" s="14" t="str">
        <f>'Zest.jedn.kosztów normatywnych'!C16</f>
        <v>Endoskopowe wycięcie polipów żołądka – metodą złożoną</v>
      </c>
      <c r="D17" s="103">
        <f>'Zest.jedn.kosztów normatywnych'!D16</f>
        <v>175.09992747512433</v>
      </c>
      <c r="E17" s="103">
        <f>'Zest.jedn.kosztów normatywnych'!E16</f>
        <v>140.26060059374998</v>
      </c>
      <c r="F17" s="46">
        <f t="shared" si="0"/>
        <v>315.3605280688743</v>
      </c>
      <c r="G17" s="99">
        <v>1</v>
      </c>
      <c r="H17" s="46">
        <f t="shared" si="1"/>
        <v>315.3605280688743</v>
      </c>
      <c r="I17" s="101">
        <f t="shared" si="2"/>
        <v>2.1767744952105157</v>
      </c>
      <c r="J17" s="46">
        <f t="shared" si="3"/>
        <v>686.4687542964456</v>
      </c>
    </row>
    <row r="18" spans="1:10" ht="26.4" customHeight="1">
      <c r="A18" s="44">
        <v>14</v>
      </c>
      <c r="B18" s="1" t="str">
        <f>'Zest.jedn.kosztów normatywnych'!B17</f>
        <v>43.411.02</v>
      </c>
      <c r="C18" s="14" t="str">
        <f>'Zest.jedn.kosztów normatywnych'!C17</f>
        <v>Endoskopowe wycięcie polipów żołądka - metodą prostą</v>
      </c>
      <c r="D18" s="103">
        <f>'Zest.jedn.kosztów normatywnych'!D17</f>
        <v>137.75012747512437</v>
      </c>
      <c r="E18" s="103">
        <f>'Zest.jedn.kosztów normatywnych'!E17</f>
        <v>140.26060059374998</v>
      </c>
      <c r="F18" s="46">
        <f t="shared" si="0"/>
        <v>278.01072806887436</v>
      </c>
      <c r="G18" s="99">
        <v>2</v>
      </c>
      <c r="H18" s="46">
        <f t="shared" si="1"/>
        <v>556.0214561377487</v>
      </c>
      <c r="I18" s="101">
        <f t="shared" si="2"/>
        <v>2.1767744952105157</v>
      </c>
      <c r="J18" s="46">
        <f t="shared" si="3"/>
        <v>605.1666622552319</v>
      </c>
    </row>
    <row r="19" spans="1:10" ht="21" customHeight="1">
      <c r="A19" s="44">
        <v>15</v>
      </c>
      <c r="B19" s="1" t="str">
        <f>'Zest.jedn.kosztów normatywnych'!B18</f>
        <v>43.412</v>
      </c>
      <c r="C19" s="14" t="str">
        <f>'Zest.jedn.kosztów normatywnych'!C18</f>
        <v>Endoskopowe wycięcie żylaków żołądka</v>
      </c>
      <c r="D19" s="103">
        <f>'Zest.jedn.kosztów normatywnych'!D18</f>
        <v>111.91912747512436</v>
      </c>
      <c r="E19" s="103">
        <f>'Zest.jedn.kosztów normatywnych'!E18</f>
        <v>113.68363161458333</v>
      </c>
      <c r="F19" s="46">
        <f t="shared" si="0"/>
        <v>225.6027590897077</v>
      </c>
      <c r="G19" s="99">
        <v>3</v>
      </c>
      <c r="H19" s="46">
        <f t="shared" si="1"/>
        <v>676.8082772691231</v>
      </c>
      <c r="I19" s="101">
        <f t="shared" si="2"/>
        <v>2.1767744952105157</v>
      </c>
      <c r="J19" s="46">
        <f t="shared" si="3"/>
        <v>491.08633203559805</v>
      </c>
    </row>
    <row r="20" spans="1:10" ht="34.8" customHeight="1">
      <c r="A20" s="44">
        <v>16</v>
      </c>
      <c r="B20" s="1" t="str">
        <f>'Zest.jedn.kosztów normatywnych'!B19</f>
        <v>43.419.01</v>
      </c>
      <c r="C20" s="14" t="str">
        <f>'Zest.jedn.kosztów normatywnych'!C19</f>
        <v>Endoskopowe wycięcie lub zniszczenie zmiany lub tkanki żołądka - inne- Gastroskopia - ciało obce</v>
      </c>
      <c r="D20" s="103">
        <f>'Zest.jedn.kosztów normatywnych'!D19</f>
        <v>157.72912747512433</v>
      </c>
      <c r="E20" s="103">
        <f>'Zest.jedn.kosztów normatywnych'!E19</f>
        <v>87.10666263541667</v>
      </c>
      <c r="F20" s="46">
        <f t="shared" si="0"/>
        <v>244.83579011054098</v>
      </c>
      <c r="G20" s="99">
        <v>1</v>
      </c>
      <c r="H20" s="46">
        <f t="shared" si="1"/>
        <v>244.83579011054098</v>
      </c>
      <c r="I20" s="101">
        <f t="shared" si="2"/>
        <v>2.1767744952105157</v>
      </c>
      <c r="J20" s="46">
        <f t="shared" si="3"/>
        <v>532.9523034273407</v>
      </c>
    </row>
    <row r="21" spans="1:10" ht="34.8" customHeight="1">
      <c r="A21" s="44">
        <v>17</v>
      </c>
      <c r="B21" s="1" t="str">
        <f>'Zest.jedn.kosztów normatywnych'!B20</f>
        <v>43.419.02</v>
      </c>
      <c r="C21" s="14" t="str">
        <f>'Zest.jedn.kosztów normatywnych'!C20</f>
        <v>Endoskopowe wycięcie lub zniszczenie zmiany lub tkanki żołądka - inne - Gastroskopia poszerzanie przełyku (achalazja)</v>
      </c>
      <c r="D21" s="103">
        <f>'Zest.jedn.kosztów normatywnych'!D20</f>
        <v>111.91912747512436</v>
      </c>
      <c r="E21" s="103">
        <f>'Zest.jedn.kosztów normatywnych'!E20</f>
        <v>113.68363161458333</v>
      </c>
      <c r="F21" s="46">
        <f t="shared" si="0"/>
        <v>225.6027590897077</v>
      </c>
      <c r="G21" s="99">
        <v>1</v>
      </c>
      <c r="H21" s="46">
        <f t="shared" si="1"/>
        <v>225.6027590897077</v>
      </c>
      <c r="I21" s="101">
        <f t="shared" si="2"/>
        <v>2.1767744952105157</v>
      </c>
      <c r="J21" s="46">
        <f t="shared" si="3"/>
        <v>491.08633203559805</v>
      </c>
    </row>
    <row r="22" spans="1:10" ht="34.8" customHeight="1">
      <c r="A22" s="44">
        <v>18</v>
      </c>
      <c r="B22" s="1" t="str">
        <f>'Zest.jedn.kosztów normatywnych'!B21</f>
        <v>43.419.03</v>
      </c>
      <c r="C22" s="14" t="str">
        <f>'Zest.jedn.kosztów normatywnych'!C21</f>
        <v>Endoskopowe wycięcie lub zniszczenie zmiany lub tkanki żołądka - inne - Gastroskopia z zabiegiem protezowania</v>
      </c>
      <c r="D22" s="103">
        <f>'Zest.jedn.kosztów normatywnych'!D21</f>
        <v>116.16912747512436</v>
      </c>
      <c r="E22" s="103">
        <f>'Zest.jedn.kosztów normatywnych'!E21</f>
        <v>87.10666263541667</v>
      </c>
      <c r="F22" s="46">
        <f t="shared" si="0"/>
        <v>203.27579011054104</v>
      </c>
      <c r="G22" s="99">
        <v>1</v>
      </c>
      <c r="H22" s="46">
        <f t="shared" si="1"/>
        <v>203.27579011054104</v>
      </c>
      <c r="I22" s="101">
        <f t="shared" si="2"/>
        <v>2.1767744952105157</v>
      </c>
      <c r="J22" s="46">
        <f t="shared" si="3"/>
        <v>442.4855554063917</v>
      </c>
    </row>
    <row r="23" spans="1:10" ht="21.6" customHeight="1">
      <c r="A23" s="44">
        <v>19</v>
      </c>
      <c r="B23" s="1" t="str">
        <f>'Zest.jedn.kosztów normatywnych'!B22</f>
        <v>44.14</v>
      </c>
      <c r="C23" s="14" t="str">
        <f>'Zest.jedn.kosztów normatywnych'!C22</f>
        <v>Endoskopowa biopsja żołądka</v>
      </c>
      <c r="D23" s="103">
        <f>'Zest.jedn.kosztów normatywnych'!D22</f>
        <v>116.16912747512436</v>
      </c>
      <c r="E23" s="103">
        <f>'Zest.jedn.kosztów normatywnych'!E22</f>
        <v>47.241209166666664</v>
      </c>
      <c r="F23" s="46">
        <f t="shared" si="0"/>
        <v>163.41033664179102</v>
      </c>
      <c r="G23" s="99">
        <v>68</v>
      </c>
      <c r="H23" s="46">
        <f t="shared" si="1"/>
        <v>11111.90289164179</v>
      </c>
      <c r="I23" s="101">
        <f t="shared" si="2"/>
        <v>2.1767744952105157</v>
      </c>
      <c r="J23" s="46">
        <f t="shared" si="3"/>
        <v>355.7074530556151</v>
      </c>
    </row>
    <row r="24" spans="1:10" ht="21.6" customHeight="1">
      <c r="A24" s="44">
        <v>20</v>
      </c>
      <c r="B24" s="1" t="str">
        <f>'Zest.jedn.kosztów normatywnych'!B23</f>
        <v>44.16</v>
      </c>
      <c r="C24" s="14" t="str">
        <f>'Zest.jedn.kosztów normatywnych'!C23</f>
        <v>Gastroskopia diagnostyczna</v>
      </c>
      <c r="D24" s="103">
        <f>'Zest.jedn.kosztów normatywnych'!D23</f>
        <v>94.06165583333332</v>
      </c>
      <c r="E24" s="103">
        <f>'Zest.jedn.kosztów normatywnych'!E23</f>
        <v>47.241209166666664</v>
      </c>
      <c r="F24" s="46">
        <f t="shared" si="0"/>
        <v>141.302865</v>
      </c>
      <c r="G24" s="77">
        <v>22</v>
      </c>
      <c r="H24" s="46">
        <f t="shared" si="1"/>
        <v>3108.6630299999997</v>
      </c>
      <c r="I24" s="101">
        <f t="shared" si="2"/>
        <v>2.1767744952105157</v>
      </c>
      <c r="J24" s="46">
        <f t="shared" si="3"/>
        <v>307.58447263217465</v>
      </c>
    </row>
    <row r="25" spans="1:10" ht="20.4" customHeight="1">
      <c r="A25" s="44">
        <v>21</v>
      </c>
      <c r="B25" s="1" t="str">
        <f>'Zest.jedn.kosztów normatywnych'!B24</f>
        <v>44.43</v>
      </c>
      <c r="C25" s="14" t="str">
        <f>'Zest.jedn.kosztów normatywnych'!C24</f>
        <v>Endoskopowe opanowane krwawień żołądka i dwunastnicy</v>
      </c>
      <c r="D25" s="103">
        <f>'Zest.jedn.kosztów normatywnych'!D24</f>
        <v>76.13365583333332</v>
      </c>
      <c r="E25" s="103">
        <f>'Zest.jedn.kosztów normatywnych'!E24</f>
        <v>193.41453855208334</v>
      </c>
      <c r="F25" s="46">
        <f t="shared" si="0"/>
        <v>269.54819438541665</v>
      </c>
      <c r="G25" s="77">
        <v>4</v>
      </c>
      <c r="H25" s="46">
        <f t="shared" si="1"/>
        <v>1078.1927775416666</v>
      </c>
      <c r="I25" s="101">
        <f t="shared" si="2"/>
        <v>2.1767744952105157</v>
      </c>
      <c r="J25" s="46">
        <f t="shared" si="3"/>
        <v>586.7456347682213</v>
      </c>
    </row>
    <row r="26" spans="1:10" ht="21" customHeight="1">
      <c r="A26" s="44">
        <v>22</v>
      </c>
      <c r="B26" s="1" t="str">
        <f>'Zest.jedn.kosztów normatywnych'!B25</f>
        <v>45.131</v>
      </c>
      <c r="C26" s="14" t="str">
        <f>'Zest.jedn.kosztów normatywnych'!C25</f>
        <v>Ezofagogastroduodenoskopia [EGD]</v>
      </c>
      <c r="D26" s="103">
        <f>'Zest.jedn.kosztów normatywnych'!D25</f>
        <v>113.38165583333333</v>
      </c>
      <c r="E26" s="103">
        <f>'Zest.jedn.kosztów normatywnych'!E25</f>
        <v>47.241209166666664</v>
      </c>
      <c r="F26" s="46">
        <f t="shared" si="0"/>
        <v>160.622865</v>
      </c>
      <c r="G26" s="77">
        <v>4</v>
      </c>
      <c r="H26" s="46">
        <f t="shared" si="1"/>
        <v>642.49146</v>
      </c>
      <c r="I26" s="101">
        <f t="shared" si="2"/>
        <v>2.1767744952105157</v>
      </c>
      <c r="J26" s="46">
        <f t="shared" si="3"/>
        <v>349.63975587964177</v>
      </c>
    </row>
    <row r="27" spans="1:10" ht="20.4" customHeight="1">
      <c r="A27" s="44">
        <v>23</v>
      </c>
      <c r="B27" s="1" t="str">
        <f>'Zest.jedn.kosztów normatywnych'!B26</f>
        <v>45.16</v>
      </c>
      <c r="C27" s="14" t="str">
        <f>'Zest.jedn.kosztów normatywnych'!C26</f>
        <v xml:space="preserve">Esofagogastroduodenoskopia z biopsją </v>
      </c>
      <c r="D27" s="103">
        <f>'Zest.jedn.kosztów normatywnych'!D26</f>
        <v>116.16912747512436</v>
      </c>
      <c r="E27" s="103">
        <f>'Zest.jedn.kosztów normatywnych'!E26</f>
        <v>47.241209166666664</v>
      </c>
      <c r="F27" s="46">
        <f t="shared" si="0"/>
        <v>163.41033664179102</v>
      </c>
      <c r="G27" s="77">
        <v>2</v>
      </c>
      <c r="H27" s="46">
        <f t="shared" si="1"/>
        <v>326.82067328358204</v>
      </c>
      <c r="I27" s="101">
        <f t="shared" si="2"/>
        <v>2.1767744952105157</v>
      </c>
      <c r="J27" s="46">
        <f t="shared" si="3"/>
        <v>355.7074530556151</v>
      </c>
    </row>
    <row r="28" spans="1:10" ht="18" customHeight="1">
      <c r="A28" s="44">
        <v>24</v>
      </c>
      <c r="B28" s="1" t="str">
        <f>'Zest.jedn.kosztów normatywnych'!B27</f>
        <v>45.231</v>
      </c>
      <c r="C28" s="14" t="str">
        <f>'Zest.jedn.kosztów normatywnych'!C27</f>
        <v>Fiberokolonoskopia</v>
      </c>
      <c r="D28" s="103">
        <f>'Zest.jedn.kosztów normatywnych'!D27</f>
        <v>87.64365583333334</v>
      </c>
      <c r="E28" s="103">
        <f>'Zest.jedn.kosztów normatywnych'!E27</f>
        <v>166.83756957291666</v>
      </c>
      <c r="F28" s="46">
        <f t="shared" si="0"/>
        <v>254.48122540625002</v>
      </c>
      <c r="G28" s="77">
        <v>58</v>
      </c>
      <c r="H28" s="46">
        <f t="shared" si="1"/>
        <v>14759.911073562502</v>
      </c>
      <c r="I28" s="101">
        <f t="shared" si="2"/>
        <v>2.1767744952105157</v>
      </c>
      <c r="J28" s="46">
        <f t="shared" si="3"/>
        <v>553.9482409742434</v>
      </c>
    </row>
    <row r="29" spans="1:10" ht="18" customHeight="1">
      <c r="A29" s="44">
        <v>25</v>
      </c>
      <c r="B29" s="1" t="str">
        <f>'Zest.jedn.kosztów normatywnych'!B28</f>
        <v>45.239</v>
      </c>
      <c r="C29" s="14" t="str">
        <f>'Zest.jedn.kosztów normatywnych'!C28</f>
        <v>Kolonoskopia - inne</v>
      </c>
      <c r="D29" s="103">
        <f>'Zest.jedn.kosztów normatywnych'!D28</f>
        <v>87.64365583333334</v>
      </c>
      <c r="E29" s="103">
        <f>'Zest.jedn.kosztów normatywnych'!E28</f>
        <v>166.83756957291666</v>
      </c>
      <c r="F29" s="46">
        <f t="shared" si="0"/>
        <v>254.48122540625002</v>
      </c>
      <c r="G29" s="77">
        <v>15</v>
      </c>
      <c r="H29" s="46">
        <f t="shared" si="1"/>
        <v>3817.2183810937504</v>
      </c>
      <c r="I29" s="101">
        <f t="shared" si="2"/>
        <v>2.1767744952105157</v>
      </c>
      <c r="J29" s="46">
        <f t="shared" si="3"/>
        <v>553.9482409742434</v>
      </c>
    </row>
    <row r="30" spans="1:10" ht="18" customHeight="1">
      <c r="A30" s="44">
        <v>26</v>
      </c>
      <c r="B30" s="1" t="str">
        <f>'Zest.jedn.kosztów normatywnych'!B29</f>
        <v>45.251</v>
      </c>
      <c r="C30" s="14" t="str">
        <f>'Zest.jedn.kosztów normatywnych'!C29</f>
        <v>Zamknięta biopsja jelita grubego z bliżej nieokreślonego miejsca</v>
      </c>
      <c r="D30" s="103">
        <f>'Zest.jedn.kosztów normatywnych'!D29</f>
        <v>125.66112747512439</v>
      </c>
      <c r="E30" s="103">
        <f>'Zest.jedn.kosztów normatywnych'!E29</f>
        <v>166.83756957291666</v>
      </c>
      <c r="F30" s="46">
        <f t="shared" si="0"/>
        <v>292.49869704804104</v>
      </c>
      <c r="G30" s="77">
        <v>5</v>
      </c>
      <c r="H30" s="46">
        <f t="shared" si="1"/>
        <v>1462.4934852402052</v>
      </c>
      <c r="I30" s="101">
        <f t="shared" si="2"/>
        <v>2.1767744952105157</v>
      </c>
      <c r="J30" s="46">
        <f t="shared" si="3"/>
        <v>636.703703616483</v>
      </c>
    </row>
    <row r="31" spans="1:10" ht="20.4" customHeight="1">
      <c r="A31" s="44">
        <v>27</v>
      </c>
      <c r="B31" s="1" t="str">
        <f>'Zest.jedn.kosztów normatywnych'!B30</f>
        <v>45.252</v>
      </c>
      <c r="C31" s="14" t="str">
        <f>'Zest.jedn.kosztów normatywnych'!C30</f>
        <v>Pobranie materiału przez wyszczoteczkowanie lub wypłukanie jelita grubego</v>
      </c>
      <c r="D31" s="103">
        <f>'Zest.jedn.kosztów normatywnych'!D30</f>
        <v>125.66112747512439</v>
      </c>
      <c r="E31" s="103">
        <f>'Zest.jedn.kosztów normatywnych'!E30</f>
        <v>166.83756957291666</v>
      </c>
      <c r="F31" s="46">
        <f t="shared" si="0"/>
        <v>292.49869704804104</v>
      </c>
      <c r="G31" s="77">
        <v>2</v>
      </c>
      <c r="H31" s="46">
        <f t="shared" si="1"/>
        <v>584.9973940960821</v>
      </c>
      <c r="I31" s="101">
        <f t="shared" si="2"/>
        <v>2.1767744952105157</v>
      </c>
      <c r="J31" s="46">
        <f t="shared" si="3"/>
        <v>636.703703616483</v>
      </c>
    </row>
    <row r="32" spans="1:10" ht="19.2" customHeight="1">
      <c r="A32" s="44">
        <v>28</v>
      </c>
      <c r="B32" s="1" t="str">
        <f>'Zest.jedn.kosztów normatywnych'!B31</f>
        <v>45.253</v>
      </c>
      <c r="C32" s="14" t="str">
        <f>'Zest.jedn.kosztów normatywnych'!C31</f>
        <v>Kolonoskopia z biopsją</v>
      </c>
      <c r="D32" s="103">
        <f>'Zest.jedn.kosztów normatywnych'!D31</f>
        <v>123.80112747512437</v>
      </c>
      <c r="E32" s="103">
        <f>'Zest.jedn.kosztów normatywnych'!E31</f>
        <v>166.83756957291666</v>
      </c>
      <c r="F32" s="46">
        <f t="shared" si="0"/>
        <v>290.638697048041</v>
      </c>
      <c r="G32" s="77">
        <v>16</v>
      </c>
      <c r="H32" s="46">
        <f t="shared" si="1"/>
        <v>4650.219152768656</v>
      </c>
      <c r="I32" s="101">
        <f t="shared" si="2"/>
        <v>2.1767744952105157</v>
      </c>
      <c r="J32" s="46">
        <f t="shared" si="3"/>
        <v>632.6549030553915</v>
      </c>
    </row>
    <row r="33" spans="1:10" ht="20.4" customHeight="1">
      <c r="A33" s="44">
        <v>29</v>
      </c>
      <c r="B33" s="1" t="str">
        <f>'Zest.jedn.kosztów normatywnych'!B32</f>
        <v>45.30</v>
      </c>
      <c r="C33" s="14" t="str">
        <f>'Zest.jedn.kosztów normatywnych'!C32</f>
        <v>Endoskopowe wycięcie/ zniszczenie zmiany dwunastnicy</v>
      </c>
      <c r="D33" s="103">
        <f>'Zest.jedn.kosztów normatywnych'!D32</f>
        <v>130.07112747512437</v>
      </c>
      <c r="E33" s="103">
        <f>'Zest.jedn.kosztów normatywnych'!E32</f>
        <v>193.41453855208334</v>
      </c>
      <c r="F33" s="46">
        <f t="shared" si="0"/>
        <v>323.4856660272077</v>
      </c>
      <c r="G33" s="77">
        <v>12</v>
      </c>
      <c r="H33" s="46">
        <f t="shared" si="1"/>
        <v>3881.827992326492</v>
      </c>
      <c r="I33" s="101">
        <f t="shared" si="2"/>
        <v>2.1767744952105157</v>
      </c>
      <c r="J33" s="46">
        <f t="shared" si="3"/>
        <v>704.1553473742125</v>
      </c>
    </row>
    <row r="34" spans="1:10" ht="21" customHeight="1">
      <c r="A34" s="44">
        <v>30</v>
      </c>
      <c r="B34" s="1" t="str">
        <f>'Zest.jedn.kosztów normatywnych'!B33</f>
        <v>45.31</v>
      </c>
      <c r="C34" s="14" t="str">
        <f>'Zest.jedn.kosztów normatywnych'!C33</f>
        <v>Inne miejscowe wycięcie zmiany dwunastnicy</v>
      </c>
      <c r="D34" s="103">
        <f>'Zest.jedn.kosztów normatywnych'!D33</f>
        <v>100.52112747512436</v>
      </c>
      <c r="E34" s="103">
        <f>'Zest.jedn.kosztów normatywnych'!E33</f>
        <v>193.41453855208334</v>
      </c>
      <c r="F34" s="46">
        <f t="shared" si="0"/>
        <v>293.93566602720773</v>
      </c>
      <c r="G34" s="77">
        <v>2</v>
      </c>
      <c r="H34" s="46">
        <f t="shared" si="1"/>
        <v>587.8713320544155</v>
      </c>
      <c r="I34" s="101">
        <f t="shared" si="2"/>
        <v>2.1767744952105157</v>
      </c>
      <c r="J34" s="46">
        <f t="shared" si="3"/>
        <v>639.8316610407418</v>
      </c>
    </row>
    <row r="35" spans="1:10" ht="29.4" customHeight="1">
      <c r="A35" s="44">
        <v>31</v>
      </c>
      <c r="B35" s="1" t="str">
        <f>'Zest.jedn.kosztów normatywnych'!B34</f>
        <v>45.42.01</v>
      </c>
      <c r="C35" s="14" t="str">
        <f>'Zest.jedn.kosztów normatywnych'!C34</f>
        <v>Endoskopowe wycięcie polipa jelita grubego - metodą prostą</v>
      </c>
      <c r="D35" s="103">
        <f>'Zest.jedn.kosztów normatywnych'!D34</f>
        <v>87.64365583333334</v>
      </c>
      <c r="E35" s="103">
        <f>'Zest.jedn.kosztów normatywnych'!E34</f>
        <v>87.10666263541667</v>
      </c>
      <c r="F35" s="46">
        <f t="shared" si="0"/>
        <v>174.75031846875</v>
      </c>
      <c r="G35" s="77">
        <v>34</v>
      </c>
      <c r="H35" s="46">
        <f t="shared" si="1"/>
        <v>5941.5108279375</v>
      </c>
      <c r="I35" s="101">
        <f t="shared" si="2"/>
        <v>2.1767744952105157</v>
      </c>
      <c r="J35" s="46">
        <f t="shared" si="3"/>
        <v>380.3920362726902</v>
      </c>
    </row>
    <row r="36" spans="1:10" ht="29.4" customHeight="1">
      <c r="A36" s="44">
        <v>32</v>
      </c>
      <c r="B36" s="1" t="str">
        <f>'Zest.jedn.kosztów normatywnych'!B35</f>
        <v>45.42.02</v>
      </c>
      <c r="C36" s="14" t="str">
        <f>'Zest.jedn.kosztów normatywnych'!C35</f>
        <v>Endoskopowe wycięcie polipa jelita grubego - metodą złożoną</v>
      </c>
      <c r="D36" s="103">
        <f>'Zest.jedn.kosztów normatywnych'!D35</f>
        <v>181.19762747512436</v>
      </c>
      <c r="E36" s="103">
        <f>'Zest.jedn.kosztów normatywnych'!E35</f>
        <v>166.83756957291666</v>
      </c>
      <c r="F36" s="46">
        <f t="shared" si="0"/>
        <v>348.035197048041</v>
      </c>
      <c r="G36" s="77">
        <v>12</v>
      </c>
      <c r="H36" s="46">
        <f t="shared" si="1"/>
        <v>4176.422364576492</v>
      </c>
      <c r="I36" s="101">
        <f t="shared" si="2"/>
        <v>2.1767744952105157</v>
      </c>
      <c r="J36" s="46">
        <f t="shared" si="3"/>
        <v>757.5941403697419</v>
      </c>
    </row>
    <row r="37" spans="1:10" ht="25.8" customHeight="1">
      <c r="A37" s="44">
        <v>33</v>
      </c>
      <c r="B37" s="1" t="str">
        <f>'Zest.jedn.kosztów normatywnych'!B36</f>
        <v>48.36</v>
      </c>
      <c r="C37" s="14" t="str">
        <f>'Zest.jedn.kosztów normatywnych'!C36</f>
        <v>Endoskopowe usunięcie polipa odbytnicy</v>
      </c>
      <c r="D37" s="103">
        <f>'Zest.jedn.kosztów normatywnych'!D36</f>
        <v>150.22962747512435</v>
      </c>
      <c r="E37" s="103">
        <f>'Zest.jedn.kosztów normatywnych'!E36</f>
        <v>193.41453855208334</v>
      </c>
      <c r="F37" s="46">
        <f t="shared" si="0"/>
        <v>343.6441660272077</v>
      </c>
      <c r="G37" s="77">
        <v>10</v>
      </c>
      <c r="H37" s="46">
        <f t="shared" si="1"/>
        <v>3436.4416602720767</v>
      </c>
      <c r="I37" s="101">
        <f t="shared" si="2"/>
        <v>2.1767744952105157</v>
      </c>
      <c r="J37" s="46">
        <f t="shared" si="3"/>
        <v>748.0358560359136</v>
      </c>
    </row>
    <row r="38" spans="1:8" ht="18" customHeight="1">
      <c r="A38" s="114" t="s">
        <v>273</v>
      </c>
      <c r="B38" s="115"/>
      <c r="C38" s="115"/>
      <c r="D38" s="115"/>
      <c r="E38" s="115"/>
      <c r="F38" s="115"/>
      <c r="G38" s="116"/>
      <c r="H38" s="96">
        <f>SUM(H5:H37)</f>
        <v>79810.12335485338</v>
      </c>
    </row>
    <row r="39" spans="3:7" s="66" customFormat="1" ht="18" customHeight="1">
      <c r="C39" s="38" t="s">
        <v>275</v>
      </c>
      <c r="D39" s="97">
        <v>173728.64097844996</v>
      </c>
      <c r="E39" s="38"/>
      <c r="F39" s="38"/>
      <c r="G39" s="38"/>
    </row>
    <row r="40" spans="3:7" s="66" customFormat="1" ht="18" customHeight="1">
      <c r="C40" s="38" t="s">
        <v>273</v>
      </c>
      <c r="D40" s="98">
        <f>H38</f>
        <v>79810.12335485338</v>
      </c>
      <c r="E40" s="97"/>
      <c r="F40" s="38"/>
      <c r="G40" s="38"/>
    </row>
    <row r="41" spans="3:7" s="66" customFormat="1" ht="18" customHeight="1">
      <c r="C41" s="38" t="s">
        <v>267</v>
      </c>
      <c r="D41" s="100">
        <f>D39/D40</f>
        <v>2.1767744952105157</v>
      </c>
      <c r="E41" s="38"/>
      <c r="F41" s="38"/>
      <c r="G41" s="38"/>
    </row>
    <row r="42" spans="4:7" s="66" customFormat="1" ht="18" customHeight="1">
      <c r="D42" s="38"/>
      <c r="E42" s="38"/>
      <c r="F42" s="38"/>
      <c r="G42" s="38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</sheetData>
  <mergeCells count="10">
    <mergeCell ref="A38:G38"/>
    <mergeCell ref="A1:J1"/>
    <mergeCell ref="A2:A3"/>
    <mergeCell ref="B2:B3"/>
    <mergeCell ref="C2:C3"/>
    <mergeCell ref="F2:F3"/>
    <mergeCell ref="G2:G3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40459-ABB4-491E-A734-06549C7A60E7}">
  <dimension ref="A1:K45"/>
  <sheetViews>
    <sheetView workbookViewId="0" topLeftCell="A1">
      <selection activeCell="C17" sqref="C17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2.0039062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11.421875" style="38" bestFit="1" customWidth="1"/>
    <col min="10" max="10" width="9.140625" style="38" customWidth="1"/>
    <col min="11" max="11" width="11.421875" style="38" bestFit="1" customWidth="1"/>
    <col min="12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>
      <c r="A1" s="6" t="s">
        <v>2</v>
      </c>
      <c r="B1" s="120" t="str">
        <f>'Wykaz procedur medycznych'!C3</f>
        <v>Bronchoskopia fiberoskopowa</v>
      </c>
      <c r="C1" s="121"/>
      <c r="D1" s="7"/>
      <c r="E1" s="7"/>
      <c r="F1" s="7"/>
      <c r="G1" s="7"/>
      <c r="H1" s="7"/>
      <c r="I1" s="7"/>
      <c r="J1" s="7"/>
      <c r="K1" s="7"/>
    </row>
    <row r="2" spans="1:11" ht="15.6">
      <c r="A2" s="6" t="s">
        <v>62</v>
      </c>
      <c r="B2" s="72" t="str">
        <f>'Wykaz procedur medycznych'!B3</f>
        <v>33.22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 aca="true" t="shared" si="0" ref="H8:H16">(F8/D8)*G8</f>
        <v>0.82</v>
      </c>
      <c r="I8" s="7"/>
      <c r="J8" s="7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 t="shared" si="0"/>
        <v>0.44</v>
      </c>
      <c r="I9" s="7"/>
      <c r="J9" s="7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 t="shared" si="0"/>
        <v>21</v>
      </c>
      <c r="I10" s="7"/>
      <c r="J10" s="7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t="shared" si="0"/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7"/>
      <c r="K13" s="7"/>
    </row>
    <row r="14" spans="1:11" ht="26.4" customHeight="1">
      <c r="A14" s="10" t="str">
        <f>'Przykładowe materiały - ceny'!A9</f>
        <v>ENDO-07</v>
      </c>
      <c r="B14" s="11" t="str">
        <f>'Przykładowe materiały - ceny'!B9</f>
        <v>Ustnik endoskopowy</v>
      </c>
      <c r="C14" s="11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7"/>
      <c r="K14" s="7"/>
    </row>
    <row r="15" spans="1:11" ht="26.4" customHeight="1">
      <c r="A15" s="10" t="str">
        <f>'Przykładowe materiały - ceny'!A10</f>
        <v>ENDO-08</v>
      </c>
      <c r="B15" s="11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7"/>
      <c r="K15" s="7"/>
    </row>
    <row r="16" spans="1:11" s="16" customFormat="1" ht="26.4" customHeight="1">
      <c r="A16" s="10" t="str">
        <f>'Przykładowe materiały - ceny'!A12</f>
        <v>ENDO-10</v>
      </c>
      <c r="B16" s="11" t="str">
        <f>'Przykładowe materiały - ceny'!B12</f>
        <v>ANIOXYDE 1000 ml, preparat do czyszczenia endoskopów</v>
      </c>
      <c r="C16" s="11" t="str">
        <f>'Przykładowe materiały - ceny'!C12</f>
        <v>środek dezynfekcyjny</v>
      </c>
      <c r="D16" s="13">
        <v>25</v>
      </c>
      <c r="E16" s="11" t="str">
        <f>'Przykładowe materiały - ceny'!D12</f>
        <v>szt</v>
      </c>
      <c r="F16" s="41">
        <v>1</v>
      </c>
      <c r="G16" s="12">
        <f>'Przykładowe materiały - ceny'!E12</f>
        <v>147.56</v>
      </c>
      <c r="H16" s="12">
        <f t="shared" si="0"/>
        <v>5.9024</v>
      </c>
      <c r="I16" s="15"/>
      <c r="J16" s="15"/>
      <c r="K16" s="15"/>
    </row>
    <row r="17" spans="1:11" s="16" customFormat="1" ht="26.4" customHeight="1">
      <c r="A17" s="10" t="str">
        <f>'Przykładowe materiały - ceny'!A13</f>
        <v>ENDO-11</v>
      </c>
      <c r="B17" s="11" t="str">
        <f>'Przykładowe materiały - ceny'!B13</f>
        <v>Lignina - wata celulozowa, opakowanie 5 kg</v>
      </c>
      <c r="C17" s="11" t="str">
        <f>'Przykładowe materiały - ceny'!C13</f>
        <v>materiał jednorazowy</v>
      </c>
      <c r="D17" s="13">
        <v>100</v>
      </c>
      <c r="E17" s="11" t="str">
        <f>'Przykładowe materiały - ceny'!D13</f>
        <v>opakowanie</v>
      </c>
      <c r="F17" s="41">
        <v>1</v>
      </c>
      <c r="G17" s="12">
        <f>'Przykładowe materiały - ceny'!E13</f>
        <v>42.55</v>
      </c>
      <c r="H17" s="12">
        <f aca="true" t="shared" si="1" ref="H17:H26">(F17/D17)*G17</f>
        <v>0.4255</v>
      </c>
      <c r="I17" s="15"/>
      <c r="J17" s="15"/>
      <c r="K17" s="15"/>
    </row>
    <row r="18" spans="1:11" s="16" customFormat="1" ht="26.4" customHeight="1">
      <c r="A18" s="10" t="str">
        <f>'Przykładowe materiały - ceny'!A23</f>
        <v>ENDO-21</v>
      </c>
      <c r="B18" s="11" t="str">
        <f>'Przykładowe materiały - ceny'!B23</f>
        <v>Nerka jednorazowa</v>
      </c>
      <c r="C18" s="11" t="str">
        <f>'Przykładowe materiały - ceny'!C23</f>
        <v>materiał jednorazowy</v>
      </c>
      <c r="D18" s="13">
        <v>1</v>
      </c>
      <c r="E18" s="11" t="str">
        <f>'Przykładowe materiały - ceny'!D23</f>
        <v>szt</v>
      </c>
      <c r="F18" s="41">
        <v>1</v>
      </c>
      <c r="G18" s="12">
        <f>'Przykładowe materiały - ceny'!E23</f>
        <v>0.43</v>
      </c>
      <c r="H18" s="12">
        <f t="shared" si="1"/>
        <v>0.43</v>
      </c>
      <c r="I18" s="15"/>
      <c r="J18" s="15"/>
      <c r="K18" s="15"/>
    </row>
    <row r="19" spans="1:11" s="16" customFormat="1" ht="26.4" customHeight="1">
      <c r="A19" s="10" t="str">
        <f>'Przykładowe materiały - ceny'!A19</f>
        <v>ENDO-17</v>
      </c>
      <c r="B19" s="11" t="str">
        <f>'Przykładowe materiały - ceny'!B19</f>
        <v>Szczoteczka do czyszczenia endoskopów</v>
      </c>
      <c r="C19" s="11" t="str">
        <f>'Przykładowe materiały - ceny'!C19</f>
        <v>materiał jednorazowy</v>
      </c>
      <c r="D19" s="13">
        <v>1</v>
      </c>
      <c r="E19" s="11" t="str">
        <f>'Przykładowe materiały - ceny'!D19</f>
        <v>szt</v>
      </c>
      <c r="F19" s="41">
        <v>1</v>
      </c>
      <c r="G19" s="12">
        <f>'Przykładowe materiały - ceny'!E19</f>
        <v>2.98</v>
      </c>
      <c r="H19" s="12">
        <f t="shared" si="1"/>
        <v>2.98</v>
      </c>
      <c r="I19" s="15"/>
      <c r="J19" s="15"/>
      <c r="K19" s="15"/>
    </row>
    <row r="20" spans="1:11" s="16" customFormat="1" ht="26.4" customHeight="1">
      <c r="A20" s="10" t="str">
        <f>'Przykładowe materiały - ceny'!A14</f>
        <v>ENDO-12</v>
      </c>
      <c r="B20" s="11" t="str">
        <f>'Przykładowe materiały - ceny'!B14</f>
        <v>Aniosgel 85 NPC do dezynfekcji rąk, butelka 1000 ml</v>
      </c>
      <c r="C20" s="11" t="str">
        <f>'Przykładowe materiały - ceny'!C14</f>
        <v>środek dezynfekcyjny</v>
      </c>
      <c r="D20" s="13">
        <v>30</v>
      </c>
      <c r="E20" s="11" t="str">
        <f>'Przykładowe materiały - ceny'!D14</f>
        <v>szt</v>
      </c>
      <c r="F20" s="41">
        <v>1</v>
      </c>
      <c r="G20" s="12">
        <f>'Przykładowe materiały - ceny'!E14</f>
        <v>29.81</v>
      </c>
      <c r="H20" s="12">
        <f t="shared" si="1"/>
        <v>0.9936666666666666</v>
      </c>
      <c r="I20" s="15"/>
      <c r="J20" s="15"/>
      <c r="K20" s="15"/>
    </row>
    <row r="21" spans="1:11" s="16" customFormat="1" ht="26.4" customHeight="1">
      <c r="A21" s="10" t="str">
        <f>'Przykładowe materiały - ceny'!A15</f>
        <v>ENDO-13</v>
      </c>
      <c r="B21" s="11" t="str">
        <f>'Przykładowe materiały - ceny'!B15</f>
        <v>Chusteczki uniwersalne Clinell do dezynfekcji powierzchni, opakowanie 200 szt</v>
      </c>
      <c r="C21" s="11" t="str">
        <f>'Przykładowe materiały - ceny'!C15</f>
        <v>środek dezynfekcyjny</v>
      </c>
      <c r="D21" s="13">
        <v>60</v>
      </c>
      <c r="E21" s="11" t="str">
        <f>'Przykładowe materiały - ceny'!D15</f>
        <v>opakowanie</v>
      </c>
      <c r="F21" s="41">
        <v>1</v>
      </c>
      <c r="G21" s="12">
        <f>'Przykładowe materiały - ceny'!E15</f>
        <v>40</v>
      </c>
      <c r="H21" s="12">
        <f t="shared" si="1"/>
        <v>0.6666666666666666</v>
      </c>
      <c r="I21" s="15"/>
      <c r="J21" s="15"/>
      <c r="K21" s="15"/>
    </row>
    <row r="22" spans="1:11" s="16" customFormat="1" ht="26.4" customHeight="1">
      <c r="A22" s="10" t="str">
        <f>'Przykładowe materiały - ceny'!A16</f>
        <v>ENDO-14</v>
      </c>
      <c r="B22" s="11" t="str">
        <f>'Przykładowe materiały - ceny'!B16</f>
        <v>Kompresy niejałowe 10x10, opakowanie 100 sztuk</v>
      </c>
      <c r="C22" s="11" t="str">
        <f>'Przykładowe materiały - ceny'!C16</f>
        <v>materiał jednorazowy</v>
      </c>
      <c r="D22" s="13">
        <v>5</v>
      </c>
      <c r="E22" s="11" t="str">
        <f>'Przykładowe materiały - ceny'!D16</f>
        <v>opakowanie</v>
      </c>
      <c r="F22" s="41">
        <v>1</v>
      </c>
      <c r="G22" s="12">
        <f>'Przykładowe materiały - ceny'!E16</f>
        <v>10.15</v>
      </c>
      <c r="H22" s="12">
        <f t="shared" si="1"/>
        <v>2.0300000000000002</v>
      </c>
      <c r="I22" s="15"/>
      <c r="J22" s="15"/>
      <c r="K22" s="15"/>
    </row>
    <row r="23" spans="1:11" s="16" customFormat="1" ht="26.4" customHeight="1">
      <c r="A23" s="10" t="str">
        <f>'Przykładowe materiały - ceny'!A17</f>
        <v>ENDO-15</v>
      </c>
      <c r="B23" s="11" t="str">
        <f>'Przykładowe materiały - ceny'!B17</f>
        <v>Incidin OXY Wipes chusteczki do dezynfekcji, opakowanie 100 sztuk</v>
      </c>
      <c r="C23" s="11" t="str">
        <f>'Przykładowe materiały - ceny'!C17</f>
        <v>środek dezynfekcyjny</v>
      </c>
      <c r="D23" s="13">
        <v>10</v>
      </c>
      <c r="E23" s="11" t="str">
        <f>'Przykładowe materiały - ceny'!D17</f>
        <v>opakowanie</v>
      </c>
      <c r="F23" s="41">
        <v>1</v>
      </c>
      <c r="G23" s="12">
        <f>'Przykładowe materiały - ceny'!E17</f>
        <v>29.2</v>
      </c>
      <c r="H23" s="12">
        <f t="shared" si="1"/>
        <v>2.92</v>
      </c>
      <c r="I23" s="15"/>
      <c r="J23" s="15"/>
      <c r="K23" s="15"/>
    </row>
    <row r="24" spans="1:11" s="16" customFormat="1" ht="26.4" customHeight="1">
      <c r="A24" s="10" t="str">
        <f>'Przykładowe materiały - ceny'!A18</f>
        <v>ENDO-16</v>
      </c>
      <c r="B24" s="11" t="str">
        <f>'Przykładowe materiały - ceny'!B18</f>
        <v>Sterisol Liquid Soap Ultra Mild, opakowanie 700 ml</v>
      </c>
      <c r="C24" s="11" t="str">
        <f>'Przykładowe materiały - ceny'!C18</f>
        <v>środek dezynfekcyjny</v>
      </c>
      <c r="D24" s="13">
        <v>60</v>
      </c>
      <c r="E24" s="11" t="str">
        <f>'Przykładowe materiały - ceny'!D18</f>
        <v>szt</v>
      </c>
      <c r="F24" s="41">
        <v>1</v>
      </c>
      <c r="G24" s="12">
        <f>'Przykładowe materiały - ceny'!E18</f>
        <v>35</v>
      </c>
      <c r="H24" s="12">
        <f t="shared" si="1"/>
        <v>0.5833333333333334</v>
      </c>
      <c r="I24" s="15"/>
      <c r="J24" s="15"/>
      <c r="K24" s="15"/>
    </row>
    <row r="25" spans="1:11" s="16" customFormat="1" ht="26.4" customHeight="1">
      <c r="A25" s="10" t="str">
        <f>'Przykładowe materiały - ceny'!A22</f>
        <v>ENDO-20</v>
      </c>
      <c r="B25" s="11" t="str">
        <f>'Przykładowe materiały - ceny'!B22</f>
        <v>POJEMNIK na odpady medyczne 10L.</v>
      </c>
      <c r="C25" s="11" t="str">
        <f>'Przykładowe materiały - ceny'!C22</f>
        <v>materiał jednorazowy</v>
      </c>
      <c r="D25" s="13">
        <v>30</v>
      </c>
      <c r="E25" s="11" t="str">
        <f>'Przykładowe materiały - ceny'!D22</f>
        <v>szt</v>
      </c>
      <c r="F25" s="41">
        <v>1</v>
      </c>
      <c r="G25" s="12">
        <f>'Przykładowe materiały - ceny'!E22</f>
        <v>5.057675</v>
      </c>
      <c r="H25" s="12">
        <f t="shared" si="1"/>
        <v>0.16858916666666665</v>
      </c>
      <c r="I25" s="15"/>
      <c r="J25" s="15"/>
      <c r="K25" s="15"/>
    </row>
    <row r="26" spans="1:11" s="16" customFormat="1" ht="26.4" customHeight="1">
      <c r="A26" s="10" t="str">
        <f>'Przykładowe materiały - ceny'!A24</f>
        <v>ENDO-22</v>
      </c>
      <c r="B26" s="11" t="str">
        <f>'Przykładowe materiały - ceny'!B24</f>
        <v xml:space="preserve">Lidocain-EGIS aerozol, roztwór 10% 38g </v>
      </c>
      <c r="C26" s="11" t="str">
        <f>'Przykładowe materiały - ceny'!C24</f>
        <v>lek</v>
      </c>
      <c r="D26" s="13">
        <v>10</v>
      </c>
      <c r="E26" s="11" t="str">
        <f>'Przykładowe materiały - ceny'!D24</f>
        <v>szt</v>
      </c>
      <c r="F26" s="41">
        <v>1</v>
      </c>
      <c r="G26" s="12">
        <f>'Przykładowe materiały - ceny'!E24</f>
        <v>34.99</v>
      </c>
      <c r="H26" s="12">
        <f t="shared" si="1"/>
        <v>3.4990000000000006</v>
      </c>
      <c r="I26" s="15"/>
      <c r="J26" s="15"/>
      <c r="K26" s="15"/>
    </row>
    <row r="27" spans="1:11" s="16" customFormat="1" ht="26.4" customHeight="1">
      <c r="A27" s="123" t="s">
        <v>80</v>
      </c>
      <c r="B27" s="124"/>
      <c r="C27" s="124"/>
      <c r="D27" s="124"/>
      <c r="E27" s="124"/>
      <c r="F27" s="124"/>
      <c r="G27" s="125"/>
      <c r="H27" s="17">
        <f>SUM(H8:H26)</f>
        <v>69.75915583333331</v>
      </c>
      <c r="I27" s="15"/>
      <c r="J27" s="15"/>
      <c r="K27" s="15"/>
    </row>
    <row r="28" spans="1:11" s="16" customFormat="1" ht="26.4" customHeight="1">
      <c r="A28" s="6"/>
      <c r="B28" s="6"/>
      <c r="C28" s="6"/>
      <c r="D28" s="6"/>
      <c r="E28" s="6"/>
      <c r="F28" s="6"/>
      <c r="G28" s="6"/>
      <c r="H28" s="6"/>
      <c r="I28" s="15"/>
      <c r="J28" s="15"/>
      <c r="K28" s="15"/>
    </row>
    <row r="29" spans="1:11" ht="18.6" customHeight="1">
      <c r="A29" s="6" t="s">
        <v>81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8.6" customHeight="1">
      <c r="A30" s="6" t="s">
        <v>82</v>
      </c>
      <c r="B30" s="18" t="s">
        <v>83</v>
      </c>
      <c r="C30" s="18" t="s">
        <v>84</v>
      </c>
      <c r="D30" s="7"/>
      <c r="E30" s="7"/>
      <c r="F30" s="7"/>
      <c r="G30" s="7"/>
      <c r="H30" s="7"/>
      <c r="I30" s="7"/>
      <c r="J30" s="7"/>
      <c r="K30" s="7"/>
    </row>
    <row r="31" spans="1:11" ht="15">
      <c r="A31" s="19"/>
      <c r="B31" s="20"/>
      <c r="C31" s="21"/>
      <c r="D31" s="7"/>
      <c r="E31" s="7"/>
      <c r="F31" s="7"/>
      <c r="G31" s="7"/>
      <c r="H31" s="7"/>
      <c r="I31" s="7"/>
      <c r="J31" s="7"/>
      <c r="K31" s="7"/>
    </row>
    <row r="32" spans="1:11" ht="15">
      <c r="A32" s="22" t="str">
        <f>'Przykładowe stawki wynagrodzeń'!C3</f>
        <v>lekarz</v>
      </c>
      <c r="B32" s="23">
        <f>'Przykładowe stawki wynagrodzeń'!E7</f>
        <v>115.2072796875</v>
      </c>
      <c r="C32" s="24">
        <f>B32/60</f>
        <v>1.920121328125</v>
      </c>
      <c r="D32" s="7"/>
      <c r="E32" s="7"/>
      <c r="F32" s="7"/>
      <c r="G32" s="7"/>
      <c r="H32" s="7"/>
      <c r="I32" s="7"/>
      <c r="J32" s="7"/>
      <c r="K32" s="7"/>
    </row>
    <row r="33" spans="1:11" ht="15">
      <c r="A33" s="25" t="str">
        <f>'Przykładowe stawki wynagrodzeń'!C8</f>
        <v>pielęgniarka</v>
      </c>
      <c r="B33" s="23">
        <f>'Przykładowe stawki wynagrodzeń'!E12</f>
        <v>44.2545341875</v>
      </c>
      <c r="C33" s="24">
        <f>B33/60</f>
        <v>0.7375755697916666</v>
      </c>
      <c r="D33" s="7"/>
      <c r="E33" s="7"/>
      <c r="F33" s="7"/>
      <c r="G33" s="7"/>
      <c r="H33" s="7"/>
      <c r="I33" s="7"/>
      <c r="J33" s="7"/>
      <c r="K33" s="7"/>
    </row>
    <row r="34" spans="1:11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57.6">
      <c r="A36" s="8" t="s">
        <v>85</v>
      </c>
      <c r="B36" s="8" t="s">
        <v>86</v>
      </c>
      <c r="C36" s="8" t="s">
        <v>67</v>
      </c>
      <c r="D36" s="8" t="s">
        <v>87</v>
      </c>
      <c r="E36" s="8" t="s">
        <v>88</v>
      </c>
      <c r="F36" s="8" t="s">
        <v>89</v>
      </c>
      <c r="G36" s="8" t="s">
        <v>90</v>
      </c>
      <c r="H36" s="7"/>
      <c r="I36" s="7"/>
      <c r="J36" s="7"/>
      <c r="K36" s="7"/>
    </row>
    <row r="37" spans="1:11" ht="15">
      <c r="A37" s="26"/>
      <c r="B37" s="9" t="s">
        <v>73</v>
      </c>
      <c r="C37" s="9" t="s">
        <v>75</v>
      </c>
      <c r="D37" s="9" t="s">
        <v>76</v>
      </c>
      <c r="E37" s="9" t="s">
        <v>77</v>
      </c>
      <c r="F37" s="9" t="s">
        <v>78</v>
      </c>
      <c r="G37" s="27" t="s">
        <v>91</v>
      </c>
      <c r="H37" s="7"/>
      <c r="I37" s="7"/>
      <c r="J37" s="7"/>
      <c r="K37" s="7"/>
    </row>
    <row r="38" spans="1:11" ht="15">
      <c r="A38" s="28" t="s">
        <v>149</v>
      </c>
      <c r="B38" s="29" t="s">
        <v>98</v>
      </c>
      <c r="C38" s="30">
        <v>1</v>
      </c>
      <c r="D38" s="31" t="s">
        <v>92</v>
      </c>
      <c r="E38" s="32">
        <v>15</v>
      </c>
      <c r="F38" s="33">
        <f>C32</f>
        <v>1.920121328125</v>
      </c>
      <c r="G38" s="33">
        <f>(E38/C38)*F38</f>
        <v>28.801819921875</v>
      </c>
      <c r="H38" s="7"/>
      <c r="I38" s="7"/>
      <c r="J38" s="7"/>
      <c r="K38" s="7"/>
    </row>
    <row r="39" spans="1:11" ht="15">
      <c r="A39" s="58" t="s">
        <v>245</v>
      </c>
      <c r="B39" s="29" t="s">
        <v>99</v>
      </c>
      <c r="C39" s="31">
        <v>1</v>
      </c>
      <c r="D39" s="31" t="s">
        <v>92</v>
      </c>
      <c r="E39" s="34">
        <v>20</v>
      </c>
      <c r="F39" s="33">
        <f>C33</f>
        <v>0.7375755697916666</v>
      </c>
      <c r="G39" s="35">
        <f>(E39/C39)*F39</f>
        <v>14.751511395833333</v>
      </c>
      <c r="H39" s="7"/>
      <c r="I39" s="7"/>
      <c r="J39" s="7"/>
      <c r="K39" s="7"/>
    </row>
    <row r="40" spans="1:11" ht="15">
      <c r="A40" s="126" t="s">
        <v>93</v>
      </c>
      <c r="B40" s="127"/>
      <c r="C40" s="127"/>
      <c r="D40" s="127"/>
      <c r="E40" s="127"/>
      <c r="F40" s="127"/>
      <c r="G40" s="36">
        <f>SUM(G38:G39)</f>
        <v>43.553331317708334</v>
      </c>
      <c r="H40" s="7"/>
      <c r="I40" s="7"/>
      <c r="J40" s="7"/>
      <c r="K40" s="7"/>
    </row>
    <row r="41" spans="1:11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25.2" customHeight="1">
      <c r="A42" s="7"/>
      <c r="B42" s="7"/>
      <c r="C42" s="7"/>
      <c r="D42" s="7"/>
      <c r="E42" s="7"/>
      <c r="F42" s="7"/>
      <c r="G42" s="7"/>
      <c r="H42" s="37"/>
      <c r="I42" s="7"/>
      <c r="J42" s="7"/>
      <c r="K42" s="7"/>
    </row>
    <row r="43" spans="1:11" ht="25.2" customHeight="1">
      <c r="A43" s="128" t="s">
        <v>94</v>
      </c>
      <c r="B43" s="128"/>
      <c r="C43" s="20">
        <f>H27</f>
        <v>69.75915583333331</v>
      </c>
      <c r="D43" s="7"/>
      <c r="E43" s="7"/>
      <c r="F43" s="7"/>
      <c r="G43" s="7"/>
      <c r="H43" s="37"/>
      <c r="I43" s="7"/>
      <c r="J43" s="7"/>
      <c r="K43" s="7"/>
    </row>
    <row r="44" spans="1:7" ht="24" customHeight="1">
      <c r="A44" s="129" t="s">
        <v>95</v>
      </c>
      <c r="B44" s="129"/>
      <c r="C44" s="23">
        <f>G40</f>
        <v>43.553331317708334</v>
      </c>
      <c r="D44" s="7"/>
      <c r="E44" s="7"/>
      <c r="F44" s="7"/>
      <c r="G44" s="7"/>
    </row>
    <row r="45" spans="1:7" ht="24.6" customHeight="1">
      <c r="A45" s="119" t="s">
        <v>96</v>
      </c>
      <c r="B45" s="119"/>
      <c r="C45" s="74">
        <f>SUM(C43:C44)</f>
        <v>113.31248715104164</v>
      </c>
      <c r="D45" s="6"/>
      <c r="E45" s="6"/>
      <c r="F45" s="6"/>
      <c r="G45" s="6"/>
    </row>
    <row r="46" ht="19.8" customHeight="1"/>
    <row r="47" ht="33" customHeight="1"/>
  </sheetData>
  <mergeCells count="7">
    <mergeCell ref="A45:B45"/>
    <mergeCell ref="B1:C1"/>
    <mergeCell ref="A4:C4"/>
    <mergeCell ref="A27:G27"/>
    <mergeCell ref="A40:F40"/>
    <mergeCell ref="A43:B43"/>
    <mergeCell ref="A44:B4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4AFEC-C569-4DC2-AB61-4D678EA7E91C}">
  <dimension ref="A1:K50"/>
  <sheetViews>
    <sheetView workbookViewId="0" topLeftCell="A7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1.14062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11.421875" style="38" bestFit="1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>
      <c r="A1" s="6" t="s">
        <v>2</v>
      </c>
      <c r="B1" s="120" t="str">
        <f>'Wykaz procedur medycznych'!C4</f>
        <v>Endoskopowa biopsja oskrzela</v>
      </c>
      <c r="C1" s="121"/>
      <c r="D1" s="7"/>
      <c r="E1" s="7"/>
      <c r="F1" s="7"/>
      <c r="G1" s="7"/>
      <c r="H1" s="7"/>
      <c r="I1" s="7"/>
      <c r="J1" s="7"/>
      <c r="K1" s="7"/>
    </row>
    <row r="2" spans="1:11" ht="15.6">
      <c r="A2" s="6" t="s">
        <v>62</v>
      </c>
      <c r="B2" s="72" t="str">
        <f>'Wykaz procedur medycznych'!B4</f>
        <v>33.24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7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7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7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1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7"/>
      <c r="K13" s="7"/>
    </row>
    <row r="14" spans="1:11" ht="26.4" customHeight="1">
      <c r="A14" s="10" t="str">
        <f>'Przykładowe materiały - ceny'!A9</f>
        <v>ENDO-07</v>
      </c>
      <c r="B14" s="11" t="str">
        <f>'Przykładowe materiały - ceny'!B9</f>
        <v>Ustnik endoskopowy</v>
      </c>
      <c r="C14" s="11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7"/>
      <c r="K14" s="7"/>
    </row>
    <row r="15" spans="1:11" ht="26.4" customHeight="1">
      <c r="A15" s="10" t="str">
        <f>'Przykładowe materiały - ceny'!A10</f>
        <v>ENDO-08</v>
      </c>
      <c r="B15" s="11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7"/>
      <c r="K15" s="7"/>
    </row>
    <row r="16" spans="1:11" s="16" customFormat="1" ht="26.4" customHeight="1">
      <c r="A16" s="10" t="str">
        <f>'Przykładowe materiały - ceny'!A12</f>
        <v>ENDO-10</v>
      </c>
      <c r="B16" s="11" t="str">
        <f>'Przykładowe materiały - ceny'!B12</f>
        <v>ANIOXYDE 1000 ml, preparat do czyszczenia endoskopów</v>
      </c>
      <c r="C16" s="11" t="str">
        <f>'Przykładowe materiały - ceny'!C12</f>
        <v>środek dezynfekcyjny</v>
      </c>
      <c r="D16" s="13">
        <v>25</v>
      </c>
      <c r="E16" s="11" t="str">
        <f>'Przykładowe materiały - ceny'!D12</f>
        <v>szt</v>
      </c>
      <c r="F16" s="41">
        <v>1</v>
      </c>
      <c r="G16" s="12">
        <f>'Przykładowe materiały - ceny'!E12</f>
        <v>147.56</v>
      </c>
      <c r="H16" s="12">
        <f t="shared" si="0"/>
        <v>5.9024</v>
      </c>
      <c r="I16" s="15"/>
      <c r="J16" s="15"/>
      <c r="K16" s="15"/>
    </row>
    <row r="17" spans="1:11" s="16" customFormat="1" ht="26.4" customHeight="1">
      <c r="A17" s="10" t="str">
        <f>'Przykładowe materiały - ceny'!A13</f>
        <v>ENDO-11</v>
      </c>
      <c r="B17" s="11" t="str">
        <f>'Przykładowe materiały - ceny'!B13</f>
        <v>Lignina - wata celulozowa, opakowanie 5 kg</v>
      </c>
      <c r="C17" s="11" t="str">
        <f>'Przykładowe materiały - ceny'!C13</f>
        <v>materiał jednorazowy</v>
      </c>
      <c r="D17" s="13">
        <v>100</v>
      </c>
      <c r="E17" s="11" t="str">
        <f>'Przykładowe materiały - ceny'!D13</f>
        <v>opakowanie</v>
      </c>
      <c r="F17" s="41">
        <v>1</v>
      </c>
      <c r="G17" s="12">
        <f>'Przykładowe materiały - ceny'!E13</f>
        <v>42.55</v>
      </c>
      <c r="H17" s="12">
        <f t="shared" si="0"/>
        <v>0.4255</v>
      </c>
      <c r="I17" s="15"/>
      <c r="J17" s="15"/>
      <c r="K17" s="15"/>
    </row>
    <row r="18" spans="1:11" s="16" customFormat="1" ht="26.4" customHeight="1">
      <c r="A18" s="10" t="str">
        <f>'Przykładowe materiały - ceny'!A23</f>
        <v>ENDO-21</v>
      </c>
      <c r="B18" s="11" t="str">
        <f>'Przykładowe materiały - ceny'!B23</f>
        <v>Nerka jednorazowa</v>
      </c>
      <c r="C18" s="11" t="str">
        <f>'Przykładowe materiały - ceny'!C23</f>
        <v>materiał jednorazowy</v>
      </c>
      <c r="D18" s="13">
        <v>1</v>
      </c>
      <c r="E18" s="11" t="str">
        <f>'Przykładowe materiały - ceny'!D23</f>
        <v>szt</v>
      </c>
      <c r="F18" s="41">
        <v>1</v>
      </c>
      <c r="G18" s="12">
        <f>'Przykładowe materiały - ceny'!E23</f>
        <v>0.43</v>
      </c>
      <c r="H18" s="12">
        <f t="shared" si="0"/>
        <v>0.43</v>
      </c>
      <c r="I18" s="15"/>
      <c r="J18" s="15"/>
      <c r="K18" s="15"/>
    </row>
    <row r="19" spans="1:11" s="16" customFormat="1" ht="26.4" customHeight="1">
      <c r="A19" s="10" t="str">
        <f>'Przykładowe materiały - ceny'!A19</f>
        <v>ENDO-17</v>
      </c>
      <c r="B19" s="11" t="str">
        <f>'Przykładowe materiały - ceny'!B19</f>
        <v>Szczoteczka do czyszczenia endoskopów</v>
      </c>
      <c r="C19" s="11" t="str">
        <f>'Przykładowe materiały - ceny'!C19</f>
        <v>materiał jednorazowy</v>
      </c>
      <c r="D19" s="13">
        <v>1</v>
      </c>
      <c r="E19" s="11" t="str">
        <f>'Przykładowe materiały - ceny'!D19</f>
        <v>szt</v>
      </c>
      <c r="F19" s="41">
        <v>1</v>
      </c>
      <c r="G19" s="12">
        <f>'Przykładowe materiały - ceny'!E19</f>
        <v>2.98</v>
      </c>
      <c r="H19" s="12">
        <f t="shared" si="0"/>
        <v>2.98</v>
      </c>
      <c r="I19" s="15"/>
      <c r="J19" s="15"/>
      <c r="K19" s="15"/>
    </row>
    <row r="20" spans="1:11" s="16" customFormat="1" ht="26.4" customHeight="1">
      <c r="A20" s="10" t="str">
        <f>'Przykładowe materiały - ceny'!A14</f>
        <v>ENDO-12</v>
      </c>
      <c r="B20" s="11" t="str">
        <f>'Przykładowe materiały - ceny'!B14</f>
        <v>Aniosgel 85 NPC do dezynfekcji rąk, butelka 1000 ml</v>
      </c>
      <c r="C20" s="11" t="str">
        <f>'Przykładowe materiały - ceny'!C14</f>
        <v>środek dezynfekcyjny</v>
      </c>
      <c r="D20" s="13">
        <v>30</v>
      </c>
      <c r="E20" s="11" t="str">
        <f>'Przykładowe materiały - ceny'!D14</f>
        <v>szt</v>
      </c>
      <c r="F20" s="41">
        <v>1</v>
      </c>
      <c r="G20" s="12">
        <f>'Przykładowe materiały - ceny'!E14</f>
        <v>29.81</v>
      </c>
      <c r="H20" s="12">
        <f t="shared" si="0"/>
        <v>0.9936666666666666</v>
      </c>
      <c r="I20" s="15"/>
      <c r="J20" s="15"/>
      <c r="K20" s="15"/>
    </row>
    <row r="21" spans="1:11" s="16" customFormat="1" ht="26.4" customHeight="1">
      <c r="A21" s="10" t="str">
        <f>'Przykładowe materiały - ceny'!A15</f>
        <v>ENDO-13</v>
      </c>
      <c r="B21" s="11" t="str">
        <f>'Przykładowe materiały - ceny'!B15</f>
        <v>Chusteczki uniwersalne Clinell do dezynfekcji powierzchni, opakowanie 200 szt</v>
      </c>
      <c r="C21" s="11" t="str">
        <f>'Przykładowe materiały - ceny'!C15</f>
        <v>środek dezynfekcyjny</v>
      </c>
      <c r="D21" s="13">
        <v>60</v>
      </c>
      <c r="E21" s="11" t="str">
        <f>'Przykładowe materiały - ceny'!D15</f>
        <v>opakowanie</v>
      </c>
      <c r="F21" s="41">
        <v>1</v>
      </c>
      <c r="G21" s="12">
        <f>'Przykładowe materiały - ceny'!E15</f>
        <v>40</v>
      </c>
      <c r="H21" s="12">
        <f t="shared" si="0"/>
        <v>0.6666666666666666</v>
      </c>
      <c r="I21" s="15"/>
      <c r="J21" s="15"/>
      <c r="K21" s="15"/>
    </row>
    <row r="22" spans="1:11" s="16" customFormat="1" ht="26.4" customHeight="1">
      <c r="A22" s="10" t="str">
        <f>'Przykładowe materiały - ceny'!A16</f>
        <v>ENDO-14</v>
      </c>
      <c r="B22" s="11" t="str">
        <f>'Przykładowe materiały - ceny'!B16</f>
        <v>Kompresy niejałowe 10x10, opakowanie 100 sztuk</v>
      </c>
      <c r="C22" s="11" t="str">
        <f>'Przykładowe materiały - ceny'!C16</f>
        <v>materiał jednorazowy</v>
      </c>
      <c r="D22" s="13">
        <v>5</v>
      </c>
      <c r="E22" s="11" t="str">
        <f>'Przykładowe materiały - ceny'!D16</f>
        <v>opakowanie</v>
      </c>
      <c r="F22" s="41">
        <v>1</v>
      </c>
      <c r="G22" s="12">
        <f>'Przykładowe materiały - ceny'!E16</f>
        <v>10.15</v>
      </c>
      <c r="H22" s="12">
        <f t="shared" si="0"/>
        <v>2.0300000000000002</v>
      </c>
      <c r="I22" s="15"/>
      <c r="J22" s="15"/>
      <c r="K22" s="15"/>
    </row>
    <row r="23" spans="1:11" s="16" customFormat="1" ht="26.4" customHeight="1">
      <c r="A23" s="10" t="str">
        <f>'Przykładowe materiały - ceny'!A17</f>
        <v>ENDO-15</v>
      </c>
      <c r="B23" s="11" t="str">
        <f>'Przykładowe materiały - ceny'!B17</f>
        <v>Incidin OXY Wipes chusteczki do dezynfekcji, opakowanie 100 sztuk</v>
      </c>
      <c r="C23" s="11" t="str">
        <f>'Przykładowe materiały - ceny'!C17</f>
        <v>środek dezynfekcyjny</v>
      </c>
      <c r="D23" s="13">
        <v>10</v>
      </c>
      <c r="E23" s="11" t="str">
        <f>'Przykładowe materiały - ceny'!D17</f>
        <v>opakowanie</v>
      </c>
      <c r="F23" s="41">
        <v>1</v>
      </c>
      <c r="G23" s="12">
        <f>'Przykładowe materiały - ceny'!E17</f>
        <v>29.2</v>
      </c>
      <c r="H23" s="12">
        <f t="shared" si="0"/>
        <v>2.92</v>
      </c>
      <c r="I23" s="15"/>
      <c r="J23" s="15"/>
      <c r="K23" s="15"/>
    </row>
    <row r="24" spans="1:11" s="16" customFormat="1" ht="26.4" customHeight="1">
      <c r="A24" s="10" t="str">
        <f>'Przykładowe materiały - ceny'!A18</f>
        <v>ENDO-16</v>
      </c>
      <c r="B24" s="11" t="str">
        <f>'Przykładowe materiały - ceny'!B18</f>
        <v>Sterisol Liquid Soap Ultra Mild, opakowanie 700 ml</v>
      </c>
      <c r="C24" s="11" t="str">
        <f>'Przykładowe materiały - ceny'!C18</f>
        <v>środek dezynfekcyjny</v>
      </c>
      <c r="D24" s="13">
        <v>60</v>
      </c>
      <c r="E24" s="11" t="str">
        <f>'Przykładowe materiały - ceny'!D18</f>
        <v>szt</v>
      </c>
      <c r="F24" s="41">
        <v>1</v>
      </c>
      <c r="G24" s="12">
        <f>'Przykładowe materiały - ceny'!E18</f>
        <v>35</v>
      </c>
      <c r="H24" s="12">
        <f t="shared" si="0"/>
        <v>0.5833333333333334</v>
      </c>
      <c r="I24" s="15"/>
      <c r="J24" s="15"/>
      <c r="K24" s="15"/>
    </row>
    <row r="25" spans="1:11" s="16" customFormat="1" ht="26.4" customHeight="1">
      <c r="A25" s="10" t="str">
        <f>'Przykładowe materiały - ceny'!A22</f>
        <v>ENDO-20</v>
      </c>
      <c r="B25" s="11" t="str">
        <f>'Przykładowe materiały - ceny'!B22</f>
        <v>POJEMNIK na odpady medyczne 10L.</v>
      </c>
      <c r="C25" s="11" t="str">
        <f>'Przykładowe materiały - ceny'!C22</f>
        <v>materiał jednorazowy</v>
      </c>
      <c r="D25" s="13">
        <v>30</v>
      </c>
      <c r="E25" s="11" t="str">
        <f>'Przykładowe materiały - ceny'!D22</f>
        <v>szt</v>
      </c>
      <c r="F25" s="41">
        <v>1</v>
      </c>
      <c r="G25" s="12">
        <f>'Przykładowe materiały - ceny'!E22</f>
        <v>5.057675</v>
      </c>
      <c r="H25" s="12">
        <f t="shared" si="0"/>
        <v>0.16858916666666665</v>
      </c>
      <c r="I25" s="15"/>
      <c r="J25" s="15"/>
      <c r="K25" s="15"/>
    </row>
    <row r="26" spans="1:11" s="16" customFormat="1" ht="26.4" customHeight="1">
      <c r="A26" s="10" t="str">
        <f>'Przykładowe materiały - ceny'!A35</f>
        <v>ENDO-33</v>
      </c>
      <c r="B26" s="11" t="str">
        <f>'Przykładowe materiały - ceny'!B35</f>
        <v>Spirytus 75 % , 1 litr</v>
      </c>
      <c r="C26" s="11" t="str">
        <f>'Przykładowe materiały - ceny'!C35</f>
        <v>środek dezynfekcyjny</v>
      </c>
      <c r="D26" s="13">
        <v>1</v>
      </c>
      <c r="E26" s="11" t="str">
        <f>'Przykładowe materiały - ceny'!D35</f>
        <v>litr</v>
      </c>
      <c r="F26" s="40">
        <v>0.1</v>
      </c>
      <c r="G26" s="12">
        <f>'Przykładowe materiały - ceny'!E35</f>
        <v>195.45</v>
      </c>
      <c r="H26" s="12">
        <f t="shared" si="0"/>
        <v>19.545</v>
      </c>
      <c r="I26" s="15"/>
      <c r="J26" s="15"/>
      <c r="K26" s="15"/>
    </row>
    <row r="27" spans="1:11" s="16" customFormat="1" ht="26.4" customHeight="1">
      <c r="A27" s="10" t="str">
        <f>'Przykładowe materiały - ceny'!A28</f>
        <v>ENDO-26</v>
      </c>
      <c r="B27" s="11" t="str">
        <f>'Przykładowe materiały - ceny'!B28</f>
        <v>Pojemnik 30ML z nakrętką jałowy</v>
      </c>
      <c r="C27" s="11" t="str">
        <f>'Przykładowe materiały - ceny'!C28</f>
        <v>materiał jednorazowy</v>
      </c>
      <c r="D27" s="13">
        <v>1</v>
      </c>
      <c r="E27" s="11" t="str">
        <f>'Przykładowe materiały - ceny'!D28</f>
        <v>szt</v>
      </c>
      <c r="F27" s="41">
        <v>3</v>
      </c>
      <c r="G27" s="12">
        <f>'Przykładowe materiały - ceny'!E28</f>
        <v>0.45</v>
      </c>
      <c r="H27" s="12">
        <f>(F27/D27)*G27</f>
        <v>1.35</v>
      </c>
      <c r="I27" s="15"/>
      <c r="J27" s="15"/>
      <c r="K27" s="15"/>
    </row>
    <row r="28" spans="1:11" s="16" customFormat="1" ht="26.4" customHeight="1">
      <c r="A28" s="10" t="str">
        <f>'Przykładowe materiały - ceny'!A29</f>
        <v>ENDO-27</v>
      </c>
      <c r="B28" s="11" t="str">
        <f>'Przykładowe materiały - ceny'!B29</f>
        <v>Zestaw do pobierania wydzieliny</v>
      </c>
      <c r="C28" s="11" t="str">
        <f>'Przykładowe materiały - ceny'!C29</f>
        <v>materiał jednorazowy</v>
      </c>
      <c r="D28" s="13">
        <v>1</v>
      </c>
      <c r="E28" s="11" t="str">
        <f>'Przykładowe materiały - ceny'!D29</f>
        <v>szt</v>
      </c>
      <c r="F28" s="41">
        <v>1</v>
      </c>
      <c r="G28" s="12">
        <f>'Przykładowe materiały - ceny'!E29</f>
        <v>2.05</v>
      </c>
      <c r="H28" s="12">
        <f>(F28/D28)*G28</f>
        <v>2.05</v>
      </c>
      <c r="I28" s="15"/>
      <c r="J28" s="15"/>
      <c r="K28" s="15"/>
    </row>
    <row r="29" spans="1:11" s="16" customFormat="1" ht="26.4" customHeight="1">
      <c r="A29" s="10" t="str">
        <f>'Przykładowe materiały - ceny'!A21</f>
        <v>ENDO-19</v>
      </c>
      <c r="B29" s="11" t="str">
        <f>'Przykładowe materiały - ceny'!B21</f>
        <v>Pojemnik z 4% formaliną o poj.  60 / 30 ml</v>
      </c>
      <c r="C29" s="11" t="str">
        <f>'Przykładowe materiały - ceny'!C21</f>
        <v>materiał jednorazowy</v>
      </c>
      <c r="D29" s="13">
        <v>1</v>
      </c>
      <c r="E29" s="11" t="str">
        <f>'Przykładowe materiały - ceny'!D21</f>
        <v>szt</v>
      </c>
      <c r="F29" s="41">
        <v>1</v>
      </c>
      <c r="G29" s="12">
        <f>'Przykładowe materiały - ceny'!E21</f>
        <v>2.787471641791045</v>
      </c>
      <c r="H29" s="12">
        <f>(F29/D29)*G29</f>
        <v>2.787471641791045</v>
      </c>
      <c r="I29" s="15"/>
      <c r="J29" s="15"/>
      <c r="K29" s="15"/>
    </row>
    <row r="30" spans="1:11" s="16" customFormat="1" ht="26.4" customHeight="1">
      <c r="A30" s="10" t="str">
        <f>'Przykładowe materiały - ceny'!A20</f>
        <v>ENDO-18</v>
      </c>
      <c r="B30" s="11" t="str">
        <f>'Przykładowe materiały - ceny'!B20</f>
        <v>Szczypce biopsyjne</v>
      </c>
      <c r="C30" s="11" t="str">
        <f>'Przykładowe materiały - ceny'!C20</f>
        <v>materiał jednorazowy</v>
      </c>
      <c r="D30" s="13">
        <v>1</v>
      </c>
      <c r="E30" s="11" t="str">
        <f>'Przykładowe materiały - ceny'!D20</f>
        <v>szt</v>
      </c>
      <c r="F30" s="41">
        <v>1</v>
      </c>
      <c r="G30" s="12">
        <f>'Przykładowe materiały - ceny'!E20</f>
        <v>18.9</v>
      </c>
      <c r="H30" s="12">
        <f>(F30/D30)*G30</f>
        <v>18.9</v>
      </c>
      <c r="I30" s="15"/>
      <c r="J30" s="15"/>
      <c r="K30" s="15"/>
    </row>
    <row r="31" spans="1:11" s="16" customFormat="1" ht="26.4" customHeight="1">
      <c r="A31" s="10" t="str">
        <f>'Przykładowe materiały - ceny'!A24</f>
        <v>ENDO-22</v>
      </c>
      <c r="B31" s="11" t="str">
        <f>'Przykładowe materiały - ceny'!B24</f>
        <v xml:space="preserve">Lidocain-EGIS aerozol, roztwór 10% 38g </v>
      </c>
      <c r="C31" s="11" t="str">
        <f>'Przykładowe materiały - ceny'!C24</f>
        <v>lek</v>
      </c>
      <c r="D31" s="13">
        <v>10</v>
      </c>
      <c r="E31" s="11" t="str">
        <f>'Przykładowe materiały - ceny'!D24</f>
        <v>szt</v>
      </c>
      <c r="F31" s="41">
        <v>1</v>
      </c>
      <c r="G31" s="12">
        <f>'Przykładowe materiały - ceny'!E24</f>
        <v>34.99</v>
      </c>
      <c r="H31" s="12">
        <f t="shared" si="0"/>
        <v>3.4990000000000006</v>
      </c>
      <c r="I31" s="15"/>
      <c r="J31" s="15"/>
      <c r="K31" s="15"/>
    </row>
    <row r="32" spans="1:11" s="16" customFormat="1" ht="26.4" customHeight="1">
      <c r="A32" s="123" t="s">
        <v>80</v>
      </c>
      <c r="B32" s="124"/>
      <c r="C32" s="124"/>
      <c r="D32" s="124"/>
      <c r="E32" s="124"/>
      <c r="F32" s="124"/>
      <c r="G32" s="125"/>
      <c r="H32" s="17">
        <f>SUM(H8:H31)</f>
        <v>114.39162747512435</v>
      </c>
      <c r="I32" s="15"/>
      <c r="J32" s="15"/>
      <c r="K32" s="15"/>
    </row>
    <row r="33" spans="1:11" s="16" customFormat="1" ht="26.4" customHeight="1">
      <c r="A33" s="6"/>
      <c r="B33" s="6"/>
      <c r="C33" s="6"/>
      <c r="D33" s="6"/>
      <c r="E33" s="6"/>
      <c r="F33" s="6"/>
      <c r="G33" s="6"/>
      <c r="H33" s="6"/>
      <c r="I33" s="15"/>
      <c r="J33" s="15"/>
      <c r="K33" s="15"/>
    </row>
    <row r="34" spans="1:11" ht="18.6" customHeight="1">
      <c r="A34" s="6" t="s">
        <v>81</v>
      </c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8.6" customHeight="1">
      <c r="A35" s="6" t="s">
        <v>82</v>
      </c>
      <c r="B35" s="18" t="s">
        <v>83</v>
      </c>
      <c r="C35" s="18" t="s">
        <v>84</v>
      </c>
      <c r="D35" s="7"/>
      <c r="E35" s="7"/>
      <c r="F35" s="7"/>
      <c r="G35" s="7"/>
      <c r="H35" s="7"/>
      <c r="I35" s="7"/>
      <c r="J35" s="7"/>
      <c r="K35" s="7"/>
    </row>
    <row r="36" spans="1:11" ht="15">
      <c r="A36" s="19"/>
      <c r="B36" s="20"/>
      <c r="C36" s="21"/>
      <c r="D36" s="7"/>
      <c r="E36" s="7"/>
      <c r="F36" s="7"/>
      <c r="G36" s="7"/>
      <c r="H36" s="7"/>
      <c r="I36" s="7"/>
      <c r="J36" s="7"/>
      <c r="K36" s="7"/>
    </row>
    <row r="37" spans="1:11" ht="15">
      <c r="A37" s="22" t="str">
        <f>'Przykładowe stawki wynagrodzeń'!C3</f>
        <v>lekarz</v>
      </c>
      <c r="B37" s="23">
        <f>'Przykładowe stawki wynagrodzeń'!E7</f>
        <v>115.2072796875</v>
      </c>
      <c r="C37" s="24">
        <f>B37/60</f>
        <v>1.920121328125</v>
      </c>
      <c r="D37" s="7"/>
      <c r="E37" s="7"/>
      <c r="F37" s="7"/>
      <c r="G37" s="7"/>
      <c r="H37" s="7"/>
      <c r="I37" s="7"/>
      <c r="J37" s="7"/>
      <c r="K37" s="7"/>
    </row>
    <row r="38" spans="1:11" ht="15">
      <c r="A38" s="25" t="str">
        <f>'Przykładowe stawki wynagrodzeń'!C8</f>
        <v>pielęgniarka</v>
      </c>
      <c r="B38" s="23">
        <f>'Przykładowe stawki wynagrodzeń'!E12</f>
        <v>44.2545341875</v>
      </c>
      <c r="C38" s="24">
        <f>B38/60</f>
        <v>0.7375755697916666</v>
      </c>
      <c r="D38" s="7"/>
      <c r="E38" s="7"/>
      <c r="F38" s="7"/>
      <c r="G38" s="7"/>
      <c r="H38" s="7"/>
      <c r="I38" s="7"/>
      <c r="J38" s="7"/>
      <c r="K38" s="7"/>
    </row>
    <row r="39" spans="1:11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57.6">
      <c r="A41" s="8" t="s">
        <v>85</v>
      </c>
      <c r="B41" s="8" t="s">
        <v>86</v>
      </c>
      <c r="C41" s="8" t="s">
        <v>67</v>
      </c>
      <c r="D41" s="8" t="s">
        <v>87</v>
      </c>
      <c r="E41" s="8" t="s">
        <v>88</v>
      </c>
      <c r="F41" s="8" t="s">
        <v>89</v>
      </c>
      <c r="G41" s="8" t="s">
        <v>90</v>
      </c>
      <c r="H41" s="7"/>
      <c r="I41" s="7"/>
      <c r="J41" s="7"/>
      <c r="K41" s="7"/>
    </row>
    <row r="42" spans="1:11" ht="15">
      <c r="A42" s="26"/>
      <c r="B42" s="9" t="s">
        <v>73</v>
      </c>
      <c r="C42" s="9" t="s">
        <v>75</v>
      </c>
      <c r="D42" s="9" t="s">
        <v>76</v>
      </c>
      <c r="E42" s="9" t="s">
        <v>77</v>
      </c>
      <c r="F42" s="9" t="s">
        <v>78</v>
      </c>
      <c r="G42" s="27" t="s">
        <v>91</v>
      </c>
      <c r="H42" s="7"/>
      <c r="I42" s="7"/>
      <c r="J42" s="7"/>
      <c r="K42" s="7"/>
    </row>
    <row r="43" spans="1:11" ht="15">
      <c r="A43" s="28" t="s">
        <v>149</v>
      </c>
      <c r="B43" s="29" t="s">
        <v>98</v>
      </c>
      <c r="C43" s="30">
        <v>1</v>
      </c>
      <c r="D43" s="31" t="s">
        <v>92</v>
      </c>
      <c r="E43" s="32">
        <v>20</v>
      </c>
      <c r="F43" s="33">
        <f>C37</f>
        <v>1.920121328125</v>
      </c>
      <c r="G43" s="33">
        <f>(E43/C43)*F43</f>
        <v>38.4024265625</v>
      </c>
      <c r="H43" s="7"/>
      <c r="I43" s="7"/>
      <c r="J43" s="7"/>
      <c r="K43" s="7"/>
    </row>
    <row r="44" spans="1:11" ht="15">
      <c r="A44" s="58" t="s">
        <v>245</v>
      </c>
      <c r="B44" s="29" t="s">
        <v>99</v>
      </c>
      <c r="C44" s="31">
        <v>1</v>
      </c>
      <c r="D44" s="31" t="s">
        <v>92</v>
      </c>
      <c r="E44" s="34">
        <v>30</v>
      </c>
      <c r="F44" s="33">
        <f>C38</f>
        <v>0.7375755697916666</v>
      </c>
      <c r="G44" s="35">
        <f>(E44/C44)*F44</f>
        <v>22.12726709375</v>
      </c>
      <c r="H44" s="7"/>
      <c r="I44" s="7"/>
      <c r="J44" s="7"/>
      <c r="K44" s="7"/>
    </row>
    <row r="45" spans="1:11" ht="15">
      <c r="A45" s="126" t="s">
        <v>93</v>
      </c>
      <c r="B45" s="127"/>
      <c r="C45" s="127"/>
      <c r="D45" s="127"/>
      <c r="E45" s="127"/>
      <c r="F45" s="127"/>
      <c r="G45" s="36">
        <f>SUM(G43:G44)</f>
        <v>60.52969365625</v>
      </c>
      <c r="H45" s="7"/>
      <c r="I45" s="7"/>
      <c r="J45" s="7"/>
      <c r="K45" s="7"/>
    </row>
    <row r="46" spans="1:1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25.2" customHeight="1">
      <c r="A47" s="7"/>
      <c r="B47" s="7"/>
      <c r="C47" s="7"/>
      <c r="D47" s="7"/>
      <c r="E47" s="7"/>
      <c r="F47" s="7"/>
      <c r="G47" s="7"/>
      <c r="H47" s="37"/>
      <c r="I47" s="7"/>
      <c r="J47" s="7"/>
      <c r="K47" s="7"/>
    </row>
    <row r="48" spans="1:11" ht="25.2" customHeight="1">
      <c r="A48" s="128" t="s">
        <v>94</v>
      </c>
      <c r="B48" s="128"/>
      <c r="C48" s="20">
        <f>H32</f>
        <v>114.39162747512435</v>
      </c>
      <c r="D48" s="7"/>
      <c r="E48" s="7"/>
      <c r="F48" s="7"/>
      <c r="G48" s="7"/>
      <c r="H48" s="37"/>
      <c r="I48" s="7"/>
      <c r="J48" s="7"/>
      <c r="K48" s="7"/>
    </row>
    <row r="49" spans="1:7" ht="15">
      <c r="A49" s="129" t="s">
        <v>95</v>
      </c>
      <c r="B49" s="129"/>
      <c r="C49" s="23">
        <f>G45</f>
        <v>60.52969365625</v>
      </c>
      <c r="D49" s="7"/>
      <c r="E49" s="7"/>
      <c r="F49" s="7"/>
      <c r="G49" s="7"/>
    </row>
    <row r="50" spans="1:7" ht="19.8" customHeight="1">
      <c r="A50" s="119" t="s">
        <v>96</v>
      </c>
      <c r="B50" s="119"/>
      <c r="C50" s="74">
        <f>SUM(C48:C49)</f>
        <v>174.92132113137436</v>
      </c>
      <c r="D50" s="6"/>
      <c r="E50" s="6"/>
      <c r="F50" s="6"/>
      <c r="G50" s="6"/>
    </row>
  </sheetData>
  <mergeCells count="7">
    <mergeCell ref="A49:B49"/>
    <mergeCell ref="A50:B50"/>
    <mergeCell ref="B1:C1"/>
    <mergeCell ref="A4:C4"/>
    <mergeCell ref="A32:G32"/>
    <mergeCell ref="A45:F45"/>
    <mergeCell ref="A48:B4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276E6-A0FD-4C9C-A1D2-F1B85B1A9AD3}">
  <dimension ref="A1:K54"/>
  <sheetViews>
    <sheetView workbookViewId="0" topLeftCell="A7">
      <selection activeCell="I13" sqref="I13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9.5742187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11.421875" style="38" bestFit="1" customWidth="1"/>
    <col min="10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 customHeight="1">
      <c r="A1" s="6" t="s">
        <v>2</v>
      </c>
      <c r="B1" s="120" t="str">
        <f>'Wykaz procedur medycznych'!C5</f>
        <v>Przezoskrzelowa biopsja śródpiersia lub płuca pod kontrolą ultrasonograficzną</v>
      </c>
      <c r="C1" s="120"/>
      <c r="D1" s="130"/>
      <c r="E1" s="130"/>
      <c r="F1" s="130"/>
      <c r="G1" s="130"/>
      <c r="H1" s="7"/>
      <c r="I1" s="7"/>
      <c r="J1" s="7"/>
      <c r="K1" s="7"/>
    </row>
    <row r="2" spans="1:11" ht="15.6">
      <c r="A2" s="6" t="s">
        <v>62</v>
      </c>
      <c r="B2" s="72" t="str">
        <f>'Wykaz procedur medycznych'!B5</f>
        <v>33.273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7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7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7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5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7"/>
      <c r="K13" s="7"/>
    </row>
    <row r="14" spans="1:11" ht="26.4" customHeight="1">
      <c r="A14" s="10" t="str">
        <f>'Przykładowe materiały - ceny'!A9</f>
        <v>ENDO-07</v>
      </c>
      <c r="B14" s="11" t="str">
        <f>'Przykładowe materiały - ceny'!B9</f>
        <v>Ustnik endoskopowy</v>
      </c>
      <c r="C14" s="11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7"/>
      <c r="K14" s="7"/>
    </row>
    <row r="15" spans="1:11" ht="26.4" customHeight="1">
      <c r="A15" s="10" t="str">
        <f>'Przykładowe materiały - ceny'!A10</f>
        <v>ENDO-08</v>
      </c>
      <c r="B15" s="11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7"/>
      <c r="K15" s="7"/>
    </row>
    <row r="16" spans="1:11" s="16" customFormat="1" ht="26.4" customHeight="1">
      <c r="A16" s="10" t="str">
        <f>'Przykładowe materiały - ceny'!A11</f>
        <v>ENDO-09</v>
      </c>
      <c r="B16" s="11" t="str">
        <f>'Przykładowe materiały - ceny'!B11</f>
        <v>Skinsept Pur do odkażania skóry, opakowanie 350ml</v>
      </c>
      <c r="C16" s="11" t="str">
        <f>'Przykładowe materiały - ceny'!C11</f>
        <v>środek dezynfekcyjny</v>
      </c>
      <c r="D16" s="13">
        <v>100</v>
      </c>
      <c r="E16" s="11" t="str">
        <f>'Przykładowe materiały - ceny'!D11</f>
        <v>szt</v>
      </c>
      <c r="F16" s="41">
        <v>1</v>
      </c>
      <c r="G16" s="12">
        <f>'Przykładowe materiały - ceny'!E11</f>
        <v>23.05</v>
      </c>
      <c r="H16" s="12">
        <f t="shared" si="0"/>
        <v>0.2305</v>
      </c>
      <c r="I16" s="15"/>
      <c r="J16" s="15"/>
      <c r="K16" s="15"/>
    </row>
    <row r="17" spans="1:11" s="16" customFormat="1" ht="26.4" customHeight="1">
      <c r="A17" s="10" t="str">
        <f>'Przykładowe materiały - ceny'!A12</f>
        <v>ENDO-10</v>
      </c>
      <c r="B17" s="11" t="str">
        <f>'Przykładowe materiały - ceny'!B12</f>
        <v>ANIOXYDE 1000 ml, preparat do czyszczenia endoskopów</v>
      </c>
      <c r="C17" s="11" t="str">
        <f>'Przykładowe materiały - ceny'!C12</f>
        <v>środek dezynfekcyjny</v>
      </c>
      <c r="D17" s="13">
        <v>25</v>
      </c>
      <c r="E17" s="11" t="str">
        <f>'Przykładowe materiały - ceny'!D12</f>
        <v>szt</v>
      </c>
      <c r="F17" s="41">
        <v>1</v>
      </c>
      <c r="G17" s="12">
        <f>'Przykładowe materiały - ceny'!E12</f>
        <v>147.56</v>
      </c>
      <c r="H17" s="12">
        <f t="shared" si="0"/>
        <v>5.9024</v>
      </c>
      <c r="I17" s="15"/>
      <c r="J17" s="15"/>
      <c r="K17" s="15"/>
    </row>
    <row r="18" spans="1:11" s="16" customFormat="1" ht="26.4" customHeight="1">
      <c r="A18" s="10" t="str">
        <f>'Przykładowe materiały - ceny'!A13</f>
        <v>ENDO-11</v>
      </c>
      <c r="B18" s="11" t="str">
        <f>'Przykładowe materiały - ceny'!B13</f>
        <v>Lignina - wata celulozowa, opakowanie 5 kg</v>
      </c>
      <c r="C18" s="11" t="str">
        <f>'Przykładowe materiały - ceny'!C13</f>
        <v>materiał jednorazowy</v>
      </c>
      <c r="D18" s="13">
        <v>100</v>
      </c>
      <c r="E18" s="11" t="str">
        <f>'Przykładowe materiały - ceny'!D13</f>
        <v>opakowanie</v>
      </c>
      <c r="F18" s="41">
        <v>1</v>
      </c>
      <c r="G18" s="12">
        <f>'Przykładowe materiały - ceny'!E13</f>
        <v>42.55</v>
      </c>
      <c r="H18" s="12">
        <f t="shared" si="0"/>
        <v>0.4255</v>
      </c>
      <c r="I18" s="15"/>
      <c r="J18" s="15"/>
      <c r="K18" s="15"/>
    </row>
    <row r="19" spans="1:11" s="16" customFormat="1" ht="26.4" customHeight="1">
      <c r="A19" s="10" t="str">
        <f>'Przykładowe materiały - ceny'!A23</f>
        <v>ENDO-21</v>
      </c>
      <c r="B19" s="11" t="str">
        <f>'Przykładowe materiały - ceny'!B23</f>
        <v>Nerka jednorazowa</v>
      </c>
      <c r="C19" s="11" t="str">
        <f>'Przykładowe materiały - ceny'!C23</f>
        <v>materiał jednorazowy</v>
      </c>
      <c r="D19" s="13">
        <v>1</v>
      </c>
      <c r="E19" s="11" t="str">
        <f>'Przykładowe materiały - ceny'!D23</f>
        <v>szt</v>
      </c>
      <c r="F19" s="41">
        <v>1</v>
      </c>
      <c r="G19" s="12">
        <f>'Przykładowe materiały - ceny'!E23</f>
        <v>0.43</v>
      </c>
      <c r="H19" s="12">
        <f t="shared" si="0"/>
        <v>0.43</v>
      </c>
      <c r="I19" s="15"/>
      <c r="J19" s="15"/>
      <c r="K19" s="15"/>
    </row>
    <row r="20" spans="1:11" s="16" customFormat="1" ht="26.4" customHeight="1">
      <c r="A20" s="10" t="str">
        <f>'Przykładowe materiały - ceny'!A19</f>
        <v>ENDO-17</v>
      </c>
      <c r="B20" s="11" t="str">
        <f>'Przykładowe materiały - ceny'!B19</f>
        <v>Szczoteczka do czyszczenia endoskopów</v>
      </c>
      <c r="C20" s="11" t="str">
        <f>'Przykładowe materiały - ceny'!C19</f>
        <v>materiał jednorazowy</v>
      </c>
      <c r="D20" s="13">
        <v>1</v>
      </c>
      <c r="E20" s="11" t="str">
        <f>'Przykładowe materiały - ceny'!D19</f>
        <v>szt</v>
      </c>
      <c r="F20" s="41">
        <v>1</v>
      </c>
      <c r="G20" s="12">
        <f>'Przykładowe materiały - ceny'!E19</f>
        <v>2.98</v>
      </c>
      <c r="H20" s="12">
        <f t="shared" si="0"/>
        <v>2.98</v>
      </c>
      <c r="I20" s="15"/>
      <c r="J20" s="15"/>
      <c r="K20" s="15"/>
    </row>
    <row r="21" spans="1:11" s="16" customFormat="1" ht="26.4" customHeight="1">
      <c r="A21" s="10" t="str">
        <f>'Przykładowe materiały - ceny'!A14</f>
        <v>ENDO-12</v>
      </c>
      <c r="B21" s="11" t="str">
        <f>'Przykładowe materiały - ceny'!B14</f>
        <v>Aniosgel 85 NPC do dezynfekcji rąk, butelka 1000 ml</v>
      </c>
      <c r="C21" s="11" t="str">
        <f>'Przykładowe materiały - ceny'!C14</f>
        <v>środek dezynfekcyjny</v>
      </c>
      <c r="D21" s="13">
        <v>30</v>
      </c>
      <c r="E21" s="11" t="str">
        <f>'Przykładowe materiały - ceny'!D14</f>
        <v>szt</v>
      </c>
      <c r="F21" s="41">
        <v>1</v>
      </c>
      <c r="G21" s="12">
        <f>'Przykładowe materiały - ceny'!E14</f>
        <v>29.81</v>
      </c>
      <c r="H21" s="12">
        <f t="shared" si="0"/>
        <v>0.9936666666666666</v>
      </c>
      <c r="I21" s="15"/>
      <c r="J21" s="15"/>
      <c r="K21" s="15"/>
    </row>
    <row r="22" spans="1:11" s="16" customFormat="1" ht="26.4" customHeight="1">
      <c r="A22" s="10" t="str">
        <f>'Przykładowe materiały - ceny'!A15</f>
        <v>ENDO-13</v>
      </c>
      <c r="B22" s="11" t="str">
        <f>'Przykładowe materiały - ceny'!B15</f>
        <v>Chusteczki uniwersalne Clinell do dezynfekcji powierzchni, opakowanie 200 szt</v>
      </c>
      <c r="C22" s="11" t="str">
        <f>'Przykładowe materiały - ceny'!C15</f>
        <v>środek dezynfekcyjny</v>
      </c>
      <c r="D22" s="13">
        <v>60</v>
      </c>
      <c r="E22" s="11" t="str">
        <f>'Przykładowe materiały - ceny'!D15</f>
        <v>opakowanie</v>
      </c>
      <c r="F22" s="41">
        <v>1</v>
      </c>
      <c r="G22" s="12">
        <f>'Przykładowe materiały - ceny'!E15</f>
        <v>40</v>
      </c>
      <c r="H22" s="12">
        <f t="shared" si="0"/>
        <v>0.6666666666666666</v>
      </c>
      <c r="I22" s="15"/>
      <c r="J22" s="15"/>
      <c r="K22" s="15"/>
    </row>
    <row r="23" spans="1:11" s="16" customFormat="1" ht="26.4" customHeight="1">
      <c r="A23" s="10" t="str">
        <f>'Przykładowe materiały - ceny'!A16</f>
        <v>ENDO-14</v>
      </c>
      <c r="B23" s="11" t="str">
        <f>'Przykładowe materiały - ceny'!B16</f>
        <v>Kompresy niejałowe 10x10, opakowanie 100 sztuk</v>
      </c>
      <c r="C23" s="11" t="str">
        <f>'Przykładowe materiały - ceny'!C16</f>
        <v>materiał jednorazowy</v>
      </c>
      <c r="D23" s="13">
        <v>5</v>
      </c>
      <c r="E23" s="11" t="str">
        <f>'Przykładowe materiały - ceny'!D16</f>
        <v>opakowanie</v>
      </c>
      <c r="F23" s="41">
        <v>1</v>
      </c>
      <c r="G23" s="12">
        <f>'Przykładowe materiały - ceny'!E16</f>
        <v>10.15</v>
      </c>
      <c r="H23" s="12">
        <f t="shared" si="0"/>
        <v>2.0300000000000002</v>
      </c>
      <c r="I23" s="15"/>
      <c r="J23" s="15"/>
      <c r="K23" s="15"/>
    </row>
    <row r="24" spans="1:11" s="16" customFormat="1" ht="26.4" customHeight="1">
      <c r="A24" s="10" t="str">
        <f>'Przykładowe materiały - ceny'!A17</f>
        <v>ENDO-15</v>
      </c>
      <c r="B24" s="11" t="str">
        <f>'Przykładowe materiały - ceny'!B17</f>
        <v>Incidin OXY Wipes chusteczki do dezynfekcji, opakowanie 100 sztuk</v>
      </c>
      <c r="C24" s="11" t="str">
        <f>'Przykładowe materiały - ceny'!C17</f>
        <v>środek dezynfekcyjny</v>
      </c>
      <c r="D24" s="13">
        <v>10</v>
      </c>
      <c r="E24" s="11" t="str">
        <f>'Przykładowe materiały - ceny'!D17</f>
        <v>opakowanie</v>
      </c>
      <c r="F24" s="41">
        <v>1</v>
      </c>
      <c r="G24" s="12">
        <f>'Przykładowe materiały - ceny'!E17</f>
        <v>29.2</v>
      </c>
      <c r="H24" s="12">
        <f t="shared" si="0"/>
        <v>2.92</v>
      </c>
      <c r="I24" s="15"/>
      <c r="J24" s="15"/>
      <c r="K24" s="15"/>
    </row>
    <row r="25" spans="1:11" s="16" customFormat="1" ht="26.4" customHeight="1">
      <c r="A25" s="10" t="str">
        <f>'Przykładowe materiały - ceny'!A18</f>
        <v>ENDO-16</v>
      </c>
      <c r="B25" s="11" t="str">
        <f>'Przykładowe materiały - ceny'!B18</f>
        <v>Sterisol Liquid Soap Ultra Mild, opakowanie 700 ml</v>
      </c>
      <c r="C25" s="11" t="str">
        <f>'Przykładowe materiały - ceny'!C18</f>
        <v>środek dezynfekcyjny</v>
      </c>
      <c r="D25" s="13">
        <v>60</v>
      </c>
      <c r="E25" s="11" t="str">
        <f>'Przykładowe materiały - ceny'!D18</f>
        <v>szt</v>
      </c>
      <c r="F25" s="41">
        <v>1</v>
      </c>
      <c r="G25" s="12">
        <f>'Przykładowe materiały - ceny'!E18</f>
        <v>35</v>
      </c>
      <c r="H25" s="12">
        <f t="shared" si="0"/>
        <v>0.5833333333333334</v>
      </c>
      <c r="I25" s="15"/>
      <c r="J25" s="15"/>
      <c r="K25" s="15"/>
    </row>
    <row r="26" spans="1:11" s="16" customFormat="1" ht="26.4" customHeight="1">
      <c r="A26" s="10" t="str">
        <f>'Przykładowe materiały - ceny'!A22</f>
        <v>ENDO-20</v>
      </c>
      <c r="B26" s="11" t="str">
        <f>'Przykładowe materiały - ceny'!B22</f>
        <v>POJEMNIK na odpady medyczne 10L.</v>
      </c>
      <c r="C26" s="11" t="str">
        <f>'Przykładowe materiały - ceny'!C22</f>
        <v>materiał jednorazowy</v>
      </c>
      <c r="D26" s="13">
        <v>30</v>
      </c>
      <c r="E26" s="11" t="str">
        <f>'Przykładowe materiały - ceny'!D22</f>
        <v>szt</v>
      </c>
      <c r="F26" s="41">
        <v>1</v>
      </c>
      <c r="G26" s="12">
        <f>'Przykładowe materiały - ceny'!E22</f>
        <v>5.057675</v>
      </c>
      <c r="H26" s="12">
        <f t="shared" si="0"/>
        <v>0.16858916666666665</v>
      </c>
      <c r="I26" s="15"/>
      <c r="J26" s="15"/>
      <c r="K26" s="15"/>
    </row>
    <row r="27" spans="1:11" s="16" customFormat="1" ht="26.4" customHeight="1">
      <c r="A27" s="10" t="str">
        <f>'Przykładowe materiały - ceny'!A27</f>
        <v>ENDO-25</v>
      </c>
      <c r="B27" s="11" t="str">
        <f>'Przykładowe materiały - ceny'!B27</f>
        <v>Klipsy jednorazowe Olympus (opakowanie 40 sztuk)</v>
      </c>
      <c r="C27" s="11" t="str">
        <f>'Przykładowe materiały - ceny'!C27</f>
        <v>materiał jednorazowy</v>
      </c>
      <c r="D27" s="13">
        <v>40</v>
      </c>
      <c r="E27" s="11" t="str">
        <f>'Przykładowe materiały - ceny'!D27</f>
        <v>szt</v>
      </c>
      <c r="F27" s="41">
        <v>1</v>
      </c>
      <c r="G27" s="12">
        <f>'Przykładowe materiały - ceny'!E27</f>
        <v>54</v>
      </c>
      <c r="H27" s="12">
        <f t="shared" si="0"/>
        <v>1.35</v>
      </c>
      <c r="I27" s="15"/>
      <c r="J27" s="15"/>
      <c r="K27" s="15"/>
    </row>
    <row r="28" spans="1:11" s="16" customFormat="1" ht="26.4" customHeight="1">
      <c r="A28" s="10" t="str">
        <f>'Przykładowe materiały - ceny'!A28</f>
        <v>ENDO-26</v>
      </c>
      <c r="B28" s="11" t="str">
        <f>'Przykładowe materiały - ceny'!B28</f>
        <v>Pojemnik 30ML z nakrętką jałowy</v>
      </c>
      <c r="C28" s="11" t="str">
        <f>'Przykładowe materiały - ceny'!C28</f>
        <v>materiał jednorazowy</v>
      </c>
      <c r="D28" s="13">
        <v>1</v>
      </c>
      <c r="E28" s="11" t="str">
        <f>'Przykładowe materiały - ceny'!D28</f>
        <v>szt</v>
      </c>
      <c r="F28" s="41">
        <v>8</v>
      </c>
      <c r="G28" s="12">
        <f>'Przykładowe materiały - ceny'!E28</f>
        <v>0.45</v>
      </c>
      <c r="H28" s="12">
        <f t="shared" si="0"/>
        <v>3.6</v>
      </c>
      <c r="I28" s="15"/>
      <c r="J28" s="15"/>
      <c r="K28" s="15"/>
    </row>
    <row r="29" spans="1:11" s="16" customFormat="1" ht="26.4" customHeight="1">
      <c r="A29" s="10" t="str">
        <f>'Przykładowe materiały - ceny'!A21</f>
        <v>ENDO-19</v>
      </c>
      <c r="B29" s="11" t="str">
        <f>'Przykładowe materiały - ceny'!B21</f>
        <v>Pojemnik z 4% formaliną o poj.  60 / 30 ml</v>
      </c>
      <c r="C29" s="11" t="str">
        <f>'Przykładowe materiały - ceny'!C21</f>
        <v>materiał jednorazowy</v>
      </c>
      <c r="D29" s="13">
        <v>1</v>
      </c>
      <c r="E29" s="11" t="str">
        <f>'Przykładowe materiały - ceny'!D21</f>
        <v>szt</v>
      </c>
      <c r="F29" s="41">
        <v>8</v>
      </c>
      <c r="G29" s="12">
        <f>'Przykładowe materiały - ceny'!E21</f>
        <v>2.787471641791045</v>
      </c>
      <c r="H29" s="12">
        <f t="shared" si="0"/>
        <v>22.29977313432836</v>
      </c>
      <c r="I29" s="15"/>
      <c r="J29" s="15"/>
      <c r="K29" s="15"/>
    </row>
    <row r="30" spans="1:11" s="16" customFormat="1" ht="26.4" customHeight="1">
      <c r="A30" s="10" t="str">
        <f>'Przykładowe materiały - ceny'!A30</f>
        <v>ENDO-28</v>
      </c>
      <c r="B30" s="11" t="str">
        <f>'Przykładowe materiały - ceny'!B30</f>
        <v>Ostrze chirurgiczne</v>
      </c>
      <c r="C30" s="11" t="str">
        <f>'Przykładowe materiały - ceny'!C30</f>
        <v>materiał jednorazowy</v>
      </c>
      <c r="D30" s="13">
        <v>1</v>
      </c>
      <c r="E30" s="11" t="str">
        <f>'Przykładowe materiały - ceny'!D30</f>
        <v>szt</v>
      </c>
      <c r="F30" s="41">
        <v>1</v>
      </c>
      <c r="G30" s="12">
        <f>'Przykładowe materiały - ceny'!E30</f>
        <v>0.45</v>
      </c>
      <c r="H30" s="12">
        <f t="shared" si="0"/>
        <v>0.45</v>
      </c>
      <c r="I30" s="15"/>
      <c r="J30" s="15"/>
      <c r="K30" s="15"/>
    </row>
    <row r="31" spans="1:11" s="16" customFormat="1" ht="26.4" customHeight="1">
      <c r="A31" s="10" t="str">
        <f>'Przykładowe materiały - ceny'!A31</f>
        <v>ENDO-29</v>
      </c>
      <c r="B31" s="11" t="str">
        <f>'Przykładowe materiały - ceny'!B31</f>
        <v>Igła do ostrzykiwania Olympus NM</v>
      </c>
      <c r="C31" s="11" t="str">
        <f>'Przykładowe materiały - ceny'!C31</f>
        <v>materiał jednorazowy</v>
      </c>
      <c r="D31" s="13">
        <v>5</v>
      </c>
      <c r="E31" s="11" t="str">
        <f>'Przykładowe materiały - ceny'!D31</f>
        <v>szt</v>
      </c>
      <c r="F31" s="41">
        <v>1</v>
      </c>
      <c r="G31" s="12">
        <f>'Przykładowe materiały - ceny'!E31</f>
        <v>635</v>
      </c>
      <c r="H31" s="12">
        <f t="shared" si="0"/>
        <v>127</v>
      </c>
      <c r="I31" s="15"/>
      <c r="J31" s="15"/>
      <c r="K31" s="15"/>
    </row>
    <row r="32" spans="1:11" s="16" customFormat="1" ht="26.4" customHeight="1">
      <c r="A32" s="10" t="str">
        <f>'Przykładowe materiały - ceny'!A32</f>
        <v>ENDO-30</v>
      </c>
      <c r="B32" s="11" t="str">
        <f>'Przykładowe materiały - ceny'!B32</f>
        <v>Igła aspiracyjna USG EBUS</v>
      </c>
      <c r="C32" s="11" t="str">
        <f>'Przykładowe materiały - ceny'!C32</f>
        <v>materiał jednorazowy</v>
      </c>
      <c r="D32" s="13">
        <v>20</v>
      </c>
      <c r="E32" s="11" t="str">
        <f>'Przykładowe materiały - ceny'!D32</f>
        <v>szt</v>
      </c>
      <c r="F32" s="41">
        <v>1</v>
      </c>
      <c r="G32" s="12">
        <f>'Przykładowe materiały - ceny'!E32</f>
        <v>2730</v>
      </c>
      <c r="H32" s="12">
        <f t="shared" si="0"/>
        <v>136.5</v>
      </c>
      <c r="I32" s="15"/>
      <c r="J32" s="15"/>
      <c r="K32" s="15"/>
    </row>
    <row r="33" spans="1:11" s="16" customFormat="1" ht="26.4" customHeight="1">
      <c r="A33" s="10" t="str">
        <f>'Przykładowe materiały - ceny'!A33</f>
        <v>ENDO-31</v>
      </c>
      <c r="B33" s="11" t="str">
        <f>'Przykładowe materiały - ceny'!B33</f>
        <v xml:space="preserve">Igła j.u. 1,2 x 40 </v>
      </c>
      <c r="C33" s="11" t="str">
        <f>'Przykładowe materiały - ceny'!C33</f>
        <v>materiał jednorazowy</v>
      </c>
      <c r="D33" s="13">
        <v>1</v>
      </c>
      <c r="E33" s="11" t="str">
        <f>'Przykładowe materiały - ceny'!D33</f>
        <v>szt</v>
      </c>
      <c r="F33" s="41">
        <v>1</v>
      </c>
      <c r="G33" s="12">
        <f>'Przykładowe materiały - ceny'!E33</f>
        <v>0.0852</v>
      </c>
      <c r="H33" s="12">
        <f t="shared" si="0"/>
        <v>0.0852</v>
      </c>
      <c r="I33" s="15"/>
      <c r="J33" s="15"/>
      <c r="K33" s="15"/>
    </row>
    <row r="34" spans="1:11" s="16" customFormat="1" ht="26.4" customHeight="1">
      <c r="A34" s="10" t="str">
        <f>'Przykładowe materiały - ceny'!A34</f>
        <v>ENDO-32</v>
      </c>
      <c r="B34" s="11" t="str">
        <f>'Przykładowe materiały - ceny'!B34</f>
        <v>Strzykawka 20 ml</v>
      </c>
      <c r="C34" s="11" t="str">
        <f>'Przykładowe materiały - ceny'!C34</f>
        <v>materiał jednorazowy</v>
      </c>
      <c r="D34" s="13">
        <v>1</v>
      </c>
      <c r="E34" s="11" t="str">
        <f>'Przykładowe materiały - ceny'!D34</f>
        <v>szt</v>
      </c>
      <c r="F34" s="41">
        <v>1</v>
      </c>
      <c r="G34" s="12">
        <f>'Przykładowe materiały - ceny'!E34</f>
        <v>0.2</v>
      </c>
      <c r="H34" s="12">
        <f t="shared" si="0"/>
        <v>0.2</v>
      </c>
      <c r="I34" s="15"/>
      <c r="J34" s="15"/>
      <c r="K34" s="15"/>
    </row>
    <row r="35" spans="1:11" s="16" customFormat="1" ht="26.4" customHeight="1">
      <c r="A35" s="10" t="str">
        <f>'Przykładowe materiały - ceny'!A25</f>
        <v>ENDO-23</v>
      </c>
      <c r="B35" s="11" t="str">
        <f>'Przykładowe materiały - ceny'!B25</f>
        <v xml:space="preserve">Lignocain 2%, op. 20 poj. 20 mg/1 ml </v>
      </c>
      <c r="C35" s="11" t="str">
        <f>'Przykładowe materiały - ceny'!C25</f>
        <v>lek</v>
      </c>
      <c r="D35" s="13">
        <v>1</v>
      </c>
      <c r="E35" s="11" t="str">
        <f>'Przykładowe materiały - ceny'!D25</f>
        <v>szt</v>
      </c>
      <c r="F35" s="41">
        <v>1</v>
      </c>
      <c r="G35" s="12">
        <f>'Przykładowe materiały - ceny'!E25</f>
        <v>3.15</v>
      </c>
      <c r="H35" s="12">
        <f t="shared" si="0"/>
        <v>3.15</v>
      </c>
      <c r="I35" s="15"/>
      <c r="J35" s="15"/>
      <c r="K35" s="15"/>
    </row>
    <row r="36" spans="1:11" s="16" customFormat="1" ht="26.4" customHeight="1">
      <c r="A36" s="123" t="s">
        <v>80</v>
      </c>
      <c r="B36" s="124"/>
      <c r="C36" s="124"/>
      <c r="D36" s="124"/>
      <c r="E36" s="124"/>
      <c r="F36" s="124"/>
      <c r="G36" s="125"/>
      <c r="H36" s="17">
        <f>SUM(H8:H35)</f>
        <v>361.1256289676616</v>
      </c>
      <c r="I36" s="15"/>
      <c r="J36" s="15"/>
      <c r="K36" s="15"/>
    </row>
    <row r="37" spans="1:11" s="16" customFormat="1" ht="26.4" customHeight="1">
      <c r="A37" s="6"/>
      <c r="B37" s="6"/>
      <c r="C37" s="6"/>
      <c r="D37" s="6"/>
      <c r="E37" s="6"/>
      <c r="F37" s="6"/>
      <c r="G37" s="6"/>
      <c r="H37" s="6"/>
      <c r="I37" s="15"/>
      <c r="J37" s="15"/>
      <c r="K37" s="15"/>
    </row>
    <row r="38" spans="1:11" ht="18.6" customHeight="1">
      <c r="A38" s="6" t="s">
        <v>81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8.6" customHeight="1">
      <c r="A39" s="6" t="s">
        <v>82</v>
      </c>
      <c r="B39" s="18" t="s">
        <v>83</v>
      </c>
      <c r="C39" s="18" t="s">
        <v>84</v>
      </c>
      <c r="D39" s="7"/>
      <c r="E39" s="7"/>
      <c r="F39" s="7"/>
      <c r="G39" s="7"/>
      <c r="H39" s="7"/>
      <c r="I39" s="7"/>
      <c r="J39" s="7"/>
      <c r="K39" s="7"/>
    </row>
    <row r="40" spans="1:11" ht="15">
      <c r="A40" s="19"/>
      <c r="B40" s="20"/>
      <c r="C40" s="21"/>
      <c r="D40" s="7"/>
      <c r="E40" s="7"/>
      <c r="F40" s="7"/>
      <c r="G40" s="7"/>
      <c r="H40" s="7"/>
      <c r="I40" s="7"/>
      <c r="J40" s="7"/>
      <c r="K40" s="7"/>
    </row>
    <row r="41" spans="1:11" ht="15">
      <c r="A41" s="22" t="str">
        <f>'Przykładowe stawki wynagrodzeń'!C3</f>
        <v>lekarz</v>
      </c>
      <c r="B41" s="23">
        <f>'Przykładowe stawki wynagrodzeń'!E7</f>
        <v>115.2072796875</v>
      </c>
      <c r="C41" s="24">
        <f>B41/60</f>
        <v>1.920121328125</v>
      </c>
      <c r="D41" s="7"/>
      <c r="E41" s="7"/>
      <c r="F41" s="7"/>
      <c r="G41" s="7"/>
      <c r="H41" s="7"/>
      <c r="I41" s="7"/>
      <c r="J41" s="7"/>
      <c r="K41" s="7"/>
    </row>
    <row r="42" spans="1:11" ht="15">
      <c r="A42" s="25" t="str">
        <f>'Przykładowe stawki wynagrodzeń'!C9</f>
        <v>pielęgniarka</v>
      </c>
      <c r="B42" s="23">
        <f>'Przykładowe stawki wynagrodzeń'!E12</f>
        <v>44.2545341875</v>
      </c>
      <c r="C42" s="24">
        <f>B42/60</f>
        <v>0.7375755697916666</v>
      </c>
      <c r="D42" s="7"/>
      <c r="E42" s="7"/>
      <c r="F42" s="7"/>
      <c r="G42" s="7"/>
      <c r="H42" s="7"/>
      <c r="I42" s="7"/>
      <c r="J42" s="7"/>
      <c r="K42" s="7"/>
    </row>
    <row r="43" spans="1:11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57.6">
      <c r="A45" s="8" t="s">
        <v>85</v>
      </c>
      <c r="B45" s="8" t="s">
        <v>86</v>
      </c>
      <c r="C45" s="8" t="s">
        <v>67</v>
      </c>
      <c r="D45" s="8" t="s">
        <v>87</v>
      </c>
      <c r="E45" s="8" t="s">
        <v>88</v>
      </c>
      <c r="F45" s="8" t="s">
        <v>89</v>
      </c>
      <c r="G45" s="8" t="s">
        <v>90</v>
      </c>
      <c r="H45" s="7"/>
      <c r="I45" s="7"/>
      <c r="J45" s="7"/>
      <c r="K45" s="7"/>
    </row>
    <row r="46" spans="1:11" ht="15">
      <c r="A46" s="26"/>
      <c r="B46" s="9" t="s">
        <v>73</v>
      </c>
      <c r="C46" s="9" t="s">
        <v>75</v>
      </c>
      <c r="D46" s="9" t="s">
        <v>76</v>
      </c>
      <c r="E46" s="9" t="s">
        <v>77</v>
      </c>
      <c r="F46" s="9" t="s">
        <v>78</v>
      </c>
      <c r="G46" s="27" t="s">
        <v>91</v>
      </c>
      <c r="H46" s="7"/>
      <c r="I46" s="7"/>
      <c r="J46" s="7"/>
      <c r="K46" s="7"/>
    </row>
    <row r="47" spans="1:11" ht="15">
      <c r="A47" s="28" t="s">
        <v>149</v>
      </c>
      <c r="B47" s="29" t="s">
        <v>98</v>
      </c>
      <c r="C47" s="30">
        <v>1</v>
      </c>
      <c r="D47" s="31" t="s">
        <v>92</v>
      </c>
      <c r="E47" s="32">
        <v>40</v>
      </c>
      <c r="F47" s="33">
        <f>C41</f>
        <v>1.920121328125</v>
      </c>
      <c r="G47" s="33">
        <f>(E47/C47)*F47</f>
        <v>76.804853125</v>
      </c>
      <c r="H47" s="7"/>
      <c r="I47" s="7"/>
      <c r="J47" s="7"/>
      <c r="K47" s="7"/>
    </row>
    <row r="48" spans="1:11" ht="15">
      <c r="A48" s="58" t="s">
        <v>245</v>
      </c>
      <c r="B48" s="29" t="s">
        <v>99</v>
      </c>
      <c r="C48" s="31">
        <v>1</v>
      </c>
      <c r="D48" s="31" t="s">
        <v>92</v>
      </c>
      <c r="E48" s="34">
        <v>50</v>
      </c>
      <c r="F48" s="33">
        <f>C42</f>
        <v>0.7375755697916666</v>
      </c>
      <c r="G48" s="35">
        <f>(E48/C48)*F48</f>
        <v>36.87877848958333</v>
      </c>
      <c r="H48" s="7"/>
      <c r="I48" s="7"/>
      <c r="J48" s="7"/>
      <c r="K48" s="7"/>
    </row>
    <row r="49" spans="1:11" ht="15">
      <c r="A49" s="126" t="s">
        <v>93</v>
      </c>
      <c r="B49" s="127"/>
      <c r="C49" s="127"/>
      <c r="D49" s="127"/>
      <c r="E49" s="127"/>
      <c r="F49" s="127"/>
      <c r="G49" s="36">
        <f>SUM(G47:G48)</f>
        <v>113.68363161458333</v>
      </c>
      <c r="H49" s="7"/>
      <c r="I49" s="7"/>
      <c r="J49" s="7"/>
      <c r="K49" s="7"/>
    </row>
    <row r="50" spans="1:11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25.2" customHeight="1">
      <c r="A51" s="7"/>
      <c r="B51" s="7"/>
      <c r="C51" s="7"/>
      <c r="D51" s="7"/>
      <c r="E51" s="7"/>
      <c r="F51" s="7"/>
      <c r="G51" s="7"/>
      <c r="H51" s="37"/>
      <c r="I51" s="7"/>
      <c r="J51" s="7"/>
      <c r="K51" s="7"/>
    </row>
    <row r="52" spans="1:11" ht="25.2" customHeight="1">
      <c r="A52" s="128" t="s">
        <v>94</v>
      </c>
      <c r="B52" s="128"/>
      <c r="C52" s="20">
        <f>H36</f>
        <v>361.1256289676616</v>
      </c>
      <c r="D52" s="7"/>
      <c r="E52" s="7"/>
      <c r="F52" s="7"/>
      <c r="G52" s="7"/>
      <c r="H52" s="37"/>
      <c r="I52" s="7"/>
      <c r="J52" s="7"/>
      <c r="K52" s="7"/>
    </row>
    <row r="53" spans="1:7" ht="15">
      <c r="A53" s="129" t="s">
        <v>95</v>
      </c>
      <c r="B53" s="129"/>
      <c r="C53" s="23">
        <f>G49</f>
        <v>113.68363161458333</v>
      </c>
      <c r="D53" s="7"/>
      <c r="E53" s="7"/>
      <c r="F53" s="7"/>
      <c r="G53" s="7"/>
    </row>
    <row r="54" spans="1:7" ht="19.8" customHeight="1">
      <c r="A54" s="119" t="s">
        <v>96</v>
      </c>
      <c r="B54" s="119"/>
      <c r="C54" s="74">
        <f>SUM(C52:C53)</f>
        <v>474.809260582245</v>
      </c>
      <c r="D54" s="6"/>
      <c r="E54" s="6"/>
      <c r="F54" s="6"/>
      <c r="G54" s="6"/>
    </row>
  </sheetData>
  <mergeCells count="7">
    <mergeCell ref="A53:B53"/>
    <mergeCell ref="A54:B54"/>
    <mergeCell ref="A4:C4"/>
    <mergeCell ref="B1:G1"/>
    <mergeCell ref="A36:G36"/>
    <mergeCell ref="A49:F49"/>
    <mergeCell ref="A52:B5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8BCFB-C355-4217-B1DA-06EC00598F4B}">
  <dimension ref="A1:K54"/>
  <sheetViews>
    <sheetView workbookViewId="0" topLeftCell="A4">
      <selection activeCell="F12" sqref="F12"/>
    </sheetView>
  </sheetViews>
  <sheetFormatPr defaultColWidth="9.140625" defaultRowHeight="15"/>
  <cols>
    <col min="1" max="1" width="48.7109375" style="37" customWidth="1"/>
    <col min="2" max="2" width="39.7109375" style="37" customWidth="1"/>
    <col min="3" max="3" width="18.00390625" style="37" customWidth="1"/>
    <col min="4" max="4" width="11.7109375" style="37" customWidth="1"/>
    <col min="5" max="5" width="11.421875" style="37" customWidth="1"/>
    <col min="6" max="6" width="10.421875" style="37" customWidth="1"/>
    <col min="7" max="7" width="11.57421875" style="37" customWidth="1"/>
    <col min="8" max="8" width="15.421875" style="37" customWidth="1"/>
    <col min="9" max="9" width="8.28125" style="38" customWidth="1"/>
    <col min="10" max="10" width="26.7109375" style="38" customWidth="1"/>
    <col min="11" max="254" width="9.140625" style="38" customWidth="1"/>
    <col min="255" max="255" width="18.140625" style="38" customWidth="1"/>
    <col min="256" max="256" width="15.8515625" style="38" customWidth="1"/>
    <col min="257" max="257" width="48.8515625" style="38" customWidth="1"/>
    <col min="258" max="258" width="11.7109375" style="38" customWidth="1"/>
    <col min="259" max="259" width="9.57421875" style="38" customWidth="1"/>
    <col min="260" max="260" width="10.421875" style="38" customWidth="1"/>
    <col min="261" max="261" width="11.57421875" style="38" customWidth="1"/>
    <col min="262" max="262" width="15.421875" style="38" customWidth="1"/>
    <col min="263" max="510" width="9.140625" style="38" customWidth="1"/>
    <col min="511" max="511" width="18.140625" style="38" customWidth="1"/>
    <col min="512" max="512" width="15.8515625" style="38" customWidth="1"/>
    <col min="513" max="513" width="48.8515625" style="38" customWidth="1"/>
    <col min="514" max="514" width="11.7109375" style="38" customWidth="1"/>
    <col min="515" max="515" width="9.57421875" style="38" customWidth="1"/>
    <col min="516" max="516" width="10.421875" style="38" customWidth="1"/>
    <col min="517" max="517" width="11.57421875" style="38" customWidth="1"/>
    <col min="518" max="518" width="15.421875" style="38" customWidth="1"/>
    <col min="519" max="766" width="9.140625" style="38" customWidth="1"/>
    <col min="767" max="767" width="18.140625" style="38" customWidth="1"/>
    <col min="768" max="768" width="15.8515625" style="38" customWidth="1"/>
    <col min="769" max="769" width="48.8515625" style="38" customWidth="1"/>
    <col min="770" max="770" width="11.7109375" style="38" customWidth="1"/>
    <col min="771" max="771" width="9.57421875" style="38" customWidth="1"/>
    <col min="772" max="772" width="10.421875" style="38" customWidth="1"/>
    <col min="773" max="773" width="11.57421875" style="38" customWidth="1"/>
    <col min="774" max="774" width="15.421875" style="38" customWidth="1"/>
    <col min="775" max="1022" width="9.140625" style="38" customWidth="1"/>
    <col min="1023" max="1023" width="18.140625" style="38" customWidth="1"/>
    <col min="1024" max="1024" width="15.8515625" style="38" customWidth="1"/>
    <col min="1025" max="1025" width="48.8515625" style="38" customWidth="1"/>
    <col min="1026" max="1026" width="11.7109375" style="38" customWidth="1"/>
    <col min="1027" max="1027" width="9.57421875" style="38" customWidth="1"/>
    <col min="1028" max="1028" width="10.421875" style="38" customWidth="1"/>
    <col min="1029" max="1029" width="11.57421875" style="38" customWidth="1"/>
    <col min="1030" max="1030" width="15.421875" style="38" customWidth="1"/>
    <col min="1031" max="1278" width="9.140625" style="38" customWidth="1"/>
    <col min="1279" max="1279" width="18.140625" style="38" customWidth="1"/>
    <col min="1280" max="1280" width="15.8515625" style="38" customWidth="1"/>
    <col min="1281" max="1281" width="48.8515625" style="38" customWidth="1"/>
    <col min="1282" max="1282" width="11.7109375" style="38" customWidth="1"/>
    <col min="1283" max="1283" width="9.57421875" style="38" customWidth="1"/>
    <col min="1284" max="1284" width="10.421875" style="38" customWidth="1"/>
    <col min="1285" max="1285" width="11.57421875" style="38" customWidth="1"/>
    <col min="1286" max="1286" width="15.421875" style="38" customWidth="1"/>
    <col min="1287" max="1534" width="9.140625" style="38" customWidth="1"/>
    <col min="1535" max="1535" width="18.140625" style="38" customWidth="1"/>
    <col min="1536" max="1536" width="15.8515625" style="38" customWidth="1"/>
    <col min="1537" max="1537" width="48.8515625" style="38" customWidth="1"/>
    <col min="1538" max="1538" width="11.7109375" style="38" customWidth="1"/>
    <col min="1539" max="1539" width="9.57421875" style="38" customWidth="1"/>
    <col min="1540" max="1540" width="10.421875" style="38" customWidth="1"/>
    <col min="1541" max="1541" width="11.57421875" style="38" customWidth="1"/>
    <col min="1542" max="1542" width="15.421875" style="38" customWidth="1"/>
    <col min="1543" max="1790" width="9.140625" style="38" customWidth="1"/>
    <col min="1791" max="1791" width="18.140625" style="38" customWidth="1"/>
    <col min="1792" max="1792" width="15.8515625" style="38" customWidth="1"/>
    <col min="1793" max="1793" width="48.8515625" style="38" customWidth="1"/>
    <col min="1794" max="1794" width="11.7109375" style="38" customWidth="1"/>
    <col min="1795" max="1795" width="9.57421875" style="38" customWidth="1"/>
    <col min="1796" max="1796" width="10.421875" style="38" customWidth="1"/>
    <col min="1797" max="1797" width="11.57421875" style="38" customWidth="1"/>
    <col min="1798" max="1798" width="15.421875" style="38" customWidth="1"/>
    <col min="1799" max="2046" width="9.140625" style="38" customWidth="1"/>
    <col min="2047" max="2047" width="18.140625" style="38" customWidth="1"/>
    <col min="2048" max="2048" width="15.8515625" style="38" customWidth="1"/>
    <col min="2049" max="2049" width="48.8515625" style="38" customWidth="1"/>
    <col min="2050" max="2050" width="11.7109375" style="38" customWidth="1"/>
    <col min="2051" max="2051" width="9.57421875" style="38" customWidth="1"/>
    <col min="2052" max="2052" width="10.421875" style="38" customWidth="1"/>
    <col min="2053" max="2053" width="11.57421875" style="38" customWidth="1"/>
    <col min="2054" max="2054" width="15.421875" style="38" customWidth="1"/>
    <col min="2055" max="2302" width="9.140625" style="38" customWidth="1"/>
    <col min="2303" max="2303" width="18.140625" style="38" customWidth="1"/>
    <col min="2304" max="2304" width="15.8515625" style="38" customWidth="1"/>
    <col min="2305" max="2305" width="48.8515625" style="38" customWidth="1"/>
    <col min="2306" max="2306" width="11.7109375" style="38" customWidth="1"/>
    <col min="2307" max="2307" width="9.57421875" style="38" customWidth="1"/>
    <col min="2308" max="2308" width="10.421875" style="38" customWidth="1"/>
    <col min="2309" max="2309" width="11.57421875" style="38" customWidth="1"/>
    <col min="2310" max="2310" width="15.421875" style="38" customWidth="1"/>
    <col min="2311" max="2558" width="9.140625" style="38" customWidth="1"/>
    <col min="2559" max="2559" width="18.140625" style="38" customWidth="1"/>
    <col min="2560" max="2560" width="15.8515625" style="38" customWidth="1"/>
    <col min="2561" max="2561" width="48.8515625" style="38" customWidth="1"/>
    <col min="2562" max="2562" width="11.7109375" style="38" customWidth="1"/>
    <col min="2563" max="2563" width="9.57421875" style="38" customWidth="1"/>
    <col min="2564" max="2564" width="10.421875" style="38" customWidth="1"/>
    <col min="2565" max="2565" width="11.57421875" style="38" customWidth="1"/>
    <col min="2566" max="2566" width="15.421875" style="38" customWidth="1"/>
    <col min="2567" max="2814" width="9.140625" style="38" customWidth="1"/>
    <col min="2815" max="2815" width="18.140625" style="38" customWidth="1"/>
    <col min="2816" max="2816" width="15.8515625" style="38" customWidth="1"/>
    <col min="2817" max="2817" width="48.8515625" style="38" customWidth="1"/>
    <col min="2818" max="2818" width="11.7109375" style="38" customWidth="1"/>
    <col min="2819" max="2819" width="9.57421875" style="38" customWidth="1"/>
    <col min="2820" max="2820" width="10.421875" style="38" customWidth="1"/>
    <col min="2821" max="2821" width="11.57421875" style="38" customWidth="1"/>
    <col min="2822" max="2822" width="15.421875" style="38" customWidth="1"/>
    <col min="2823" max="3070" width="9.140625" style="38" customWidth="1"/>
    <col min="3071" max="3071" width="18.140625" style="38" customWidth="1"/>
    <col min="3072" max="3072" width="15.8515625" style="38" customWidth="1"/>
    <col min="3073" max="3073" width="48.8515625" style="38" customWidth="1"/>
    <col min="3074" max="3074" width="11.7109375" style="38" customWidth="1"/>
    <col min="3075" max="3075" width="9.57421875" style="38" customWidth="1"/>
    <col min="3076" max="3076" width="10.421875" style="38" customWidth="1"/>
    <col min="3077" max="3077" width="11.57421875" style="38" customWidth="1"/>
    <col min="3078" max="3078" width="15.421875" style="38" customWidth="1"/>
    <col min="3079" max="3326" width="9.140625" style="38" customWidth="1"/>
    <col min="3327" max="3327" width="18.140625" style="38" customWidth="1"/>
    <col min="3328" max="3328" width="15.8515625" style="38" customWidth="1"/>
    <col min="3329" max="3329" width="48.8515625" style="38" customWidth="1"/>
    <col min="3330" max="3330" width="11.7109375" style="38" customWidth="1"/>
    <col min="3331" max="3331" width="9.57421875" style="38" customWidth="1"/>
    <col min="3332" max="3332" width="10.421875" style="38" customWidth="1"/>
    <col min="3333" max="3333" width="11.57421875" style="38" customWidth="1"/>
    <col min="3334" max="3334" width="15.421875" style="38" customWidth="1"/>
    <col min="3335" max="3582" width="9.140625" style="38" customWidth="1"/>
    <col min="3583" max="3583" width="18.140625" style="38" customWidth="1"/>
    <col min="3584" max="3584" width="15.8515625" style="38" customWidth="1"/>
    <col min="3585" max="3585" width="48.8515625" style="38" customWidth="1"/>
    <col min="3586" max="3586" width="11.7109375" style="38" customWidth="1"/>
    <col min="3587" max="3587" width="9.57421875" style="38" customWidth="1"/>
    <col min="3588" max="3588" width="10.421875" style="38" customWidth="1"/>
    <col min="3589" max="3589" width="11.57421875" style="38" customWidth="1"/>
    <col min="3590" max="3590" width="15.421875" style="38" customWidth="1"/>
    <col min="3591" max="3838" width="9.140625" style="38" customWidth="1"/>
    <col min="3839" max="3839" width="18.140625" style="38" customWidth="1"/>
    <col min="3840" max="3840" width="15.8515625" style="38" customWidth="1"/>
    <col min="3841" max="3841" width="48.8515625" style="38" customWidth="1"/>
    <col min="3842" max="3842" width="11.7109375" style="38" customWidth="1"/>
    <col min="3843" max="3843" width="9.57421875" style="38" customWidth="1"/>
    <col min="3844" max="3844" width="10.421875" style="38" customWidth="1"/>
    <col min="3845" max="3845" width="11.57421875" style="38" customWidth="1"/>
    <col min="3846" max="3846" width="15.421875" style="38" customWidth="1"/>
    <col min="3847" max="4094" width="9.140625" style="38" customWidth="1"/>
    <col min="4095" max="4095" width="18.140625" style="38" customWidth="1"/>
    <col min="4096" max="4096" width="15.8515625" style="38" customWidth="1"/>
    <col min="4097" max="4097" width="48.8515625" style="38" customWidth="1"/>
    <col min="4098" max="4098" width="11.7109375" style="38" customWidth="1"/>
    <col min="4099" max="4099" width="9.57421875" style="38" customWidth="1"/>
    <col min="4100" max="4100" width="10.421875" style="38" customWidth="1"/>
    <col min="4101" max="4101" width="11.57421875" style="38" customWidth="1"/>
    <col min="4102" max="4102" width="15.421875" style="38" customWidth="1"/>
    <col min="4103" max="4350" width="9.140625" style="38" customWidth="1"/>
    <col min="4351" max="4351" width="18.140625" style="38" customWidth="1"/>
    <col min="4352" max="4352" width="15.8515625" style="38" customWidth="1"/>
    <col min="4353" max="4353" width="48.8515625" style="38" customWidth="1"/>
    <col min="4354" max="4354" width="11.7109375" style="38" customWidth="1"/>
    <col min="4355" max="4355" width="9.57421875" style="38" customWidth="1"/>
    <col min="4356" max="4356" width="10.421875" style="38" customWidth="1"/>
    <col min="4357" max="4357" width="11.57421875" style="38" customWidth="1"/>
    <col min="4358" max="4358" width="15.421875" style="38" customWidth="1"/>
    <col min="4359" max="4606" width="9.140625" style="38" customWidth="1"/>
    <col min="4607" max="4607" width="18.140625" style="38" customWidth="1"/>
    <col min="4608" max="4608" width="15.8515625" style="38" customWidth="1"/>
    <col min="4609" max="4609" width="48.8515625" style="38" customWidth="1"/>
    <col min="4610" max="4610" width="11.7109375" style="38" customWidth="1"/>
    <col min="4611" max="4611" width="9.57421875" style="38" customWidth="1"/>
    <col min="4612" max="4612" width="10.421875" style="38" customWidth="1"/>
    <col min="4613" max="4613" width="11.57421875" style="38" customWidth="1"/>
    <col min="4614" max="4614" width="15.421875" style="38" customWidth="1"/>
    <col min="4615" max="4862" width="9.140625" style="38" customWidth="1"/>
    <col min="4863" max="4863" width="18.140625" style="38" customWidth="1"/>
    <col min="4864" max="4864" width="15.8515625" style="38" customWidth="1"/>
    <col min="4865" max="4865" width="48.8515625" style="38" customWidth="1"/>
    <col min="4866" max="4866" width="11.7109375" style="38" customWidth="1"/>
    <col min="4867" max="4867" width="9.57421875" style="38" customWidth="1"/>
    <col min="4868" max="4868" width="10.421875" style="38" customWidth="1"/>
    <col min="4869" max="4869" width="11.57421875" style="38" customWidth="1"/>
    <col min="4870" max="4870" width="15.421875" style="38" customWidth="1"/>
    <col min="4871" max="5118" width="9.140625" style="38" customWidth="1"/>
    <col min="5119" max="5119" width="18.140625" style="38" customWidth="1"/>
    <col min="5120" max="5120" width="15.8515625" style="38" customWidth="1"/>
    <col min="5121" max="5121" width="48.8515625" style="38" customWidth="1"/>
    <col min="5122" max="5122" width="11.7109375" style="38" customWidth="1"/>
    <col min="5123" max="5123" width="9.57421875" style="38" customWidth="1"/>
    <col min="5124" max="5124" width="10.421875" style="38" customWidth="1"/>
    <col min="5125" max="5125" width="11.57421875" style="38" customWidth="1"/>
    <col min="5126" max="5126" width="15.421875" style="38" customWidth="1"/>
    <col min="5127" max="5374" width="9.140625" style="38" customWidth="1"/>
    <col min="5375" max="5375" width="18.140625" style="38" customWidth="1"/>
    <col min="5376" max="5376" width="15.8515625" style="38" customWidth="1"/>
    <col min="5377" max="5377" width="48.8515625" style="38" customWidth="1"/>
    <col min="5378" max="5378" width="11.7109375" style="38" customWidth="1"/>
    <col min="5379" max="5379" width="9.57421875" style="38" customWidth="1"/>
    <col min="5380" max="5380" width="10.421875" style="38" customWidth="1"/>
    <col min="5381" max="5381" width="11.57421875" style="38" customWidth="1"/>
    <col min="5382" max="5382" width="15.421875" style="38" customWidth="1"/>
    <col min="5383" max="5630" width="9.140625" style="38" customWidth="1"/>
    <col min="5631" max="5631" width="18.140625" style="38" customWidth="1"/>
    <col min="5632" max="5632" width="15.8515625" style="38" customWidth="1"/>
    <col min="5633" max="5633" width="48.8515625" style="38" customWidth="1"/>
    <col min="5634" max="5634" width="11.7109375" style="38" customWidth="1"/>
    <col min="5635" max="5635" width="9.57421875" style="38" customWidth="1"/>
    <col min="5636" max="5636" width="10.421875" style="38" customWidth="1"/>
    <col min="5637" max="5637" width="11.57421875" style="38" customWidth="1"/>
    <col min="5638" max="5638" width="15.421875" style="38" customWidth="1"/>
    <col min="5639" max="5886" width="9.140625" style="38" customWidth="1"/>
    <col min="5887" max="5887" width="18.140625" style="38" customWidth="1"/>
    <col min="5888" max="5888" width="15.8515625" style="38" customWidth="1"/>
    <col min="5889" max="5889" width="48.8515625" style="38" customWidth="1"/>
    <col min="5890" max="5890" width="11.7109375" style="38" customWidth="1"/>
    <col min="5891" max="5891" width="9.57421875" style="38" customWidth="1"/>
    <col min="5892" max="5892" width="10.421875" style="38" customWidth="1"/>
    <col min="5893" max="5893" width="11.57421875" style="38" customWidth="1"/>
    <col min="5894" max="5894" width="15.421875" style="38" customWidth="1"/>
    <col min="5895" max="6142" width="9.140625" style="38" customWidth="1"/>
    <col min="6143" max="6143" width="18.140625" style="38" customWidth="1"/>
    <col min="6144" max="6144" width="15.8515625" style="38" customWidth="1"/>
    <col min="6145" max="6145" width="48.8515625" style="38" customWidth="1"/>
    <col min="6146" max="6146" width="11.7109375" style="38" customWidth="1"/>
    <col min="6147" max="6147" width="9.57421875" style="38" customWidth="1"/>
    <col min="6148" max="6148" width="10.421875" style="38" customWidth="1"/>
    <col min="6149" max="6149" width="11.57421875" style="38" customWidth="1"/>
    <col min="6150" max="6150" width="15.421875" style="38" customWidth="1"/>
    <col min="6151" max="6398" width="9.140625" style="38" customWidth="1"/>
    <col min="6399" max="6399" width="18.140625" style="38" customWidth="1"/>
    <col min="6400" max="6400" width="15.8515625" style="38" customWidth="1"/>
    <col min="6401" max="6401" width="48.8515625" style="38" customWidth="1"/>
    <col min="6402" max="6402" width="11.7109375" style="38" customWidth="1"/>
    <col min="6403" max="6403" width="9.57421875" style="38" customWidth="1"/>
    <col min="6404" max="6404" width="10.421875" style="38" customWidth="1"/>
    <col min="6405" max="6405" width="11.57421875" style="38" customWidth="1"/>
    <col min="6406" max="6406" width="15.421875" style="38" customWidth="1"/>
    <col min="6407" max="6654" width="9.140625" style="38" customWidth="1"/>
    <col min="6655" max="6655" width="18.140625" style="38" customWidth="1"/>
    <col min="6656" max="6656" width="15.8515625" style="38" customWidth="1"/>
    <col min="6657" max="6657" width="48.8515625" style="38" customWidth="1"/>
    <col min="6658" max="6658" width="11.7109375" style="38" customWidth="1"/>
    <col min="6659" max="6659" width="9.57421875" style="38" customWidth="1"/>
    <col min="6660" max="6660" width="10.421875" style="38" customWidth="1"/>
    <col min="6661" max="6661" width="11.57421875" style="38" customWidth="1"/>
    <col min="6662" max="6662" width="15.421875" style="38" customWidth="1"/>
    <col min="6663" max="6910" width="9.140625" style="38" customWidth="1"/>
    <col min="6911" max="6911" width="18.140625" style="38" customWidth="1"/>
    <col min="6912" max="6912" width="15.8515625" style="38" customWidth="1"/>
    <col min="6913" max="6913" width="48.8515625" style="38" customWidth="1"/>
    <col min="6914" max="6914" width="11.7109375" style="38" customWidth="1"/>
    <col min="6915" max="6915" width="9.57421875" style="38" customWidth="1"/>
    <col min="6916" max="6916" width="10.421875" style="38" customWidth="1"/>
    <col min="6917" max="6917" width="11.57421875" style="38" customWidth="1"/>
    <col min="6918" max="6918" width="15.421875" style="38" customWidth="1"/>
    <col min="6919" max="7166" width="9.140625" style="38" customWidth="1"/>
    <col min="7167" max="7167" width="18.140625" style="38" customWidth="1"/>
    <col min="7168" max="7168" width="15.8515625" style="38" customWidth="1"/>
    <col min="7169" max="7169" width="48.8515625" style="38" customWidth="1"/>
    <col min="7170" max="7170" width="11.7109375" style="38" customWidth="1"/>
    <col min="7171" max="7171" width="9.57421875" style="38" customWidth="1"/>
    <col min="7172" max="7172" width="10.421875" style="38" customWidth="1"/>
    <col min="7173" max="7173" width="11.57421875" style="38" customWidth="1"/>
    <col min="7174" max="7174" width="15.421875" style="38" customWidth="1"/>
    <col min="7175" max="7422" width="9.140625" style="38" customWidth="1"/>
    <col min="7423" max="7423" width="18.140625" style="38" customWidth="1"/>
    <col min="7424" max="7424" width="15.8515625" style="38" customWidth="1"/>
    <col min="7425" max="7425" width="48.8515625" style="38" customWidth="1"/>
    <col min="7426" max="7426" width="11.7109375" style="38" customWidth="1"/>
    <col min="7427" max="7427" width="9.57421875" style="38" customWidth="1"/>
    <col min="7428" max="7428" width="10.421875" style="38" customWidth="1"/>
    <col min="7429" max="7429" width="11.57421875" style="38" customWidth="1"/>
    <col min="7430" max="7430" width="15.421875" style="38" customWidth="1"/>
    <col min="7431" max="7678" width="9.140625" style="38" customWidth="1"/>
    <col min="7679" max="7679" width="18.140625" style="38" customWidth="1"/>
    <col min="7680" max="7680" width="15.8515625" style="38" customWidth="1"/>
    <col min="7681" max="7681" width="48.8515625" style="38" customWidth="1"/>
    <col min="7682" max="7682" width="11.7109375" style="38" customWidth="1"/>
    <col min="7683" max="7683" width="9.57421875" style="38" customWidth="1"/>
    <col min="7684" max="7684" width="10.421875" style="38" customWidth="1"/>
    <col min="7685" max="7685" width="11.57421875" style="38" customWidth="1"/>
    <col min="7686" max="7686" width="15.421875" style="38" customWidth="1"/>
    <col min="7687" max="7934" width="9.140625" style="38" customWidth="1"/>
    <col min="7935" max="7935" width="18.140625" style="38" customWidth="1"/>
    <col min="7936" max="7936" width="15.8515625" style="38" customWidth="1"/>
    <col min="7937" max="7937" width="48.8515625" style="38" customWidth="1"/>
    <col min="7938" max="7938" width="11.7109375" style="38" customWidth="1"/>
    <col min="7939" max="7939" width="9.57421875" style="38" customWidth="1"/>
    <col min="7940" max="7940" width="10.421875" style="38" customWidth="1"/>
    <col min="7941" max="7941" width="11.57421875" style="38" customWidth="1"/>
    <col min="7942" max="7942" width="15.421875" style="38" customWidth="1"/>
    <col min="7943" max="8190" width="9.140625" style="38" customWidth="1"/>
    <col min="8191" max="8191" width="18.140625" style="38" customWidth="1"/>
    <col min="8192" max="8192" width="15.8515625" style="38" customWidth="1"/>
    <col min="8193" max="8193" width="48.8515625" style="38" customWidth="1"/>
    <col min="8194" max="8194" width="11.7109375" style="38" customWidth="1"/>
    <col min="8195" max="8195" width="9.57421875" style="38" customWidth="1"/>
    <col min="8196" max="8196" width="10.421875" style="38" customWidth="1"/>
    <col min="8197" max="8197" width="11.57421875" style="38" customWidth="1"/>
    <col min="8198" max="8198" width="15.421875" style="38" customWidth="1"/>
    <col min="8199" max="8446" width="9.140625" style="38" customWidth="1"/>
    <col min="8447" max="8447" width="18.140625" style="38" customWidth="1"/>
    <col min="8448" max="8448" width="15.8515625" style="38" customWidth="1"/>
    <col min="8449" max="8449" width="48.8515625" style="38" customWidth="1"/>
    <col min="8450" max="8450" width="11.7109375" style="38" customWidth="1"/>
    <col min="8451" max="8451" width="9.57421875" style="38" customWidth="1"/>
    <col min="8452" max="8452" width="10.421875" style="38" customWidth="1"/>
    <col min="8453" max="8453" width="11.57421875" style="38" customWidth="1"/>
    <col min="8454" max="8454" width="15.421875" style="38" customWidth="1"/>
    <col min="8455" max="8702" width="9.140625" style="38" customWidth="1"/>
    <col min="8703" max="8703" width="18.140625" style="38" customWidth="1"/>
    <col min="8704" max="8704" width="15.8515625" style="38" customWidth="1"/>
    <col min="8705" max="8705" width="48.8515625" style="38" customWidth="1"/>
    <col min="8706" max="8706" width="11.7109375" style="38" customWidth="1"/>
    <col min="8707" max="8707" width="9.57421875" style="38" customWidth="1"/>
    <col min="8708" max="8708" width="10.421875" style="38" customWidth="1"/>
    <col min="8709" max="8709" width="11.57421875" style="38" customWidth="1"/>
    <col min="8710" max="8710" width="15.421875" style="38" customWidth="1"/>
    <col min="8711" max="8958" width="9.140625" style="38" customWidth="1"/>
    <col min="8959" max="8959" width="18.140625" style="38" customWidth="1"/>
    <col min="8960" max="8960" width="15.8515625" style="38" customWidth="1"/>
    <col min="8961" max="8961" width="48.8515625" style="38" customWidth="1"/>
    <col min="8962" max="8962" width="11.7109375" style="38" customWidth="1"/>
    <col min="8963" max="8963" width="9.57421875" style="38" customWidth="1"/>
    <col min="8964" max="8964" width="10.421875" style="38" customWidth="1"/>
    <col min="8965" max="8965" width="11.57421875" style="38" customWidth="1"/>
    <col min="8966" max="8966" width="15.421875" style="38" customWidth="1"/>
    <col min="8967" max="9214" width="9.140625" style="38" customWidth="1"/>
    <col min="9215" max="9215" width="18.140625" style="38" customWidth="1"/>
    <col min="9216" max="9216" width="15.8515625" style="38" customWidth="1"/>
    <col min="9217" max="9217" width="48.8515625" style="38" customWidth="1"/>
    <col min="9218" max="9218" width="11.7109375" style="38" customWidth="1"/>
    <col min="9219" max="9219" width="9.57421875" style="38" customWidth="1"/>
    <col min="9220" max="9220" width="10.421875" style="38" customWidth="1"/>
    <col min="9221" max="9221" width="11.57421875" style="38" customWidth="1"/>
    <col min="9222" max="9222" width="15.421875" style="38" customWidth="1"/>
    <col min="9223" max="9470" width="9.140625" style="38" customWidth="1"/>
    <col min="9471" max="9471" width="18.140625" style="38" customWidth="1"/>
    <col min="9472" max="9472" width="15.8515625" style="38" customWidth="1"/>
    <col min="9473" max="9473" width="48.8515625" style="38" customWidth="1"/>
    <col min="9474" max="9474" width="11.7109375" style="38" customWidth="1"/>
    <col min="9475" max="9475" width="9.57421875" style="38" customWidth="1"/>
    <col min="9476" max="9476" width="10.421875" style="38" customWidth="1"/>
    <col min="9477" max="9477" width="11.57421875" style="38" customWidth="1"/>
    <col min="9478" max="9478" width="15.421875" style="38" customWidth="1"/>
    <col min="9479" max="9726" width="9.140625" style="38" customWidth="1"/>
    <col min="9727" max="9727" width="18.140625" style="38" customWidth="1"/>
    <col min="9728" max="9728" width="15.8515625" style="38" customWidth="1"/>
    <col min="9729" max="9729" width="48.8515625" style="38" customWidth="1"/>
    <col min="9730" max="9730" width="11.7109375" style="38" customWidth="1"/>
    <col min="9731" max="9731" width="9.57421875" style="38" customWidth="1"/>
    <col min="9732" max="9732" width="10.421875" style="38" customWidth="1"/>
    <col min="9733" max="9733" width="11.57421875" style="38" customWidth="1"/>
    <col min="9734" max="9734" width="15.421875" style="38" customWidth="1"/>
    <col min="9735" max="9982" width="9.140625" style="38" customWidth="1"/>
    <col min="9983" max="9983" width="18.140625" style="38" customWidth="1"/>
    <col min="9984" max="9984" width="15.8515625" style="38" customWidth="1"/>
    <col min="9985" max="9985" width="48.8515625" style="38" customWidth="1"/>
    <col min="9986" max="9986" width="11.7109375" style="38" customWidth="1"/>
    <col min="9987" max="9987" width="9.57421875" style="38" customWidth="1"/>
    <col min="9988" max="9988" width="10.421875" style="38" customWidth="1"/>
    <col min="9989" max="9989" width="11.57421875" style="38" customWidth="1"/>
    <col min="9990" max="9990" width="15.421875" style="38" customWidth="1"/>
    <col min="9991" max="10238" width="9.140625" style="38" customWidth="1"/>
    <col min="10239" max="10239" width="18.140625" style="38" customWidth="1"/>
    <col min="10240" max="10240" width="15.8515625" style="38" customWidth="1"/>
    <col min="10241" max="10241" width="48.8515625" style="38" customWidth="1"/>
    <col min="10242" max="10242" width="11.7109375" style="38" customWidth="1"/>
    <col min="10243" max="10243" width="9.57421875" style="38" customWidth="1"/>
    <col min="10244" max="10244" width="10.421875" style="38" customWidth="1"/>
    <col min="10245" max="10245" width="11.57421875" style="38" customWidth="1"/>
    <col min="10246" max="10246" width="15.421875" style="38" customWidth="1"/>
    <col min="10247" max="10494" width="9.140625" style="38" customWidth="1"/>
    <col min="10495" max="10495" width="18.140625" style="38" customWidth="1"/>
    <col min="10496" max="10496" width="15.8515625" style="38" customWidth="1"/>
    <col min="10497" max="10497" width="48.8515625" style="38" customWidth="1"/>
    <col min="10498" max="10498" width="11.7109375" style="38" customWidth="1"/>
    <col min="10499" max="10499" width="9.57421875" style="38" customWidth="1"/>
    <col min="10500" max="10500" width="10.421875" style="38" customWidth="1"/>
    <col min="10501" max="10501" width="11.57421875" style="38" customWidth="1"/>
    <col min="10502" max="10502" width="15.421875" style="38" customWidth="1"/>
    <col min="10503" max="10750" width="9.140625" style="38" customWidth="1"/>
    <col min="10751" max="10751" width="18.140625" style="38" customWidth="1"/>
    <col min="10752" max="10752" width="15.8515625" style="38" customWidth="1"/>
    <col min="10753" max="10753" width="48.8515625" style="38" customWidth="1"/>
    <col min="10754" max="10754" width="11.7109375" style="38" customWidth="1"/>
    <col min="10755" max="10755" width="9.57421875" style="38" customWidth="1"/>
    <col min="10756" max="10756" width="10.421875" style="38" customWidth="1"/>
    <col min="10757" max="10757" width="11.57421875" style="38" customWidth="1"/>
    <col min="10758" max="10758" width="15.421875" style="38" customWidth="1"/>
    <col min="10759" max="11006" width="9.140625" style="38" customWidth="1"/>
    <col min="11007" max="11007" width="18.140625" style="38" customWidth="1"/>
    <col min="11008" max="11008" width="15.8515625" style="38" customWidth="1"/>
    <col min="11009" max="11009" width="48.8515625" style="38" customWidth="1"/>
    <col min="11010" max="11010" width="11.7109375" style="38" customWidth="1"/>
    <col min="11011" max="11011" width="9.57421875" style="38" customWidth="1"/>
    <col min="11012" max="11012" width="10.421875" style="38" customWidth="1"/>
    <col min="11013" max="11013" width="11.57421875" style="38" customWidth="1"/>
    <col min="11014" max="11014" width="15.421875" style="38" customWidth="1"/>
    <col min="11015" max="11262" width="9.140625" style="38" customWidth="1"/>
    <col min="11263" max="11263" width="18.140625" style="38" customWidth="1"/>
    <col min="11264" max="11264" width="15.8515625" style="38" customWidth="1"/>
    <col min="11265" max="11265" width="48.8515625" style="38" customWidth="1"/>
    <col min="11266" max="11266" width="11.7109375" style="38" customWidth="1"/>
    <col min="11267" max="11267" width="9.57421875" style="38" customWidth="1"/>
    <col min="11268" max="11268" width="10.421875" style="38" customWidth="1"/>
    <col min="11269" max="11269" width="11.57421875" style="38" customWidth="1"/>
    <col min="11270" max="11270" width="15.421875" style="38" customWidth="1"/>
    <col min="11271" max="11518" width="9.140625" style="38" customWidth="1"/>
    <col min="11519" max="11519" width="18.140625" style="38" customWidth="1"/>
    <col min="11520" max="11520" width="15.8515625" style="38" customWidth="1"/>
    <col min="11521" max="11521" width="48.8515625" style="38" customWidth="1"/>
    <col min="11522" max="11522" width="11.7109375" style="38" customWidth="1"/>
    <col min="11523" max="11523" width="9.57421875" style="38" customWidth="1"/>
    <col min="11524" max="11524" width="10.421875" style="38" customWidth="1"/>
    <col min="11525" max="11525" width="11.57421875" style="38" customWidth="1"/>
    <col min="11526" max="11526" width="15.421875" style="38" customWidth="1"/>
    <col min="11527" max="11774" width="9.140625" style="38" customWidth="1"/>
    <col min="11775" max="11775" width="18.140625" style="38" customWidth="1"/>
    <col min="11776" max="11776" width="15.8515625" style="38" customWidth="1"/>
    <col min="11777" max="11777" width="48.8515625" style="38" customWidth="1"/>
    <col min="11778" max="11778" width="11.7109375" style="38" customWidth="1"/>
    <col min="11779" max="11779" width="9.57421875" style="38" customWidth="1"/>
    <col min="11780" max="11780" width="10.421875" style="38" customWidth="1"/>
    <col min="11781" max="11781" width="11.57421875" style="38" customWidth="1"/>
    <col min="11782" max="11782" width="15.421875" style="38" customWidth="1"/>
    <col min="11783" max="12030" width="9.140625" style="38" customWidth="1"/>
    <col min="12031" max="12031" width="18.140625" style="38" customWidth="1"/>
    <col min="12032" max="12032" width="15.8515625" style="38" customWidth="1"/>
    <col min="12033" max="12033" width="48.8515625" style="38" customWidth="1"/>
    <col min="12034" max="12034" width="11.7109375" style="38" customWidth="1"/>
    <col min="12035" max="12035" width="9.57421875" style="38" customWidth="1"/>
    <col min="12036" max="12036" width="10.421875" style="38" customWidth="1"/>
    <col min="12037" max="12037" width="11.57421875" style="38" customWidth="1"/>
    <col min="12038" max="12038" width="15.421875" style="38" customWidth="1"/>
    <col min="12039" max="12286" width="9.140625" style="38" customWidth="1"/>
    <col min="12287" max="12287" width="18.140625" style="38" customWidth="1"/>
    <col min="12288" max="12288" width="15.8515625" style="38" customWidth="1"/>
    <col min="12289" max="12289" width="48.8515625" style="38" customWidth="1"/>
    <col min="12290" max="12290" width="11.7109375" style="38" customWidth="1"/>
    <col min="12291" max="12291" width="9.57421875" style="38" customWidth="1"/>
    <col min="12292" max="12292" width="10.421875" style="38" customWidth="1"/>
    <col min="12293" max="12293" width="11.57421875" style="38" customWidth="1"/>
    <col min="12294" max="12294" width="15.421875" style="38" customWidth="1"/>
    <col min="12295" max="12542" width="9.140625" style="38" customWidth="1"/>
    <col min="12543" max="12543" width="18.140625" style="38" customWidth="1"/>
    <col min="12544" max="12544" width="15.8515625" style="38" customWidth="1"/>
    <col min="12545" max="12545" width="48.8515625" style="38" customWidth="1"/>
    <col min="12546" max="12546" width="11.7109375" style="38" customWidth="1"/>
    <col min="12547" max="12547" width="9.57421875" style="38" customWidth="1"/>
    <col min="12548" max="12548" width="10.421875" style="38" customWidth="1"/>
    <col min="12549" max="12549" width="11.57421875" style="38" customWidth="1"/>
    <col min="12550" max="12550" width="15.421875" style="38" customWidth="1"/>
    <col min="12551" max="12798" width="9.140625" style="38" customWidth="1"/>
    <col min="12799" max="12799" width="18.140625" style="38" customWidth="1"/>
    <col min="12800" max="12800" width="15.8515625" style="38" customWidth="1"/>
    <col min="12801" max="12801" width="48.8515625" style="38" customWidth="1"/>
    <col min="12802" max="12802" width="11.7109375" style="38" customWidth="1"/>
    <col min="12803" max="12803" width="9.57421875" style="38" customWidth="1"/>
    <col min="12804" max="12804" width="10.421875" style="38" customWidth="1"/>
    <col min="12805" max="12805" width="11.57421875" style="38" customWidth="1"/>
    <col min="12806" max="12806" width="15.421875" style="38" customWidth="1"/>
    <col min="12807" max="13054" width="9.140625" style="38" customWidth="1"/>
    <col min="13055" max="13055" width="18.140625" style="38" customWidth="1"/>
    <col min="13056" max="13056" width="15.8515625" style="38" customWidth="1"/>
    <col min="13057" max="13057" width="48.8515625" style="38" customWidth="1"/>
    <col min="13058" max="13058" width="11.7109375" style="38" customWidth="1"/>
    <col min="13059" max="13059" width="9.57421875" style="38" customWidth="1"/>
    <col min="13060" max="13060" width="10.421875" style="38" customWidth="1"/>
    <col min="13061" max="13061" width="11.57421875" style="38" customWidth="1"/>
    <col min="13062" max="13062" width="15.421875" style="38" customWidth="1"/>
    <col min="13063" max="13310" width="9.140625" style="38" customWidth="1"/>
    <col min="13311" max="13311" width="18.140625" style="38" customWidth="1"/>
    <col min="13312" max="13312" width="15.8515625" style="38" customWidth="1"/>
    <col min="13313" max="13313" width="48.8515625" style="38" customWidth="1"/>
    <col min="13314" max="13314" width="11.7109375" style="38" customWidth="1"/>
    <col min="13315" max="13315" width="9.57421875" style="38" customWidth="1"/>
    <col min="13316" max="13316" width="10.421875" style="38" customWidth="1"/>
    <col min="13317" max="13317" width="11.57421875" style="38" customWidth="1"/>
    <col min="13318" max="13318" width="15.421875" style="38" customWidth="1"/>
    <col min="13319" max="13566" width="9.140625" style="38" customWidth="1"/>
    <col min="13567" max="13567" width="18.140625" style="38" customWidth="1"/>
    <col min="13568" max="13568" width="15.8515625" style="38" customWidth="1"/>
    <col min="13569" max="13569" width="48.8515625" style="38" customWidth="1"/>
    <col min="13570" max="13570" width="11.7109375" style="38" customWidth="1"/>
    <col min="13571" max="13571" width="9.57421875" style="38" customWidth="1"/>
    <col min="13572" max="13572" width="10.421875" style="38" customWidth="1"/>
    <col min="13573" max="13573" width="11.57421875" style="38" customWidth="1"/>
    <col min="13574" max="13574" width="15.421875" style="38" customWidth="1"/>
    <col min="13575" max="13822" width="9.140625" style="38" customWidth="1"/>
    <col min="13823" max="13823" width="18.140625" style="38" customWidth="1"/>
    <col min="13824" max="13824" width="15.8515625" style="38" customWidth="1"/>
    <col min="13825" max="13825" width="48.8515625" style="38" customWidth="1"/>
    <col min="13826" max="13826" width="11.7109375" style="38" customWidth="1"/>
    <col min="13827" max="13827" width="9.57421875" style="38" customWidth="1"/>
    <col min="13828" max="13828" width="10.421875" style="38" customWidth="1"/>
    <col min="13829" max="13829" width="11.57421875" style="38" customWidth="1"/>
    <col min="13830" max="13830" width="15.421875" style="38" customWidth="1"/>
    <col min="13831" max="14078" width="9.140625" style="38" customWidth="1"/>
    <col min="14079" max="14079" width="18.140625" style="38" customWidth="1"/>
    <col min="14080" max="14080" width="15.8515625" style="38" customWidth="1"/>
    <col min="14081" max="14081" width="48.8515625" style="38" customWidth="1"/>
    <col min="14082" max="14082" width="11.7109375" style="38" customWidth="1"/>
    <col min="14083" max="14083" width="9.57421875" style="38" customWidth="1"/>
    <col min="14084" max="14084" width="10.421875" style="38" customWidth="1"/>
    <col min="14085" max="14085" width="11.57421875" style="38" customWidth="1"/>
    <col min="14086" max="14086" width="15.421875" style="38" customWidth="1"/>
    <col min="14087" max="14334" width="9.140625" style="38" customWidth="1"/>
    <col min="14335" max="14335" width="18.140625" style="38" customWidth="1"/>
    <col min="14336" max="14336" width="15.8515625" style="38" customWidth="1"/>
    <col min="14337" max="14337" width="48.8515625" style="38" customWidth="1"/>
    <col min="14338" max="14338" width="11.7109375" style="38" customWidth="1"/>
    <col min="14339" max="14339" width="9.57421875" style="38" customWidth="1"/>
    <col min="14340" max="14340" width="10.421875" style="38" customWidth="1"/>
    <col min="14341" max="14341" width="11.57421875" style="38" customWidth="1"/>
    <col min="14342" max="14342" width="15.421875" style="38" customWidth="1"/>
    <col min="14343" max="14590" width="9.140625" style="38" customWidth="1"/>
    <col min="14591" max="14591" width="18.140625" style="38" customWidth="1"/>
    <col min="14592" max="14592" width="15.8515625" style="38" customWidth="1"/>
    <col min="14593" max="14593" width="48.8515625" style="38" customWidth="1"/>
    <col min="14594" max="14594" width="11.7109375" style="38" customWidth="1"/>
    <col min="14595" max="14595" width="9.57421875" style="38" customWidth="1"/>
    <col min="14596" max="14596" width="10.421875" style="38" customWidth="1"/>
    <col min="14597" max="14597" width="11.57421875" style="38" customWidth="1"/>
    <col min="14598" max="14598" width="15.421875" style="38" customWidth="1"/>
    <col min="14599" max="14846" width="9.140625" style="38" customWidth="1"/>
    <col min="14847" max="14847" width="18.140625" style="38" customWidth="1"/>
    <col min="14848" max="14848" width="15.8515625" style="38" customWidth="1"/>
    <col min="14849" max="14849" width="48.8515625" style="38" customWidth="1"/>
    <col min="14850" max="14850" width="11.7109375" style="38" customWidth="1"/>
    <col min="14851" max="14851" width="9.57421875" style="38" customWidth="1"/>
    <col min="14852" max="14852" width="10.421875" style="38" customWidth="1"/>
    <col min="14853" max="14853" width="11.57421875" style="38" customWidth="1"/>
    <col min="14854" max="14854" width="15.421875" style="38" customWidth="1"/>
    <col min="14855" max="15102" width="9.140625" style="38" customWidth="1"/>
    <col min="15103" max="15103" width="18.140625" style="38" customWidth="1"/>
    <col min="15104" max="15104" width="15.8515625" style="38" customWidth="1"/>
    <col min="15105" max="15105" width="48.8515625" style="38" customWidth="1"/>
    <col min="15106" max="15106" width="11.7109375" style="38" customWidth="1"/>
    <col min="15107" max="15107" width="9.57421875" style="38" customWidth="1"/>
    <col min="15108" max="15108" width="10.421875" style="38" customWidth="1"/>
    <col min="15109" max="15109" width="11.57421875" style="38" customWidth="1"/>
    <col min="15110" max="15110" width="15.421875" style="38" customWidth="1"/>
    <col min="15111" max="15358" width="9.140625" style="38" customWidth="1"/>
    <col min="15359" max="15359" width="18.140625" style="38" customWidth="1"/>
    <col min="15360" max="15360" width="15.8515625" style="38" customWidth="1"/>
    <col min="15361" max="15361" width="48.8515625" style="38" customWidth="1"/>
    <col min="15362" max="15362" width="11.7109375" style="38" customWidth="1"/>
    <col min="15363" max="15363" width="9.57421875" style="38" customWidth="1"/>
    <col min="15364" max="15364" width="10.421875" style="38" customWidth="1"/>
    <col min="15365" max="15365" width="11.57421875" style="38" customWidth="1"/>
    <col min="15366" max="15366" width="15.421875" style="38" customWidth="1"/>
    <col min="15367" max="15614" width="9.140625" style="38" customWidth="1"/>
    <col min="15615" max="15615" width="18.140625" style="38" customWidth="1"/>
    <col min="15616" max="15616" width="15.8515625" style="38" customWidth="1"/>
    <col min="15617" max="15617" width="48.8515625" style="38" customWidth="1"/>
    <col min="15618" max="15618" width="11.7109375" style="38" customWidth="1"/>
    <col min="15619" max="15619" width="9.57421875" style="38" customWidth="1"/>
    <col min="15620" max="15620" width="10.421875" style="38" customWidth="1"/>
    <col min="15621" max="15621" width="11.57421875" style="38" customWidth="1"/>
    <col min="15622" max="15622" width="15.421875" style="38" customWidth="1"/>
    <col min="15623" max="15870" width="9.140625" style="38" customWidth="1"/>
    <col min="15871" max="15871" width="18.140625" style="38" customWidth="1"/>
    <col min="15872" max="15872" width="15.8515625" style="38" customWidth="1"/>
    <col min="15873" max="15873" width="48.8515625" style="38" customWidth="1"/>
    <col min="15874" max="15874" width="11.7109375" style="38" customWidth="1"/>
    <col min="15875" max="15875" width="9.57421875" style="38" customWidth="1"/>
    <col min="15876" max="15876" width="10.421875" style="38" customWidth="1"/>
    <col min="15877" max="15877" width="11.57421875" style="38" customWidth="1"/>
    <col min="15878" max="15878" width="15.421875" style="38" customWidth="1"/>
    <col min="15879" max="16126" width="9.140625" style="38" customWidth="1"/>
    <col min="16127" max="16127" width="18.140625" style="38" customWidth="1"/>
    <col min="16128" max="16128" width="15.8515625" style="38" customWidth="1"/>
    <col min="16129" max="16129" width="48.8515625" style="38" customWidth="1"/>
    <col min="16130" max="16130" width="11.7109375" style="38" customWidth="1"/>
    <col min="16131" max="16131" width="9.57421875" style="38" customWidth="1"/>
    <col min="16132" max="16132" width="10.421875" style="38" customWidth="1"/>
    <col min="16133" max="16133" width="11.57421875" style="38" customWidth="1"/>
    <col min="16134" max="16134" width="15.421875" style="38" customWidth="1"/>
    <col min="16135" max="16384" width="9.140625" style="38" customWidth="1"/>
  </cols>
  <sheetData>
    <row r="1" spans="1:11" ht="15.6">
      <c r="A1" s="6" t="s">
        <v>2</v>
      </c>
      <c r="B1" s="120" t="str">
        <f>'Wykaz procedur medycznych'!C6</f>
        <v>Ezofagoskopia z biopsją</v>
      </c>
      <c r="C1" s="121"/>
      <c r="D1" s="7"/>
      <c r="E1" s="7"/>
      <c r="F1" s="7"/>
      <c r="G1" s="7"/>
      <c r="H1" s="7"/>
      <c r="I1" s="7"/>
      <c r="J1" s="7"/>
      <c r="K1" s="7"/>
    </row>
    <row r="2" spans="1:11" ht="15.6">
      <c r="A2" s="6" t="s">
        <v>62</v>
      </c>
      <c r="B2" s="72" t="str">
        <f>'Wykaz procedur medycznych'!B6</f>
        <v>42.242</v>
      </c>
      <c r="C2" s="73"/>
      <c r="D2" s="7"/>
      <c r="E2" s="7"/>
      <c r="F2" s="7"/>
      <c r="G2" s="7"/>
      <c r="H2" s="7"/>
      <c r="I2" s="7"/>
      <c r="J2" s="7"/>
      <c r="K2" s="7"/>
    </row>
    <row r="3" spans="1:11" ht="19.2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4" customHeight="1">
      <c r="A4" s="122" t="s">
        <v>63</v>
      </c>
      <c r="B4" s="122"/>
      <c r="C4" s="122"/>
      <c r="D4" s="7"/>
      <c r="E4" s="7"/>
      <c r="F4" s="7"/>
      <c r="G4" s="7"/>
      <c r="H4" s="7"/>
      <c r="I4" s="7"/>
      <c r="J4" s="7"/>
      <c r="K4" s="7"/>
    </row>
    <row r="5" spans="1:1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3.2">
      <c r="A6" s="8" t="s">
        <v>64</v>
      </c>
      <c r="B6" s="8" t="s">
        <v>65</v>
      </c>
      <c r="C6" s="8" t="s">
        <v>66</v>
      </c>
      <c r="D6" s="8" t="s">
        <v>67</v>
      </c>
      <c r="E6" s="8" t="s">
        <v>68</v>
      </c>
      <c r="F6" s="8" t="s">
        <v>69</v>
      </c>
      <c r="G6" s="8" t="s">
        <v>70</v>
      </c>
      <c r="H6" s="8" t="s">
        <v>71</v>
      </c>
      <c r="I6" s="7"/>
      <c r="J6" s="7"/>
      <c r="K6" s="7"/>
    </row>
    <row r="7" spans="1:11" ht="15">
      <c r="A7" s="9" t="s">
        <v>72</v>
      </c>
      <c r="B7" s="9" t="s">
        <v>73</v>
      </c>
      <c r="C7" s="9" t="s">
        <v>74</v>
      </c>
      <c r="D7" s="9" t="s">
        <v>75</v>
      </c>
      <c r="E7" s="9" t="s">
        <v>76</v>
      </c>
      <c r="F7" s="9" t="s">
        <v>77</v>
      </c>
      <c r="G7" s="9" t="s">
        <v>78</v>
      </c>
      <c r="H7" s="9" t="s">
        <v>79</v>
      </c>
      <c r="I7" s="7"/>
      <c r="J7" s="7"/>
      <c r="K7" s="7"/>
    </row>
    <row r="8" spans="1:11" ht="33.6" customHeight="1">
      <c r="A8" s="10" t="str">
        <f>'Przykładowe materiały - ceny'!A3</f>
        <v>ENDO-01</v>
      </c>
      <c r="B8" s="11" t="str">
        <f>'Przykładowe materiały - ceny'!B3</f>
        <v>Czepek jednorazowy</v>
      </c>
      <c r="C8" s="11" t="str">
        <f>'Przykładowe materiały - ceny'!C3</f>
        <v>materiał jednorazowy</v>
      </c>
      <c r="D8" s="1">
        <v>1</v>
      </c>
      <c r="E8" s="11" t="str">
        <f>'Przykładowe materiały - ceny'!D3</f>
        <v>szt</v>
      </c>
      <c r="F8" s="41">
        <v>2</v>
      </c>
      <c r="G8" s="12">
        <f>'Przykładowe materiały - ceny'!E3</f>
        <v>0.41</v>
      </c>
      <c r="H8" s="12">
        <f>(F8/D8)*G8</f>
        <v>0.82</v>
      </c>
      <c r="I8" s="7"/>
      <c r="J8" s="7"/>
      <c r="K8" s="7"/>
    </row>
    <row r="9" spans="1:11" ht="33.6" customHeight="1">
      <c r="A9" s="10" t="str">
        <f>'Przykładowe materiały - ceny'!A4</f>
        <v>ENDO-02</v>
      </c>
      <c r="B9" s="11" t="str">
        <f>'Przykładowe materiały - ceny'!B4</f>
        <v>Maska chirurgiczna</v>
      </c>
      <c r="C9" s="11" t="str">
        <f>'Przykładowe materiały - ceny'!C4</f>
        <v>materiał jednorazowy</v>
      </c>
      <c r="D9" s="1">
        <v>1</v>
      </c>
      <c r="E9" s="11" t="str">
        <f>'Przykładowe materiały - ceny'!D4</f>
        <v>szt</v>
      </c>
      <c r="F9" s="41">
        <v>2</v>
      </c>
      <c r="G9" s="12">
        <f>'Przykładowe materiały - ceny'!E4</f>
        <v>0.22</v>
      </c>
      <c r="H9" s="12">
        <f>(F9/D9)*G9</f>
        <v>0.44</v>
      </c>
      <c r="I9" s="7"/>
      <c r="J9" s="7"/>
      <c r="K9" s="7"/>
    </row>
    <row r="10" spans="1:11" ht="31.8" customHeight="1">
      <c r="A10" s="10" t="str">
        <f>'Przykładowe materiały - ceny'!A5</f>
        <v>ENDO-03</v>
      </c>
      <c r="B10" s="11" t="str">
        <f>'Przykładowe materiały - ceny'!B5</f>
        <v>Fartuch chirurgiczny jednorazowy</v>
      </c>
      <c r="C10" s="11" t="str">
        <f>'Przykładowe materiały - ceny'!C5</f>
        <v>materiał jednorazowy</v>
      </c>
      <c r="D10" s="13">
        <v>1</v>
      </c>
      <c r="E10" s="11" t="str">
        <f>'Przykładowe materiały - ceny'!D5</f>
        <v>szt</v>
      </c>
      <c r="F10" s="41">
        <v>2</v>
      </c>
      <c r="G10" s="12">
        <f>'Przykładowe materiały - ceny'!E5</f>
        <v>10.5</v>
      </c>
      <c r="H10" s="12">
        <f>(F10/D10)*G10</f>
        <v>21</v>
      </c>
      <c r="I10" s="7"/>
      <c r="J10" s="7"/>
      <c r="K10" s="7"/>
    </row>
    <row r="11" spans="1:11" ht="26.4" customHeight="1">
      <c r="A11" s="10" t="str">
        <f>'Przykładowe materiały - ceny'!A6</f>
        <v>ENDO-04</v>
      </c>
      <c r="B11" s="11" t="str">
        <f>'Przykładowe materiały - ceny'!B6</f>
        <v>Ochraniacze na obuwie</v>
      </c>
      <c r="C11" s="11" t="str">
        <f>'Przykładowe materiały - ceny'!C6</f>
        <v>materiał jednorazowy</v>
      </c>
      <c r="D11" s="13">
        <v>1</v>
      </c>
      <c r="E11" s="11" t="str">
        <f>'Przykładowe materiały - ceny'!D6</f>
        <v>szt</v>
      </c>
      <c r="F11" s="41">
        <v>4</v>
      </c>
      <c r="G11" s="12">
        <f>'Przykładowe materiały - ceny'!E6</f>
        <v>0.14</v>
      </c>
      <c r="H11" s="12">
        <f aca="true" t="shared" si="0" ref="H11:H31">(F11/D11)*G11</f>
        <v>0.56</v>
      </c>
      <c r="I11" s="7"/>
      <c r="J11" s="7"/>
      <c r="K11" s="7"/>
    </row>
    <row r="12" spans="1:11" ht="26.4" customHeight="1">
      <c r="A12" s="10" t="str">
        <f>'Przykładowe materiały - ceny'!A7</f>
        <v>ENDO-05</v>
      </c>
      <c r="B12" s="11" t="str">
        <f>'Przykładowe materiały - ceny'!B7</f>
        <v>Prześcieradło jednorazowe</v>
      </c>
      <c r="C12" s="11" t="str">
        <f>'Przykładowe materiały - ceny'!C7</f>
        <v>materiał jednorazowy</v>
      </c>
      <c r="D12" s="13">
        <v>1</v>
      </c>
      <c r="E12" s="11" t="str">
        <f>'Przykładowe materiały - ceny'!D7</f>
        <v>szt</v>
      </c>
      <c r="F12" s="41">
        <v>1</v>
      </c>
      <c r="G12" s="12">
        <f>'Przykładowe materiały - ceny'!E7</f>
        <v>2.15</v>
      </c>
      <c r="H12" s="12">
        <f t="shared" si="0"/>
        <v>2.15</v>
      </c>
      <c r="I12" s="7"/>
      <c r="J12" s="7"/>
      <c r="K12" s="7"/>
    </row>
    <row r="13" spans="1:11" ht="26.4" customHeight="1">
      <c r="A13" s="10" t="str">
        <f>'Przykładowe materiały - ceny'!A8</f>
        <v>ENDO-06</v>
      </c>
      <c r="B13" s="11" t="str">
        <f>'Przykładowe materiały - ceny'!B8</f>
        <v>Rękawiczki jednorazowe</v>
      </c>
      <c r="C13" s="11" t="str">
        <f>'Przykładowe materiały - ceny'!C8</f>
        <v>materiał jednorazowy</v>
      </c>
      <c r="D13" s="13">
        <v>1</v>
      </c>
      <c r="E13" s="11" t="str">
        <f>'Przykładowe materiały - ceny'!D8</f>
        <v>szt</v>
      </c>
      <c r="F13" s="41">
        <v>6</v>
      </c>
      <c r="G13" s="12">
        <f>'Przykładowe materiały - ceny'!E8</f>
        <v>1.04</v>
      </c>
      <c r="H13" s="12">
        <f t="shared" si="0"/>
        <v>6.24</v>
      </c>
      <c r="I13" s="7"/>
      <c r="J13" s="7"/>
      <c r="K13" s="7"/>
    </row>
    <row r="14" spans="1:11" ht="26.4" customHeight="1">
      <c r="A14" s="10" t="str">
        <f>'Przykładowe materiały - ceny'!A9</f>
        <v>ENDO-07</v>
      </c>
      <c r="B14" s="11" t="str">
        <f>'Przykładowe materiały - ceny'!B9</f>
        <v>Ustnik endoskopowy</v>
      </c>
      <c r="C14" s="11" t="str">
        <f>'Przykładowe materiały - ceny'!C9</f>
        <v>materiał jednorazowy</v>
      </c>
      <c r="D14" s="13">
        <v>1</v>
      </c>
      <c r="E14" s="11" t="str">
        <f>'Przykładowe materiały - ceny'!D9</f>
        <v>szt</v>
      </c>
      <c r="F14" s="41">
        <v>1</v>
      </c>
      <c r="G14" s="12">
        <f>'Przykładowe materiały - ceny'!E9</f>
        <v>3.75</v>
      </c>
      <c r="H14" s="12">
        <f t="shared" si="0"/>
        <v>3.75</v>
      </c>
      <c r="I14" s="7"/>
      <c r="J14" s="7"/>
      <c r="K14" s="7"/>
    </row>
    <row r="15" spans="1:11" ht="26.4" customHeight="1">
      <c r="A15" s="10" t="str">
        <f>'Przykładowe materiały - ceny'!A10</f>
        <v>ENDO-08</v>
      </c>
      <c r="B15" s="11" t="str">
        <f>'Przykładowe materiały - ceny'!B10</f>
        <v>Wkład jednorazowy do ssaka</v>
      </c>
      <c r="C15" s="11" t="str">
        <f>'Przykładowe materiały - ceny'!C10</f>
        <v>materiał jednorazowy</v>
      </c>
      <c r="D15" s="13">
        <v>1</v>
      </c>
      <c r="E15" s="11" t="str">
        <f>'Przykładowe materiały - ceny'!D10</f>
        <v>szt</v>
      </c>
      <c r="F15" s="41">
        <v>1</v>
      </c>
      <c r="G15" s="12">
        <f>'Przykładowe materiały - ceny'!E10</f>
        <v>14.2</v>
      </c>
      <c r="H15" s="12">
        <f t="shared" si="0"/>
        <v>14.2</v>
      </c>
      <c r="I15" s="7"/>
      <c r="J15" s="7"/>
      <c r="K15" s="7"/>
    </row>
    <row r="16" spans="1:11" s="16" customFormat="1" ht="26.4" customHeight="1">
      <c r="A16" s="10" t="str">
        <f>'Przykładowe materiały - ceny'!A12</f>
        <v>ENDO-10</v>
      </c>
      <c r="B16" s="11" t="str">
        <f>'Przykładowe materiały - ceny'!B12</f>
        <v>ANIOXYDE 1000 ml, preparat do czyszczenia endoskopów</v>
      </c>
      <c r="C16" s="11" t="str">
        <f>'Przykładowe materiały - ceny'!C12</f>
        <v>środek dezynfekcyjny</v>
      </c>
      <c r="D16" s="13">
        <v>25</v>
      </c>
      <c r="E16" s="11" t="str">
        <f>'Przykładowe materiały - ceny'!D12</f>
        <v>szt</v>
      </c>
      <c r="F16" s="41">
        <v>1</v>
      </c>
      <c r="G16" s="12">
        <f>'Przykładowe materiały - ceny'!E12</f>
        <v>147.56</v>
      </c>
      <c r="H16" s="12">
        <f t="shared" si="0"/>
        <v>5.9024</v>
      </c>
      <c r="I16" s="15"/>
      <c r="J16" s="15"/>
      <c r="K16" s="15"/>
    </row>
    <row r="17" spans="1:11" s="16" customFormat="1" ht="26.4" customHeight="1">
      <c r="A17" s="10" t="str">
        <f>'Przykładowe materiały - ceny'!A13</f>
        <v>ENDO-11</v>
      </c>
      <c r="B17" s="11" t="str">
        <f>'Przykładowe materiały - ceny'!B13</f>
        <v>Lignina - wata celulozowa, opakowanie 5 kg</v>
      </c>
      <c r="C17" s="11" t="str">
        <f>'Przykładowe materiały - ceny'!C13</f>
        <v>materiał jednorazowy</v>
      </c>
      <c r="D17" s="13">
        <v>100</v>
      </c>
      <c r="E17" s="11" t="str">
        <f>'Przykładowe materiały - ceny'!D13</f>
        <v>opakowanie</v>
      </c>
      <c r="F17" s="41">
        <v>1</v>
      </c>
      <c r="G17" s="12">
        <f>'Przykładowe materiały - ceny'!E13</f>
        <v>42.55</v>
      </c>
      <c r="H17" s="12">
        <f t="shared" si="0"/>
        <v>0.4255</v>
      </c>
      <c r="I17" s="15"/>
      <c r="J17" s="15"/>
      <c r="K17" s="15"/>
    </row>
    <row r="18" spans="1:11" s="16" customFormat="1" ht="26.4" customHeight="1">
      <c r="A18" s="10" t="str">
        <f>'Przykładowe materiały - ceny'!A23</f>
        <v>ENDO-21</v>
      </c>
      <c r="B18" s="11" t="str">
        <f>'Przykładowe materiały - ceny'!B23</f>
        <v>Nerka jednorazowa</v>
      </c>
      <c r="C18" s="11" t="str">
        <f>'Przykładowe materiały - ceny'!C23</f>
        <v>materiał jednorazowy</v>
      </c>
      <c r="D18" s="13">
        <v>1</v>
      </c>
      <c r="E18" s="11" t="str">
        <f>'Przykładowe materiały - ceny'!D23</f>
        <v>szt</v>
      </c>
      <c r="F18" s="41">
        <v>1</v>
      </c>
      <c r="G18" s="12">
        <f>'Przykładowe materiały - ceny'!E23</f>
        <v>0.43</v>
      </c>
      <c r="H18" s="12">
        <f t="shared" si="0"/>
        <v>0.43</v>
      </c>
      <c r="I18" s="15"/>
      <c r="J18" s="15"/>
      <c r="K18" s="15"/>
    </row>
    <row r="19" spans="1:11" s="16" customFormat="1" ht="26.4" customHeight="1">
      <c r="A19" s="10" t="str">
        <f>'Przykładowe materiały - ceny'!A19</f>
        <v>ENDO-17</v>
      </c>
      <c r="B19" s="11" t="str">
        <f>'Przykładowe materiały - ceny'!B19</f>
        <v>Szczoteczka do czyszczenia endoskopów</v>
      </c>
      <c r="C19" s="11" t="str">
        <f>'Przykładowe materiały - ceny'!C19</f>
        <v>materiał jednorazowy</v>
      </c>
      <c r="D19" s="13">
        <v>1</v>
      </c>
      <c r="E19" s="11" t="str">
        <f>'Przykładowe materiały - ceny'!D19</f>
        <v>szt</v>
      </c>
      <c r="F19" s="41">
        <v>1</v>
      </c>
      <c r="G19" s="12">
        <f>'Przykładowe materiały - ceny'!E19</f>
        <v>2.98</v>
      </c>
      <c r="H19" s="12">
        <f t="shared" si="0"/>
        <v>2.98</v>
      </c>
      <c r="I19" s="15"/>
      <c r="J19" s="15"/>
      <c r="K19" s="15"/>
    </row>
    <row r="20" spans="1:11" s="16" customFormat="1" ht="26.4" customHeight="1">
      <c r="A20" s="10" t="str">
        <f>'Przykładowe materiały - ceny'!A14</f>
        <v>ENDO-12</v>
      </c>
      <c r="B20" s="11" t="str">
        <f>'Przykładowe materiały - ceny'!B14</f>
        <v>Aniosgel 85 NPC do dezynfekcji rąk, butelka 1000 ml</v>
      </c>
      <c r="C20" s="11" t="str">
        <f>'Przykładowe materiały - ceny'!C14</f>
        <v>środek dezynfekcyjny</v>
      </c>
      <c r="D20" s="13">
        <v>30</v>
      </c>
      <c r="E20" s="11" t="str">
        <f>'Przykładowe materiały - ceny'!D14</f>
        <v>szt</v>
      </c>
      <c r="F20" s="41">
        <v>1</v>
      </c>
      <c r="G20" s="12">
        <f>'Przykładowe materiały - ceny'!E14</f>
        <v>29.81</v>
      </c>
      <c r="H20" s="12">
        <f t="shared" si="0"/>
        <v>0.9936666666666666</v>
      </c>
      <c r="I20" s="15"/>
      <c r="J20" s="15"/>
      <c r="K20" s="15"/>
    </row>
    <row r="21" spans="1:11" s="16" customFormat="1" ht="26.4" customHeight="1">
      <c r="A21" s="10" t="str">
        <f>'Przykładowe materiały - ceny'!A15</f>
        <v>ENDO-13</v>
      </c>
      <c r="B21" s="11" t="str">
        <f>'Przykładowe materiały - ceny'!B15</f>
        <v>Chusteczki uniwersalne Clinell do dezynfekcji powierzchni, opakowanie 200 szt</v>
      </c>
      <c r="C21" s="11" t="str">
        <f>'Przykładowe materiały - ceny'!C15</f>
        <v>środek dezynfekcyjny</v>
      </c>
      <c r="D21" s="13">
        <v>60</v>
      </c>
      <c r="E21" s="11" t="str">
        <f>'Przykładowe materiały - ceny'!D15</f>
        <v>opakowanie</v>
      </c>
      <c r="F21" s="41">
        <v>1</v>
      </c>
      <c r="G21" s="12">
        <f>'Przykładowe materiały - ceny'!E15</f>
        <v>40</v>
      </c>
      <c r="H21" s="12">
        <f t="shared" si="0"/>
        <v>0.6666666666666666</v>
      </c>
      <c r="I21" s="15"/>
      <c r="J21" s="15"/>
      <c r="K21" s="15"/>
    </row>
    <row r="22" spans="1:11" s="16" customFormat="1" ht="26.4" customHeight="1">
      <c r="A22" s="10" t="str">
        <f>'Przykładowe materiały - ceny'!A16</f>
        <v>ENDO-14</v>
      </c>
      <c r="B22" s="11" t="str">
        <f>'Przykładowe materiały - ceny'!B16</f>
        <v>Kompresy niejałowe 10x10, opakowanie 100 sztuk</v>
      </c>
      <c r="C22" s="11" t="str">
        <f>'Przykładowe materiały - ceny'!C16</f>
        <v>materiał jednorazowy</v>
      </c>
      <c r="D22" s="13">
        <v>4</v>
      </c>
      <c r="E22" s="11" t="str">
        <f>'Przykładowe materiały - ceny'!D16</f>
        <v>opakowanie</v>
      </c>
      <c r="F22" s="41">
        <v>1</v>
      </c>
      <c r="G22" s="12">
        <f>'Przykładowe materiały - ceny'!E16</f>
        <v>10.15</v>
      </c>
      <c r="H22" s="12">
        <f t="shared" si="0"/>
        <v>2.5375</v>
      </c>
      <c r="I22" s="15"/>
      <c r="J22" s="15"/>
      <c r="K22" s="15"/>
    </row>
    <row r="23" spans="1:11" s="16" customFormat="1" ht="26.4" customHeight="1">
      <c r="A23" s="10" t="str">
        <f>'Przykładowe materiały - ceny'!A17</f>
        <v>ENDO-15</v>
      </c>
      <c r="B23" s="11" t="str">
        <f>'Przykładowe materiały - ceny'!B17</f>
        <v>Incidin OXY Wipes chusteczki do dezynfekcji, opakowanie 100 sztuk</v>
      </c>
      <c r="C23" s="11" t="str">
        <f>'Przykładowe materiały - ceny'!C17</f>
        <v>środek dezynfekcyjny</v>
      </c>
      <c r="D23" s="13">
        <v>10</v>
      </c>
      <c r="E23" s="11" t="str">
        <f>'Przykładowe materiały - ceny'!D17</f>
        <v>opakowanie</v>
      </c>
      <c r="F23" s="41">
        <v>1</v>
      </c>
      <c r="G23" s="12">
        <f>'Przykładowe materiały - ceny'!E17</f>
        <v>29.2</v>
      </c>
      <c r="H23" s="12">
        <f t="shared" si="0"/>
        <v>2.92</v>
      </c>
      <c r="I23" s="15"/>
      <c r="J23" s="15"/>
      <c r="K23" s="15"/>
    </row>
    <row r="24" spans="1:11" s="16" customFormat="1" ht="26.4" customHeight="1">
      <c r="A24" s="10" t="str">
        <f>'Przykładowe materiały - ceny'!A18</f>
        <v>ENDO-16</v>
      </c>
      <c r="B24" s="11" t="str">
        <f>'Przykładowe materiały - ceny'!B18</f>
        <v>Sterisol Liquid Soap Ultra Mild, opakowanie 700 ml</v>
      </c>
      <c r="C24" s="11" t="str">
        <f>'Przykładowe materiały - ceny'!C18</f>
        <v>środek dezynfekcyjny</v>
      </c>
      <c r="D24" s="13">
        <v>60</v>
      </c>
      <c r="E24" s="11" t="str">
        <f>'Przykładowe materiały - ceny'!D18</f>
        <v>szt</v>
      </c>
      <c r="F24" s="41">
        <v>1</v>
      </c>
      <c r="G24" s="12">
        <f>'Przykładowe materiały - ceny'!E18</f>
        <v>35</v>
      </c>
      <c r="H24" s="12">
        <f t="shared" si="0"/>
        <v>0.5833333333333334</v>
      </c>
      <c r="I24" s="15"/>
      <c r="J24" s="15"/>
      <c r="K24" s="15"/>
    </row>
    <row r="25" spans="1:11" s="16" customFormat="1" ht="26.4" customHeight="1">
      <c r="A25" s="10" t="str">
        <f>'Przykładowe materiały - ceny'!A22</f>
        <v>ENDO-20</v>
      </c>
      <c r="B25" s="11" t="str">
        <f>'Przykładowe materiały - ceny'!B22</f>
        <v>POJEMNIK na odpady medyczne 10L.</v>
      </c>
      <c r="C25" s="11" t="str">
        <f>'Przykładowe materiały - ceny'!C22</f>
        <v>materiał jednorazowy</v>
      </c>
      <c r="D25" s="13">
        <v>30</v>
      </c>
      <c r="E25" s="11" t="str">
        <f>'Przykładowe materiały - ceny'!D22</f>
        <v>szt</v>
      </c>
      <c r="F25" s="41">
        <v>1</v>
      </c>
      <c r="G25" s="12">
        <f>'Przykładowe materiały - ceny'!E22</f>
        <v>5.057675</v>
      </c>
      <c r="H25" s="12">
        <f t="shared" si="0"/>
        <v>0.16858916666666665</v>
      </c>
      <c r="I25" s="15"/>
      <c r="J25" s="15"/>
      <c r="K25" s="15"/>
    </row>
    <row r="26" spans="1:11" s="16" customFormat="1" ht="26.4" customHeight="1">
      <c r="A26" s="10" t="str">
        <f>'Przykładowe materiały - ceny'!A21</f>
        <v>ENDO-19</v>
      </c>
      <c r="B26" s="11" t="str">
        <f>'Przykładowe materiały - ceny'!B21</f>
        <v>Pojemnik z 4% formaliną o poj.  60 / 30 ml</v>
      </c>
      <c r="C26" s="11" t="str">
        <f>'Przykładowe materiały - ceny'!C21</f>
        <v>materiał jednorazowy</v>
      </c>
      <c r="D26" s="13">
        <v>1</v>
      </c>
      <c r="E26" s="11" t="str">
        <f>'Przykładowe materiały - ceny'!D21</f>
        <v>szt</v>
      </c>
      <c r="F26" s="41">
        <v>1</v>
      </c>
      <c r="G26" s="12">
        <f>'Przykładowe materiały - ceny'!E21</f>
        <v>2.787471641791045</v>
      </c>
      <c r="H26" s="12">
        <f t="shared" si="0"/>
        <v>2.787471641791045</v>
      </c>
      <c r="I26" s="15"/>
      <c r="J26" s="15"/>
      <c r="K26" s="15"/>
    </row>
    <row r="27" spans="1:11" s="16" customFormat="1" ht="26.4" customHeight="1">
      <c r="A27" s="10" t="str">
        <f>'Przykładowe materiały - ceny'!A20</f>
        <v>ENDO-18</v>
      </c>
      <c r="B27" s="11" t="str">
        <f>'Przykładowe materiały - ceny'!B20</f>
        <v>Szczypce biopsyjne</v>
      </c>
      <c r="C27" s="11" t="str">
        <f>'Przykładowe materiały - ceny'!C20</f>
        <v>materiał jednorazowy</v>
      </c>
      <c r="D27" s="13">
        <v>1</v>
      </c>
      <c r="E27" s="11" t="str">
        <f>'Przykładowe materiały - ceny'!D20</f>
        <v>szt</v>
      </c>
      <c r="F27" s="41">
        <v>1</v>
      </c>
      <c r="G27" s="12">
        <f>'Przykładowe materiały - ceny'!E20</f>
        <v>18.9</v>
      </c>
      <c r="H27" s="12">
        <f t="shared" si="0"/>
        <v>18.9</v>
      </c>
      <c r="I27" s="15"/>
      <c r="J27" s="15"/>
      <c r="K27" s="15"/>
    </row>
    <row r="28" spans="1:11" s="16" customFormat="1" ht="26.4" customHeight="1">
      <c r="A28" s="10" t="str">
        <f>'Przykładowe materiały - ceny'!A34</f>
        <v>ENDO-32</v>
      </c>
      <c r="B28" s="11" t="str">
        <f>'Przykładowe materiały - ceny'!B34</f>
        <v>Strzykawka 20 ml</v>
      </c>
      <c r="C28" s="11" t="str">
        <f>'Przykładowe materiały - ceny'!C34</f>
        <v>materiał jednorazowy</v>
      </c>
      <c r="D28" s="13">
        <v>1</v>
      </c>
      <c r="E28" s="11" t="str">
        <f>'Przykładowe materiały - ceny'!D34</f>
        <v>szt</v>
      </c>
      <c r="F28" s="41">
        <v>1</v>
      </c>
      <c r="G28" s="12">
        <f>'Przykładowe materiały - ceny'!E34</f>
        <v>0.2</v>
      </c>
      <c r="H28" s="12">
        <f t="shared" si="0"/>
        <v>0.2</v>
      </c>
      <c r="I28" s="15"/>
      <c r="J28" s="15"/>
      <c r="K28" s="15"/>
    </row>
    <row r="29" spans="1:11" s="16" customFormat="1" ht="26.4" customHeight="1">
      <c r="A29" s="10" t="str">
        <f>'Przykładowe materiały - ceny'!A35</f>
        <v>ENDO-33</v>
      </c>
      <c r="B29" s="11" t="str">
        <f>'Przykładowe materiały - ceny'!B35</f>
        <v>Spirytus 75 % , 1 litr</v>
      </c>
      <c r="C29" s="11" t="str">
        <f>'Przykładowe materiały - ceny'!C35</f>
        <v>środek dezynfekcyjny</v>
      </c>
      <c r="D29" s="13">
        <v>1</v>
      </c>
      <c r="E29" s="11" t="str">
        <f>'Przykładowe materiały - ceny'!D35</f>
        <v>litr</v>
      </c>
      <c r="F29" s="40">
        <v>0.1</v>
      </c>
      <c r="G29" s="12">
        <f>'Przykładowe materiały - ceny'!E35</f>
        <v>195.45</v>
      </c>
      <c r="H29" s="12">
        <f t="shared" si="0"/>
        <v>19.545</v>
      </c>
      <c r="I29" s="15"/>
      <c r="J29" s="15"/>
      <c r="K29" s="15"/>
    </row>
    <row r="30" spans="1:11" s="16" customFormat="1" ht="26.4" customHeight="1">
      <c r="A30" s="10" t="str">
        <f>'Przykładowe materiały - ceny'!A36</f>
        <v>ENDO-34</v>
      </c>
      <c r="B30" s="11" t="str">
        <f>'Przykładowe materiały - ceny'!B36</f>
        <v>HELICO DYRY-TEST</v>
      </c>
      <c r="C30" s="11" t="str">
        <f>'Przykładowe materiały - ceny'!C36</f>
        <v>test</v>
      </c>
      <c r="D30" s="13">
        <v>1</v>
      </c>
      <c r="E30" s="11" t="str">
        <f>'Przykładowe materiały - ceny'!D36</f>
        <v>szt</v>
      </c>
      <c r="F30" s="41">
        <v>1</v>
      </c>
      <c r="G30" s="12">
        <f>'Przykładowe materiały - ceny'!E36</f>
        <v>4.25</v>
      </c>
      <c r="H30" s="12">
        <f t="shared" si="0"/>
        <v>4.25</v>
      </c>
      <c r="I30" s="15"/>
      <c r="J30" s="15"/>
      <c r="K30" s="15"/>
    </row>
    <row r="31" spans="1:11" s="16" customFormat="1" ht="26.4" customHeight="1">
      <c r="A31" s="10" t="str">
        <f>'Przykładowe materiały - ceny'!A24</f>
        <v>ENDO-22</v>
      </c>
      <c r="B31" s="11" t="str">
        <f>'Przykładowe materiały - ceny'!B24</f>
        <v xml:space="preserve">Lidocain-EGIS aerozol, roztwór 10% 38g </v>
      </c>
      <c r="C31" s="11" t="str">
        <f>'Przykładowe materiały - ceny'!C24</f>
        <v>lek</v>
      </c>
      <c r="D31" s="13">
        <v>10</v>
      </c>
      <c r="E31" s="11" t="str">
        <f>'Przykładowe materiały - ceny'!D24</f>
        <v>szt</v>
      </c>
      <c r="F31" s="41">
        <v>1</v>
      </c>
      <c r="G31" s="12">
        <f>'Przykładowe materiały - ceny'!E24</f>
        <v>34.99</v>
      </c>
      <c r="H31" s="12">
        <f t="shared" si="0"/>
        <v>3.4990000000000006</v>
      </c>
      <c r="I31" s="15"/>
      <c r="J31" s="15"/>
      <c r="K31" s="15"/>
    </row>
    <row r="32" spans="1:11" s="16" customFormat="1" ht="26.4" customHeight="1">
      <c r="A32" s="123" t="s">
        <v>80</v>
      </c>
      <c r="B32" s="124"/>
      <c r="C32" s="124"/>
      <c r="D32" s="124"/>
      <c r="E32" s="124"/>
      <c r="F32" s="124"/>
      <c r="G32" s="125"/>
      <c r="H32" s="17">
        <f>SUM(H8:H31)</f>
        <v>115.94912747512436</v>
      </c>
      <c r="I32" s="15"/>
      <c r="J32" s="15"/>
      <c r="K32" s="15"/>
    </row>
    <row r="33" spans="1:11" s="16" customFormat="1" ht="26.4" customHeight="1">
      <c r="A33" s="6"/>
      <c r="B33" s="6"/>
      <c r="C33" s="6"/>
      <c r="D33" s="6"/>
      <c r="E33" s="6"/>
      <c r="F33" s="6"/>
      <c r="G33" s="6"/>
      <c r="H33" s="6"/>
      <c r="I33" s="15"/>
      <c r="J33" s="15"/>
      <c r="K33" s="15"/>
    </row>
    <row r="34" spans="1:11" s="16" customFormat="1" ht="26.4" customHeight="1">
      <c r="A34" s="6" t="s">
        <v>81</v>
      </c>
      <c r="B34" s="7"/>
      <c r="C34" s="7"/>
      <c r="D34" s="7"/>
      <c r="E34" s="7"/>
      <c r="F34" s="7"/>
      <c r="G34" s="7"/>
      <c r="H34" s="7"/>
      <c r="I34" s="15"/>
      <c r="J34" s="15"/>
      <c r="K34" s="15"/>
    </row>
    <row r="35" spans="1:11" s="16" customFormat="1" ht="26.4" customHeight="1">
      <c r="A35" s="6" t="s">
        <v>82</v>
      </c>
      <c r="B35" s="18" t="s">
        <v>83</v>
      </c>
      <c r="C35" s="18" t="s">
        <v>84</v>
      </c>
      <c r="D35" s="7"/>
      <c r="E35" s="7"/>
      <c r="F35" s="7"/>
      <c r="G35" s="7"/>
      <c r="H35" s="7"/>
      <c r="I35" s="15"/>
      <c r="J35" s="15"/>
      <c r="K35" s="15"/>
    </row>
    <row r="36" spans="1:11" s="16" customFormat="1" ht="10.2" customHeight="1">
      <c r="A36" s="19"/>
      <c r="B36" s="20"/>
      <c r="C36" s="21"/>
      <c r="D36" s="7"/>
      <c r="E36" s="7"/>
      <c r="F36" s="7"/>
      <c r="G36" s="7"/>
      <c r="H36" s="7"/>
      <c r="I36" s="15"/>
      <c r="J36" s="15"/>
      <c r="K36" s="15"/>
    </row>
    <row r="37" spans="1:11" s="16" customFormat="1" ht="19.2" customHeight="1">
      <c r="A37" s="22" t="str">
        <f>'Przykładowe stawki wynagrodzeń'!C3</f>
        <v>lekarz</v>
      </c>
      <c r="B37" s="23">
        <f>'Przykładowe stawki wynagrodzeń'!E7</f>
        <v>115.2072796875</v>
      </c>
      <c r="C37" s="24">
        <f>B37/60</f>
        <v>1.920121328125</v>
      </c>
      <c r="D37" s="7"/>
      <c r="E37" s="7"/>
      <c r="F37" s="7"/>
      <c r="G37" s="7"/>
      <c r="H37" s="7"/>
      <c r="I37" s="15"/>
      <c r="J37" s="15"/>
      <c r="K37" s="15"/>
    </row>
    <row r="38" spans="1:11" s="16" customFormat="1" ht="19.2" customHeight="1">
      <c r="A38" s="25" t="str">
        <f>'Przykładowe stawki wynagrodzeń'!C8</f>
        <v>pielęgniarka</v>
      </c>
      <c r="B38" s="23">
        <f>'Przykładowe stawki wynagrodzeń'!E12</f>
        <v>44.2545341875</v>
      </c>
      <c r="C38" s="24">
        <f>B38/60</f>
        <v>0.7375755697916666</v>
      </c>
      <c r="D38" s="7"/>
      <c r="E38" s="7"/>
      <c r="F38" s="7"/>
      <c r="G38" s="7"/>
      <c r="H38" s="7"/>
      <c r="I38" s="15"/>
      <c r="J38" s="15"/>
      <c r="K38" s="15"/>
    </row>
    <row r="39" spans="1:11" s="16" customFormat="1" ht="26.4" customHeight="1">
      <c r="A39" s="7"/>
      <c r="B39" s="7"/>
      <c r="C39" s="7"/>
      <c r="D39" s="7"/>
      <c r="E39" s="7"/>
      <c r="F39" s="7"/>
      <c r="G39" s="7"/>
      <c r="H39" s="7"/>
      <c r="I39" s="15"/>
      <c r="J39" s="15"/>
      <c r="K39" s="15"/>
    </row>
    <row r="40" spans="1:11" ht="18.6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41.4" customHeight="1">
      <c r="A41" s="8" t="s">
        <v>85</v>
      </c>
      <c r="B41" s="8" t="s">
        <v>86</v>
      </c>
      <c r="C41" s="8" t="s">
        <v>67</v>
      </c>
      <c r="D41" s="8" t="s">
        <v>87</v>
      </c>
      <c r="E41" s="8" t="s">
        <v>88</v>
      </c>
      <c r="F41" s="8" t="s">
        <v>89</v>
      </c>
      <c r="G41" s="8" t="s">
        <v>90</v>
      </c>
      <c r="H41" s="7"/>
      <c r="I41" s="7"/>
      <c r="J41" s="7"/>
      <c r="K41" s="7"/>
    </row>
    <row r="42" spans="1:11" ht="15">
      <c r="A42" s="26"/>
      <c r="B42" s="9" t="s">
        <v>73</v>
      </c>
      <c r="C42" s="9" t="s">
        <v>75</v>
      </c>
      <c r="D42" s="9" t="s">
        <v>76</v>
      </c>
      <c r="E42" s="9" t="s">
        <v>77</v>
      </c>
      <c r="F42" s="9" t="s">
        <v>78</v>
      </c>
      <c r="G42" s="27" t="s">
        <v>91</v>
      </c>
      <c r="H42" s="7"/>
      <c r="I42" s="7"/>
      <c r="J42" s="7"/>
      <c r="K42" s="7"/>
    </row>
    <row r="43" spans="1:11" ht="15">
      <c r="A43" s="28" t="s">
        <v>149</v>
      </c>
      <c r="B43" s="29" t="s">
        <v>98</v>
      </c>
      <c r="C43" s="30">
        <v>1</v>
      </c>
      <c r="D43" s="31" t="s">
        <v>92</v>
      </c>
      <c r="E43" s="32">
        <v>20</v>
      </c>
      <c r="F43" s="33">
        <f>C37</f>
        <v>1.920121328125</v>
      </c>
      <c r="G43" s="33">
        <f>(E43/C43)*F43</f>
        <v>38.4024265625</v>
      </c>
      <c r="H43" s="7"/>
      <c r="I43" s="7"/>
      <c r="J43" s="7"/>
      <c r="K43" s="7"/>
    </row>
    <row r="44" spans="1:11" ht="15">
      <c r="A44" s="58" t="s">
        <v>245</v>
      </c>
      <c r="B44" s="29" t="s">
        <v>99</v>
      </c>
      <c r="C44" s="31">
        <v>1</v>
      </c>
      <c r="D44" s="31" t="s">
        <v>92</v>
      </c>
      <c r="E44" s="34">
        <v>30</v>
      </c>
      <c r="F44" s="33">
        <f>C38</f>
        <v>0.7375755697916666</v>
      </c>
      <c r="G44" s="35">
        <f>(E44/C44)*F44</f>
        <v>22.12726709375</v>
      </c>
      <c r="H44" s="7"/>
      <c r="I44" s="7"/>
      <c r="J44" s="7"/>
      <c r="K44" s="7"/>
    </row>
    <row r="45" spans="1:11" ht="15">
      <c r="A45" s="126" t="s">
        <v>93</v>
      </c>
      <c r="B45" s="127"/>
      <c r="C45" s="127"/>
      <c r="D45" s="127"/>
      <c r="E45" s="127"/>
      <c r="F45" s="127"/>
      <c r="G45" s="36">
        <f>SUM(G43:G44)</f>
        <v>60.52969365625</v>
      </c>
      <c r="H45" s="7"/>
      <c r="I45" s="7"/>
      <c r="J45" s="7"/>
      <c r="K45" s="7"/>
    </row>
    <row r="46" spans="1:11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5">
      <c r="A47" s="7"/>
      <c r="B47" s="7"/>
      <c r="C47" s="7"/>
      <c r="D47" s="7"/>
      <c r="E47" s="7"/>
      <c r="F47" s="7"/>
      <c r="G47" s="7"/>
      <c r="H47" s="37"/>
      <c r="I47" s="7"/>
      <c r="J47" s="7"/>
      <c r="K47" s="7"/>
    </row>
    <row r="48" spans="1:11" ht="21" customHeight="1">
      <c r="A48" s="128" t="s">
        <v>94</v>
      </c>
      <c r="B48" s="128"/>
      <c r="C48" s="20">
        <f>H32</f>
        <v>115.94912747512436</v>
      </c>
      <c r="D48" s="7"/>
      <c r="E48" s="7"/>
      <c r="F48" s="7"/>
      <c r="G48" s="7"/>
      <c r="H48" s="37"/>
      <c r="I48" s="7"/>
      <c r="J48" s="7"/>
      <c r="K48" s="7"/>
    </row>
    <row r="49" spans="1:11" ht="21" customHeight="1">
      <c r="A49" s="129" t="s">
        <v>95</v>
      </c>
      <c r="B49" s="129"/>
      <c r="C49" s="23">
        <f>G45</f>
        <v>60.52969365625</v>
      </c>
      <c r="D49" s="7"/>
      <c r="E49" s="7"/>
      <c r="F49" s="7"/>
      <c r="G49" s="7"/>
      <c r="H49" s="37"/>
      <c r="I49" s="7"/>
      <c r="J49" s="7"/>
      <c r="K49" s="7"/>
    </row>
    <row r="50" spans="1:11" ht="28.8" customHeight="1">
      <c r="A50" s="119" t="s">
        <v>96</v>
      </c>
      <c r="B50" s="119"/>
      <c r="C50" s="74">
        <f>SUM(C48:C49)</f>
        <v>176.47882113137436</v>
      </c>
      <c r="D50" s="6"/>
      <c r="E50" s="6"/>
      <c r="F50" s="6"/>
      <c r="G50" s="6"/>
      <c r="H50" s="37"/>
      <c r="I50" s="7"/>
      <c r="J50" s="7"/>
      <c r="K50" s="7"/>
    </row>
    <row r="51" spans="1:11" ht="15">
      <c r="A51" s="37"/>
      <c r="B51" s="37"/>
      <c r="C51" s="37"/>
      <c r="D51" s="37"/>
      <c r="E51" s="37"/>
      <c r="F51" s="37"/>
      <c r="G51" s="37"/>
      <c r="H51" s="37"/>
      <c r="I51" s="7"/>
      <c r="J51" s="7"/>
      <c r="K51" s="7"/>
    </row>
    <row r="52" spans="1:11" ht="15">
      <c r="A52" s="37"/>
      <c r="B52" s="37"/>
      <c r="C52" s="37"/>
      <c r="D52" s="37"/>
      <c r="E52" s="37"/>
      <c r="F52" s="37"/>
      <c r="G52" s="37"/>
      <c r="H52" s="37"/>
      <c r="I52" s="7"/>
      <c r="J52" s="7"/>
      <c r="K52" s="7"/>
    </row>
    <row r="53" spans="1:11" ht="25.2" customHeight="1">
      <c r="A53" s="37"/>
      <c r="B53" s="37"/>
      <c r="C53" s="37"/>
      <c r="D53" s="37"/>
      <c r="E53" s="37"/>
      <c r="F53" s="37"/>
      <c r="G53" s="37"/>
      <c r="H53" s="37"/>
      <c r="I53" s="7"/>
      <c r="J53" s="7"/>
      <c r="K53" s="7"/>
    </row>
    <row r="54" spans="1:11" ht="25.2" customHeight="1">
      <c r="A54" s="37"/>
      <c r="B54" s="37"/>
      <c r="C54" s="37"/>
      <c r="D54" s="37"/>
      <c r="E54" s="37"/>
      <c r="F54" s="37"/>
      <c r="G54" s="37"/>
      <c r="H54" s="37"/>
      <c r="I54" s="7"/>
      <c r="J54" s="7"/>
      <c r="K54" s="7"/>
    </row>
    <row r="56" ht="19.8" customHeight="1"/>
  </sheetData>
  <mergeCells count="7">
    <mergeCell ref="A45:F45"/>
    <mergeCell ref="A48:B48"/>
    <mergeCell ref="A49:B49"/>
    <mergeCell ref="A50:B50"/>
    <mergeCell ref="B1:C1"/>
    <mergeCell ref="A4:C4"/>
    <mergeCell ref="A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Klimkiewicz</dc:creator>
  <cp:keywords/>
  <dc:description/>
  <cp:lastModifiedBy>Magdalena Dzierwa</cp:lastModifiedBy>
  <dcterms:created xsi:type="dcterms:W3CDTF">2015-06-05T18:19:34Z</dcterms:created>
  <dcterms:modified xsi:type="dcterms:W3CDTF">2022-05-31T09:22:07Z</dcterms:modified>
  <cp:category/>
  <cp:version/>
  <cp:contentType/>
  <cp:contentStatus/>
</cp:coreProperties>
</file>