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8800" windowHeight="11565" tabRatio="839" firstSheet="1" activeTab="5"/>
  </bookViews>
  <sheets>
    <sheet name="Wykaz procedur (przykład)" sheetId="1" r:id="rId1"/>
    <sheet name="Stawki wynagrodzeń (przykład)" sheetId="2" r:id="rId2"/>
    <sheet name="Słownik mat. (przykładowe ceny)" sheetId="3" r:id="rId3"/>
    <sheet name="Koszty normatywne (przykład)" sheetId="4" r:id="rId4"/>
    <sheet name="Koszty wytworzenia (przykład)" sheetId="5" r:id="rId5"/>
    <sheet name="92.011" sheetId="6" r:id="rId6"/>
    <sheet name="92.012" sheetId="7" r:id="rId7"/>
    <sheet name="92.021" sheetId="8" r:id="rId8"/>
    <sheet name="92.022" sheetId="9" r:id="rId9"/>
    <sheet name="92.031" sheetId="10" r:id="rId10"/>
    <sheet name="92.032" sheetId="11" r:id="rId11"/>
    <sheet name="92.034" sheetId="12" r:id="rId12"/>
    <sheet name="92.044" sheetId="13" r:id="rId13"/>
    <sheet name="92.045" sheetId="14" r:id="rId14"/>
    <sheet name="92.059.1" sheetId="15" r:id="rId15"/>
    <sheet name="92.059.2" sheetId="16" r:id="rId16"/>
    <sheet name="92.112" sheetId="17" r:id="rId17"/>
    <sheet name="92.116" sheetId="18" r:id="rId18"/>
    <sheet name="92.132" sheetId="19" r:id="rId19"/>
    <sheet name="92.141" sheetId="20" r:id="rId20"/>
    <sheet name="92.142" sheetId="21" r:id="rId21"/>
    <sheet name="92.144" sheetId="22" r:id="rId22"/>
    <sheet name="92.152" sheetId="23" r:id="rId23"/>
    <sheet name="92.162" sheetId="24" r:id="rId24"/>
    <sheet name="92.189" sheetId="25" r:id="rId25"/>
  </sheets>
  <definedNames/>
  <calcPr fullCalcOnLoad="1"/>
</workbook>
</file>

<file path=xl/sharedStrings.xml><?xml version="1.0" encoding="utf-8"?>
<sst xmlns="http://schemas.openxmlformats.org/spreadsheetml/2006/main" count="1408" uniqueCount="220">
  <si>
    <t>Lp</t>
  </si>
  <si>
    <t>Nazwa procedury</t>
  </si>
  <si>
    <t>Badanie dynamiczne nerek kłębuszkowe</t>
  </si>
  <si>
    <t>Badanie dynamiczne nerek kanalikowe</t>
  </si>
  <si>
    <t>Badanie czynności żołądka (badanie czynności wpustu, odźwiernika oraz refluksów)</t>
  </si>
  <si>
    <t>Badanie scyntygraficzne serca planarne wysiłkowe</t>
  </si>
  <si>
    <t>Badanie scyntygraficzne serca planarne wysiłkowo - spoczynkowe</t>
  </si>
  <si>
    <t>Scyntygrafia przytarczyc 99 mTc / 99 mTc - MIBI</t>
  </si>
  <si>
    <t>Scyntygrafia trójfazowa kości</t>
  </si>
  <si>
    <t>Scyntygrafia tarczycy technetem</t>
  </si>
  <si>
    <t>Scyntygrafia tarczycy MIBI</t>
  </si>
  <si>
    <t>Scyntygrafia statyczna wątroby</t>
  </si>
  <si>
    <t>Scyntygrafia wątroby dynamiczna</t>
  </si>
  <si>
    <t>Scyntygrafia statyczne nerek</t>
  </si>
  <si>
    <t>Scyntygrafia czynności przełyku</t>
  </si>
  <si>
    <t>Scyntygrafia statyczna mózgu z badaniem przepływowym</t>
  </si>
  <si>
    <t>Scyntygrafia statyczna płuc</t>
  </si>
  <si>
    <t>Scyntygraficzna ocena położenia węzła wartowniczego</t>
  </si>
  <si>
    <t>Scyntygrafia całego ciała za pomocą DMSA (V) 99mTc</t>
  </si>
  <si>
    <t>Kod procedury według klasyfikacji 
ICD-9</t>
  </si>
  <si>
    <t>Kod świadczeniodawcy</t>
  </si>
  <si>
    <t>Kod procedury według świadczeniodawcy</t>
  </si>
  <si>
    <t>Tabela 1. Koszty materiałowe</t>
  </si>
  <si>
    <t>Indeks materiału</t>
  </si>
  <si>
    <t xml:space="preserve">Materiał/lek/ środek spożywczy specjalnego przeznaczenia żywieniowego/wyrób medyczny </t>
  </si>
  <si>
    <t>Typ</t>
  </si>
  <si>
    <t>Liczba procedur</t>
  </si>
  <si>
    <t>Jednostka miary</t>
  </si>
  <si>
    <t>Ilość M zużyta na N procedur</t>
  </si>
  <si>
    <t>Cena jednostki miary</t>
  </si>
  <si>
    <t>Wkład do kosztu jednostkowego</t>
  </si>
  <si>
    <t>I</t>
  </si>
  <si>
    <t>D</t>
  </si>
  <si>
    <t>T</t>
  </si>
  <si>
    <t>N</t>
  </si>
  <si>
    <t>M</t>
  </si>
  <si>
    <t>L</t>
  </si>
  <si>
    <t>C</t>
  </si>
  <si>
    <t>U=(L/N)*C</t>
  </si>
  <si>
    <t>RAZEM</t>
  </si>
  <si>
    <t>Tabela 2. Koszty osobowe</t>
  </si>
  <si>
    <t>Stawka godzinowa personelu</t>
  </si>
  <si>
    <t>zł/minutę</t>
  </si>
  <si>
    <t>Technik radiologii</t>
  </si>
  <si>
    <t>Lp.</t>
  </si>
  <si>
    <t>Grupa personelu</t>
  </si>
  <si>
    <t>Jednostka czasu</t>
  </si>
  <si>
    <t>Zużyta ilość M  na N procedur</t>
  </si>
  <si>
    <t>Koszt jednostki czasu M</t>
  </si>
  <si>
    <t>P=(L/N)*C</t>
  </si>
  <si>
    <t>minuta</t>
  </si>
  <si>
    <t>Łącznie jednostkowy koszt normatywny procedury</t>
  </si>
  <si>
    <t>92.011</t>
  </si>
  <si>
    <t>92.012</t>
  </si>
  <si>
    <t>92.021</t>
  </si>
  <si>
    <t>92.022</t>
  </si>
  <si>
    <t>92.032</t>
  </si>
  <si>
    <t>92.031</t>
  </si>
  <si>
    <t>92.034</t>
  </si>
  <si>
    <t>92.141</t>
  </si>
  <si>
    <t>92.142</t>
  </si>
  <si>
    <t>92.044</t>
  </si>
  <si>
    <t>92.045</t>
  </si>
  <si>
    <t>92.059</t>
  </si>
  <si>
    <t>92.059.1</t>
  </si>
  <si>
    <t>92.059.2</t>
  </si>
  <si>
    <t>92.112</t>
  </si>
  <si>
    <t>Scyntygrafia rdzenia kręgowego z cysternografią</t>
  </si>
  <si>
    <t>92.116</t>
  </si>
  <si>
    <t>92.132</t>
  </si>
  <si>
    <t>92.152</t>
  </si>
  <si>
    <t>92.144</t>
  </si>
  <si>
    <t>92.189</t>
  </si>
  <si>
    <t>92.162</t>
  </si>
  <si>
    <t>Nazwisko i imię</t>
  </si>
  <si>
    <t>Stanowisko</t>
  </si>
  <si>
    <t>Płaca brutto z ZUS pracodawcy
ROK 2020</t>
  </si>
  <si>
    <t>Pracownik 1</t>
  </si>
  <si>
    <t>Pracownik 2</t>
  </si>
  <si>
    <t>Pracownik 3</t>
  </si>
  <si>
    <t>Pracownik 4</t>
  </si>
  <si>
    <t>Pracownik 12</t>
  </si>
  <si>
    <t>Pracownik 13</t>
  </si>
  <si>
    <t>Średnia stawka w zł/godz. technik radiologii</t>
  </si>
  <si>
    <t>Pracownik 5</t>
  </si>
  <si>
    <t>Płaca brutto
Jednostka rozliczeniowa - badanie scyntygrafii</t>
  </si>
  <si>
    <t>x</t>
  </si>
  <si>
    <t>Średnia stawka w zł/procedura medyczna lekarz specjalista medycyny nuklearnej</t>
  </si>
  <si>
    <t>Pracownik 6</t>
  </si>
  <si>
    <t>Pracownik 7</t>
  </si>
  <si>
    <t>Pracownik 8</t>
  </si>
  <si>
    <t>Pracownik 9</t>
  </si>
  <si>
    <t>Pracownik 10</t>
  </si>
  <si>
    <t>Pracownik 11</t>
  </si>
  <si>
    <t>Pielęgniarka</t>
  </si>
  <si>
    <t>lekarz specjalista medycyny nuklearnej
(umowa cywilno - prawna; 60 zł/ badanie scyntygrafii)</t>
  </si>
  <si>
    <t>Średnia stawka w zł/godz. pielęgniarka</t>
  </si>
  <si>
    <t>zł/procedurę med./godz.</t>
  </si>
  <si>
    <r>
      <t xml:space="preserve">RAZEM koszt materiałów bezpośrednich </t>
    </r>
    <r>
      <rPr>
        <b/>
        <sz val="11"/>
        <color indexed="8"/>
        <rFont val="Calibri"/>
        <family val="2"/>
      </rPr>
      <t>(tabela 1)</t>
    </r>
  </si>
  <si>
    <r>
      <t xml:space="preserve">RAZEM koszt pracy personelu </t>
    </r>
    <r>
      <rPr>
        <b/>
        <sz val="11"/>
        <color indexed="8"/>
        <rFont val="Calibri"/>
        <family val="2"/>
      </rPr>
      <t>(tabela 2)</t>
    </r>
  </si>
  <si>
    <t>Materiał/lek/środek spożywczy specjalnego przeznaczenia żywieniowego/wyrób medyczny</t>
  </si>
  <si>
    <t>Cena jednostki miary w zł</t>
  </si>
  <si>
    <t>Rękawiczki jednorazowe</t>
  </si>
  <si>
    <t>materiał jednorazowy</t>
  </si>
  <si>
    <t>szt</t>
  </si>
  <si>
    <t>Podkładki higieniczne</t>
  </si>
  <si>
    <t xml:space="preserve">rolka </t>
  </si>
  <si>
    <t>Ręczniki przemysłowe</t>
  </si>
  <si>
    <t>opakowanie</t>
  </si>
  <si>
    <t>materiał niemedyczny</t>
  </si>
  <si>
    <t>Prześcieradło nieprzemakalne</t>
  </si>
  <si>
    <t>0,9% NaCl-  flakon 100 ml.</t>
  </si>
  <si>
    <t>płyn infuzyjny</t>
  </si>
  <si>
    <t>flakon</t>
  </si>
  <si>
    <t>MG-SCYNT-001</t>
  </si>
  <si>
    <t>MG-SCYNT-002</t>
  </si>
  <si>
    <t>MG-SCYNT-003</t>
  </si>
  <si>
    <t>Szara koperta C-4 Opakowanie zawiera 100 szt.</t>
  </si>
  <si>
    <t>Scyntygrafia określonego odcinka kośćca</t>
  </si>
  <si>
    <t>Scyntygrafia kośćca przeglądowa (whoole body)</t>
  </si>
  <si>
    <t>MG-SCYNT-004</t>
  </si>
  <si>
    <t>MG-SCYNT-005</t>
  </si>
  <si>
    <t>MG-SCYNT-006</t>
  </si>
  <si>
    <t>MG-SCYNT-007</t>
  </si>
  <si>
    <t>MG-SCYNT-008</t>
  </si>
  <si>
    <t>MG-SCYNT-009</t>
  </si>
  <si>
    <t>MG-SCYNT-010</t>
  </si>
  <si>
    <t>Kubek jdnorazowy</t>
  </si>
  <si>
    <t>Wenflon</t>
  </si>
  <si>
    <t>Nakłuwacz - Mini Spike</t>
  </si>
  <si>
    <t>Staza gumowa
Opakowanie = 25 szt.</t>
  </si>
  <si>
    <t>Gazik do dezynfekcji Med-Higienic</t>
  </si>
  <si>
    <t>Strzykawka 20 ml</t>
  </si>
  <si>
    <t>MG-SCYNT-011</t>
  </si>
  <si>
    <t>MG-SCYNT-012</t>
  </si>
  <si>
    <t>MG-SCYNT-013</t>
  </si>
  <si>
    <t>MG-SCYNT-014</t>
  </si>
  <si>
    <t>MG-SCYNT-015</t>
  </si>
  <si>
    <t>MG-SCYNT-016</t>
  </si>
  <si>
    <t>para</t>
  </si>
  <si>
    <t>Fartuch jednorazowy ochronny</t>
  </si>
  <si>
    <t>Ochraniacze na buty</t>
  </si>
  <si>
    <t>MG-SCYNT-017</t>
  </si>
  <si>
    <t>Igła j/u 1,2
Opkakowanie = 100 szt.</t>
  </si>
  <si>
    <t>środek dezynfekcyjny</t>
  </si>
  <si>
    <t>MG-SCYNT-018</t>
  </si>
  <si>
    <t xml:space="preserve">Opsite IV 3000 </t>
  </si>
  <si>
    <t>materiał opatrunkowy</t>
  </si>
  <si>
    <t>MG-SCYNT-019</t>
  </si>
  <si>
    <t>Czepki Clip-Cap</t>
  </si>
  <si>
    <t>MG-SCYNT-020</t>
  </si>
  <si>
    <t>odczynnik do badań</t>
  </si>
  <si>
    <t>Generator Technetowy od 15GBq (99mTc)
Odczynnik wystarcza na ok. 60 badań.</t>
  </si>
  <si>
    <t>Uwagi</t>
  </si>
  <si>
    <t>zużycie 95% przypadków</t>
  </si>
  <si>
    <t>zużycie 5% przypadków</t>
  </si>
  <si>
    <t>Lekarz specjalista medycyny nuklearnej
1. Nadzór nad badaniem.
2. Opis wyniku badania.</t>
  </si>
  <si>
    <t>Technik radiologii
1. Przygotowanie i rozdozowanie izotopu.
2. Przeprowadzenie badania.</t>
  </si>
  <si>
    <t>Pielęgniarka
1. Podanie izotopu - zgodnie ze zleceniem lekarskim.</t>
  </si>
  <si>
    <t>MG-SCYNT-021</t>
  </si>
  <si>
    <t>Znacznik MIBI
Opakowanie = 6 fiolek.</t>
  </si>
  <si>
    <t>MG-SCYNT-022</t>
  </si>
  <si>
    <t>Znacznik Coloid
Opakowanie = 6 fiolek.</t>
  </si>
  <si>
    <t>MG-SCYNT-023</t>
  </si>
  <si>
    <t>Płyn Lugola, 100 ml.
Opakowanie = ok. 150 badań.</t>
  </si>
  <si>
    <t>MG-SCYNT-024</t>
  </si>
  <si>
    <t>Znacznik Hepida
Opakowanie = 6 fiolek.</t>
  </si>
  <si>
    <t>MG-SCYNT-025</t>
  </si>
  <si>
    <t>Znacznik DTPA
Opakowanie = 6 fiolek.</t>
  </si>
  <si>
    <t>MG-SCYNT-026</t>
  </si>
  <si>
    <t>Znacznik DMSA
Opakowanie = 6 fiolek.</t>
  </si>
  <si>
    <t>MG-SCYNT-027</t>
  </si>
  <si>
    <t>Znacznik EC</t>
  </si>
  <si>
    <t>fiolka</t>
  </si>
  <si>
    <t>Probówka 6 ml żółte 5-7 ml</t>
  </si>
  <si>
    <t>MG-SCYNT-028</t>
  </si>
  <si>
    <t>MG-SCYNT-029</t>
  </si>
  <si>
    <t>Pielęgniarka
1. Podanie izotopu - zgodnie ze zleceniem lekarskim.
2. Pobranie krwi w trakcie badania.</t>
  </si>
  <si>
    <t>zużycie 50% przypadków</t>
  </si>
  <si>
    <t>Pielęgniarka
1. Podanie izotopu - zgodnie ze zleceniem lekarskim.
2. Przeprowadzenie próby wysiłkowej.</t>
  </si>
  <si>
    <t>Elektroda do EKG</t>
  </si>
  <si>
    <t>Znacznik ECD</t>
  </si>
  <si>
    <t>Pielęgniarka
1. Podanie izotopu następuje drogą nakłucia lędźwiowego - procedura wyceniona i wykazywana odrębnie przez OPK proceduralny Dział Anestezjologii Znieczulenia. Czas pracy pielęgniarki to asysta.</t>
  </si>
  <si>
    <t>MG-SCYNT-030</t>
  </si>
  <si>
    <t>Znacznik MDP
Opakowanie = 6 fiolek.</t>
  </si>
  <si>
    <t>MG-SCYNT-031</t>
  </si>
  <si>
    <t>Znacznik Makro-albumon
Opakowanie = 6 fiolek.</t>
  </si>
  <si>
    <t>MG-SCYNT-032</t>
  </si>
  <si>
    <t>MG-SCYNT-033</t>
  </si>
  <si>
    <t>Natrium Bicarbonicum 8,4%
Opakowanie = 10 amp.</t>
  </si>
  <si>
    <t>lek</t>
  </si>
  <si>
    <t>Pielęgniarka
1. Podanie izotopu - zgodnie ze zleceniem lekarskim (iniekcja podskórna)</t>
  </si>
  <si>
    <t>MG-SCYNT-034</t>
  </si>
  <si>
    <t>Strzykawka 2 ml</t>
  </si>
  <si>
    <t>MG-SCYNT-035</t>
  </si>
  <si>
    <t>Igła j/u 0,4
Opkakowanie = 100 szt.</t>
  </si>
  <si>
    <t>Znacznik NANO-ALBUMON
1 fiolka = 3 badania</t>
  </si>
  <si>
    <t>Tabela 1</t>
  </si>
  <si>
    <t>Tabela 2</t>
  </si>
  <si>
    <t>Łącznie jednostkowy koszt normatywny</t>
  </si>
  <si>
    <t>Tabela zużycia materiałów, leków, środków spożywczych specjalnego przeznaczenia żywieniowego i wyrobów medycznych (koszty materiałowe)</t>
  </si>
  <si>
    <t>Tabela nakładu czasu pracy osób wykonujących procedurę
(koszty osobowe)</t>
  </si>
  <si>
    <t>Liczba wykonanych procedur</t>
  </si>
  <si>
    <t>Całkowity koszt normatywny</t>
  </si>
  <si>
    <t>Wartość jednostki kalkulacyjnej</t>
  </si>
  <si>
    <t xml:space="preserve">Koszt wytworzenia procedury medycznej </t>
  </si>
  <si>
    <t>Suma jednostek kalkulacyjnych</t>
  </si>
  <si>
    <t>Koszt wytworzenia OPK Pracownia Scyntygrafii w miesiącu</t>
  </si>
  <si>
    <t>Data sporządzenia/aktualizacji</t>
  </si>
  <si>
    <t>Akceptacja Kierownika (OPK proceduralnego)</t>
  </si>
  <si>
    <t>Wykaz (przykładowych) procedur medycznych wykonywanych w Pracowni Scyntygrafii</t>
  </si>
  <si>
    <t>Pracownia Scyntygrafii - przykładowy słownik materiałów bezpośrednich wraz z cenami</t>
  </si>
  <si>
    <t>7=5+6</t>
  </si>
  <si>
    <t>9=7x8</t>
  </si>
  <si>
    <t>11=7*10</t>
  </si>
  <si>
    <t>Zestawienie jednostkowych kosztów normatywnych przykładowych procedur medycznych wykonywanych
w Pracowni Scyntygrafii</t>
  </si>
  <si>
    <t>Płaca brutto 
ROK 2020</t>
  </si>
  <si>
    <t>Przykładowe stawki wynagrodzeń personelu medycznego zaangażowanego w realizację procedur wykonywanych
w Pracowni Scyntygrafii</t>
  </si>
  <si>
    <t>Zestawienie jednostkowych kosztów wytworzenia przykładowych procedur medycznych wykonywanych w Pracowni Scyntygrafii</t>
  </si>
  <si>
    <t>Igła vacut.eclipse
Opakowanie = 48 szt.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</si>
</sst>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_-* #,##0.00\ [$zł-415]_-;\-* #,##0.00\ [$zł-415]_-;_-* &quot;-&quot;??\ [$zł-415]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00\ &quot;zł&quot;"/>
    <numFmt numFmtId="174" formatCode="#,##0.00\ &quot;zł&quot;"/>
    <numFmt numFmtId="175" formatCode="#,##0.000\ &quot;zł&quot;"/>
    <numFmt numFmtId="176" formatCode="0.0000000"/>
    <numFmt numFmtId="177" formatCode="0.000000"/>
    <numFmt numFmtId="178" formatCode="0.00000"/>
    <numFmt numFmtId="179" formatCode="0.0000"/>
    <numFmt numFmtId="180" formatCode="0.00000000"/>
  </numFmts>
  <fonts count="66">
    <font>
      <sz val="10"/>
      <name val="Arial CE"/>
      <family val="0"/>
    </font>
    <font>
      <sz val="8"/>
      <name val="Arial CE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53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2"/>
      <color indexed="5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44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12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2"/>
      <color rgb="FFC65911"/>
      <name val="Calibri"/>
      <family val="2"/>
    </font>
    <font>
      <sz val="12"/>
      <color rgb="FFC6591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8DB4E2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31869B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8DB4E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49" fontId="51" fillId="34" borderId="10" xfId="0" applyNumberFormat="1" applyFont="1" applyFill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168" fontId="37" fillId="0" borderId="10" xfId="0" applyNumberFormat="1" applyFont="1" applyBorder="1" applyAlignment="1">
      <alignment vertical="center" wrapText="1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vertical="center" wrapText="1"/>
    </xf>
    <xf numFmtId="0" fontId="51" fillId="33" borderId="11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vertical="center" wrapText="1"/>
    </xf>
    <xf numFmtId="168" fontId="51" fillId="33" borderId="10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horizontal="right" vertical="center" wrapText="1"/>
    </xf>
    <xf numFmtId="0" fontId="37" fillId="34" borderId="10" xfId="0" applyFont="1" applyFill="1" applyBorder="1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vertical="center" wrapText="1"/>
    </xf>
    <xf numFmtId="168" fontId="37" fillId="0" borderId="0" xfId="0" applyNumberFormat="1" applyFont="1" applyAlignment="1">
      <alignment vertical="center" wrapText="1"/>
    </xf>
    <xf numFmtId="1" fontId="37" fillId="0" borderId="0" xfId="55" applyNumberFormat="1" applyFont="1" applyAlignment="1">
      <alignment vertical="center" wrapText="1"/>
    </xf>
    <xf numFmtId="1" fontId="37" fillId="0" borderId="0" xfId="0" applyNumberFormat="1" applyFont="1" applyAlignment="1">
      <alignment vertical="center" wrapText="1"/>
    </xf>
    <xf numFmtId="174" fontId="37" fillId="0" borderId="10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168" fontId="24" fillId="0" borderId="0" xfId="0" applyNumberFormat="1" applyFont="1" applyAlignment="1">
      <alignment vertical="center" wrapText="1"/>
    </xf>
    <xf numFmtId="174" fontId="37" fillId="0" borderId="10" xfId="0" applyNumberFormat="1" applyFont="1" applyBorder="1" applyAlignment="1">
      <alignment horizontal="right" vertical="center" wrapText="1"/>
    </xf>
    <xf numFmtId="174" fontId="37" fillId="0" borderId="14" xfId="0" applyNumberFormat="1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174" fontId="44" fillId="35" borderId="10" xfId="0" applyNumberFormat="1" applyFont="1" applyFill="1" applyBorder="1" applyAlignment="1">
      <alignment vertical="center" wrapText="1"/>
    </xf>
    <xf numFmtId="174" fontId="37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57" fillId="0" borderId="0" xfId="52" applyFont="1" applyAlignment="1">
      <alignment vertical="center" wrapText="1"/>
      <protection/>
    </xf>
    <xf numFmtId="0" fontId="25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168" fontId="25" fillId="0" borderId="15" xfId="0" applyNumberFormat="1" applyFont="1" applyBorder="1" applyAlignment="1">
      <alignment horizontal="right" vertical="center" wrapText="1"/>
    </xf>
    <xf numFmtId="168" fontId="25" fillId="0" borderId="12" xfId="0" applyNumberFormat="1" applyFont="1" applyBorder="1" applyAlignment="1">
      <alignment horizontal="right" vertical="center" wrapText="1"/>
    </xf>
    <xf numFmtId="0" fontId="25" fillId="0" borderId="0" xfId="0" applyFont="1" applyAlignment="1">
      <alignment/>
    </xf>
    <xf numFmtId="0" fontId="22" fillId="0" borderId="15" xfId="0" applyFont="1" applyBorder="1" applyAlignment="1">
      <alignment vertical="center" wrapText="1"/>
    </xf>
    <xf numFmtId="168" fontId="22" fillId="0" borderId="15" xfId="0" applyNumberFormat="1" applyFont="1" applyBorder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168" fontId="22" fillId="0" borderId="12" xfId="0" applyNumberFormat="1" applyFont="1" applyBorder="1" applyAlignment="1">
      <alignment horizontal="right" vertical="center" wrapText="1"/>
    </xf>
    <xf numFmtId="8" fontId="22" fillId="0" borderId="10" xfId="0" applyNumberFormat="1" applyFont="1" applyBorder="1" applyAlignment="1">
      <alignment vertical="center" wrapText="1"/>
    </xf>
    <xf numFmtId="0" fontId="44" fillId="36" borderId="16" xfId="52" applyFont="1" applyFill="1" applyBorder="1" applyAlignment="1">
      <alignment horizontal="center" vertical="center" wrapText="1"/>
      <protection/>
    </xf>
    <xf numFmtId="0" fontId="44" fillId="36" borderId="17" xfId="52" applyFont="1" applyFill="1" applyBorder="1" applyAlignment="1">
      <alignment horizontal="center" vertical="center" wrapText="1"/>
      <protection/>
    </xf>
    <xf numFmtId="0" fontId="44" fillId="36" borderId="18" xfId="52" applyFont="1" applyFill="1" applyBorder="1" applyAlignment="1">
      <alignment horizontal="center" vertical="center" wrapText="1"/>
      <protection/>
    </xf>
    <xf numFmtId="0" fontId="44" fillId="37" borderId="10" xfId="0" applyFont="1" applyFill="1" applyBorder="1" applyAlignment="1">
      <alignment horizontal="center" vertical="center" wrapText="1"/>
    </xf>
    <xf numFmtId="174" fontId="44" fillId="37" borderId="10" xfId="0" applyNumberFormat="1" applyFont="1" applyFill="1" applyBorder="1" applyAlignment="1">
      <alignment vertical="center" wrapText="1"/>
    </xf>
    <xf numFmtId="0" fontId="61" fillId="0" borderId="0" xfId="0" applyFont="1" applyAlignment="1">
      <alignment horizontal="left" vertical="center" wrapText="1"/>
    </xf>
    <xf numFmtId="0" fontId="61" fillId="0" borderId="0" xfId="0" applyFont="1" applyFill="1" applyAlignment="1">
      <alignment horizontal="left" vertical="center" wrapText="1"/>
    </xf>
    <xf numFmtId="168" fontId="44" fillId="37" borderId="12" xfId="0" applyNumberFormat="1" applyFont="1" applyFill="1" applyBorder="1" applyAlignment="1">
      <alignment vertical="center" wrapText="1"/>
    </xf>
    <xf numFmtId="168" fontId="44" fillId="37" borderId="10" xfId="0" applyNumberFormat="1" applyFont="1" applyFill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left" vertical="center" wrapText="1"/>
    </xf>
    <xf numFmtId="168" fontId="22" fillId="0" borderId="10" xfId="0" applyNumberFormat="1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168" fontId="22" fillId="0" borderId="10" xfId="0" applyNumberFormat="1" applyFont="1" applyBorder="1" applyAlignment="1">
      <alignment horizontal="right" vertical="center" wrapText="1"/>
    </xf>
    <xf numFmtId="0" fontId="59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63" fillId="37" borderId="10" xfId="0" applyFont="1" applyFill="1" applyBorder="1" applyAlignment="1">
      <alignment horizontal="center" vertical="center" wrapText="1"/>
    </xf>
    <xf numFmtId="0" fontId="32" fillId="0" borderId="0" xfId="52" applyFont="1" applyAlignment="1">
      <alignment horizontal="center" vertical="center" wrapText="1"/>
      <protection/>
    </xf>
    <xf numFmtId="0" fontId="32" fillId="0" borderId="0" xfId="52" applyFont="1" applyAlignment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64" fillId="0" borderId="0" xfId="0" applyNumberFormat="1" applyFont="1" applyAlignment="1">
      <alignment horizontal="center" vertical="center" wrapText="1"/>
    </xf>
    <xf numFmtId="4" fontId="62" fillId="0" borderId="0" xfId="0" applyNumberFormat="1" applyFont="1" applyAlignment="1">
      <alignment vertical="center" wrapText="1"/>
    </xf>
    <xf numFmtId="168" fontId="0" fillId="0" borderId="0" xfId="0" applyNumberFormat="1" applyAlignment="1">
      <alignment vertical="center" wrapText="1"/>
    </xf>
    <xf numFmtId="168" fontId="24" fillId="0" borderId="10" xfId="0" applyNumberFormat="1" applyFont="1" applyBorder="1" applyAlignment="1">
      <alignment horizontal="right" vertical="center" wrapText="1"/>
    </xf>
    <xf numFmtId="2" fontId="22" fillId="0" borderId="0" xfId="0" applyNumberFormat="1" applyFont="1" applyAlignment="1">
      <alignment vertical="center" wrapText="1"/>
    </xf>
    <xf numFmtId="2" fontId="24" fillId="0" borderId="10" xfId="0" applyNumberFormat="1" applyFont="1" applyBorder="1" applyAlignment="1">
      <alignment horizontal="right" vertical="center" wrapText="1"/>
    </xf>
    <xf numFmtId="2" fontId="22" fillId="0" borderId="10" xfId="0" applyNumberFormat="1" applyFont="1" applyBorder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44" fillId="37" borderId="11" xfId="0" applyFont="1" applyFill="1" applyBorder="1" applyAlignment="1">
      <alignment horizontal="center" vertical="center" wrapText="1"/>
    </xf>
    <xf numFmtId="0" fontId="44" fillId="37" borderId="12" xfId="0" applyFont="1" applyFill="1" applyBorder="1" applyAlignment="1">
      <alignment horizontal="center" vertical="center" wrapText="1"/>
    </xf>
    <xf numFmtId="0" fontId="44" fillId="37" borderId="14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4" fillId="37" borderId="10" xfId="0" applyFont="1" applyFill="1" applyBorder="1" applyAlignment="1">
      <alignment horizontal="center" vertical="center" wrapText="1"/>
    </xf>
    <xf numFmtId="0" fontId="44" fillId="36" borderId="19" xfId="52" applyFont="1" applyFill="1" applyBorder="1" applyAlignment="1">
      <alignment horizontal="center" vertical="center" wrapText="1"/>
      <protection/>
    </xf>
    <xf numFmtId="0" fontId="44" fillId="36" borderId="16" xfId="52" applyFont="1" applyFill="1" applyBorder="1" applyAlignment="1">
      <alignment horizontal="center" vertical="center" wrapText="1"/>
      <protection/>
    </xf>
    <xf numFmtId="0" fontId="44" fillId="36" borderId="20" xfId="52" applyFont="1" applyFill="1" applyBorder="1" applyAlignment="1">
      <alignment horizontal="center" vertical="center" wrapText="1"/>
      <protection/>
    </xf>
    <xf numFmtId="0" fontId="44" fillId="36" borderId="17" xfId="52" applyFont="1" applyFill="1" applyBorder="1" applyAlignment="1">
      <alignment horizontal="center" vertical="center" wrapText="1"/>
      <protection/>
    </xf>
    <xf numFmtId="0" fontId="44" fillId="36" borderId="21" xfId="52" applyFont="1" applyFill="1" applyBorder="1" applyAlignment="1">
      <alignment horizontal="center" vertical="center" wrapText="1"/>
      <protection/>
    </xf>
    <xf numFmtId="0" fontId="44" fillId="36" borderId="18" xfId="52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right" vertical="center" wrapText="1"/>
    </xf>
    <xf numFmtId="0" fontId="24" fillId="0" borderId="12" xfId="0" applyFont="1" applyFill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right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44" fillId="37" borderId="10" xfId="0" applyFont="1" applyFill="1" applyBorder="1" applyAlignment="1">
      <alignment horizontal="left" vertical="center" wrapText="1"/>
    </xf>
    <xf numFmtId="0" fontId="44" fillId="37" borderId="12" xfId="0" applyFont="1" applyFill="1" applyBorder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="97" zoomScaleNormal="97" zoomScalePageLayoutView="0" workbookViewId="0" topLeftCell="A10">
      <selection activeCell="A1" sqref="A1:D1"/>
    </sheetView>
  </sheetViews>
  <sheetFormatPr defaultColWidth="9.00390625" defaultRowHeight="12.75"/>
  <cols>
    <col min="1" max="1" width="5.00390625" style="2" customWidth="1"/>
    <col min="2" max="2" width="22.125" style="2" customWidth="1"/>
    <col min="3" max="3" width="20.00390625" style="2" customWidth="1"/>
    <col min="4" max="4" width="73.125" style="1" customWidth="1"/>
    <col min="5" max="16384" width="9.125" style="1" customWidth="1"/>
  </cols>
  <sheetData>
    <row r="1" spans="1:5" ht="25.5" customHeight="1">
      <c r="A1" s="90" t="s">
        <v>210</v>
      </c>
      <c r="B1" s="90"/>
      <c r="C1" s="90"/>
      <c r="D1" s="90"/>
      <c r="E1" s="3"/>
    </row>
    <row r="2" spans="1:4" ht="46.5" customHeight="1">
      <c r="A2" s="56" t="s">
        <v>0</v>
      </c>
      <c r="B2" s="57" t="s">
        <v>19</v>
      </c>
      <c r="C2" s="57" t="s">
        <v>20</v>
      </c>
      <c r="D2" s="58" t="s">
        <v>1</v>
      </c>
    </row>
    <row r="3" spans="1:4" ht="23.25" customHeight="1">
      <c r="A3" s="4">
        <v>1</v>
      </c>
      <c r="B3" s="4" t="s">
        <v>52</v>
      </c>
      <c r="C3" s="4" t="s">
        <v>52</v>
      </c>
      <c r="D3" s="5" t="s">
        <v>9</v>
      </c>
    </row>
    <row r="4" spans="1:4" ht="23.25" customHeight="1">
      <c r="A4" s="4">
        <v>2</v>
      </c>
      <c r="B4" s="4" t="s">
        <v>53</v>
      </c>
      <c r="C4" s="4" t="s">
        <v>53</v>
      </c>
      <c r="D4" s="5" t="s">
        <v>10</v>
      </c>
    </row>
    <row r="5" spans="1:4" ht="23.25" customHeight="1">
      <c r="A5" s="4">
        <v>3</v>
      </c>
      <c r="B5" s="4" t="s">
        <v>54</v>
      </c>
      <c r="C5" s="4" t="s">
        <v>54</v>
      </c>
      <c r="D5" s="5" t="s">
        <v>11</v>
      </c>
    </row>
    <row r="6" spans="1:4" ht="23.25" customHeight="1">
      <c r="A6" s="4">
        <v>4</v>
      </c>
      <c r="B6" s="4" t="s">
        <v>55</v>
      </c>
      <c r="C6" s="4" t="s">
        <v>55</v>
      </c>
      <c r="D6" s="5" t="s">
        <v>12</v>
      </c>
    </row>
    <row r="7" spans="1:4" ht="23.25" customHeight="1">
      <c r="A7" s="4">
        <v>6</v>
      </c>
      <c r="B7" s="4" t="s">
        <v>57</v>
      </c>
      <c r="C7" s="4" t="s">
        <v>57</v>
      </c>
      <c r="D7" s="5" t="s">
        <v>2</v>
      </c>
    </row>
    <row r="8" spans="1:4" ht="23.25" customHeight="1">
      <c r="A8" s="4">
        <v>5</v>
      </c>
      <c r="B8" s="4" t="s">
        <v>56</v>
      </c>
      <c r="C8" s="4" t="s">
        <v>56</v>
      </c>
      <c r="D8" s="5" t="s">
        <v>13</v>
      </c>
    </row>
    <row r="9" spans="1:4" ht="23.25" customHeight="1">
      <c r="A9" s="4">
        <v>7</v>
      </c>
      <c r="B9" s="4" t="s">
        <v>58</v>
      </c>
      <c r="C9" s="4" t="s">
        <v>58</v>
      </c>
      <c r="D9" s="5" t="s">
        <v>3</v>
      </c>
    </row>
    <row r="10" spans="1:4" ht="23.25" customHeight="1">
      <c r="A10" s="4">
        <v>8</v>
      </c>
      <c r="B10" s="4" t="s">
        <v>61</v>
      </c>
      <c r="C10" s="4" t="s">
        <v>61</v>
      </c>
      <c r="D10" s="5" t="s">
        <v>14</v>
      </c>
    </row>
    <row r="11" spans="1:4" ht="23.25" customHeight="1">
      <c r="A11" s="4">
        <v>9</v>
      </c>
      <c r="B11" s="4" t="s">
        <v>62</v>
      </c>
      <c r="C11" s="4" t="s">
        <v>62</v>
      </c>
      <c r="D11" s="5" t="s">
        <v>4</v>
      </c>
    </row>
    <row r="12" spans="1:4" ht="23.25" customHeight="1">
      <c r="A12" s="4">
        <v>10</v>
      </c>
      <c r="B12" s="4" t="s">
        <v>63</v>
      </c>
      <c r="C12" s="4" t="s">
        <v>64</v>
      </c>
      <c r="D12" s="5" t="s">
        <v>5</v>
      </c>
    </row>
    <row r="13" spans="1:4" ht="23.25" customHeight="1">
      <c r="A13" s="4">
        <v>11</v>
      </c>
      <c r="B13" s="4" t="s">
        <v>63</v>
      </c>
      <c r="C13" s="4" t="s">
        <v>65</v>
      </c>
      <c r="D13" s="5" t="s">
        <v>6</v>
      </c>
    </row>
    <row r="14" spans="1:4" ht="23.25" customHeight="1">
      <c r="A14" s="4">
        <v>12</v>
      </c>
      <c r="B14" s="4" t="s">
        <v>66</v>
      </c>
      <c r="C14" s="4" t="s">
        <v>66</v>
      </c>
      <c r="D14" s="5" t="s">
        <v>15</v>
      </c>
    </row>
    <row r="15" spans="1:4" ht="23.25" customHeight="1">
      <c r="A15" s="4">
        <v>13</v>
      </c>
      <c r="B15" s="4" t="s">
        <v>68</v>
      </c>
      <c r="C15" s="4" t="s">
        <v>68</v>
      </c>
      <c r="D15" s="5" t="s">
        <v>67</v>
      </c>
    </row>
    <row r="16" spans="1:4" ht="23.25" customHeight="1">
      <c r="A16" s="4">
        <v>14</v>
      </c>
      <c r="B16" s="4" t="s">
        <v>69</v>
      </c>
      <c r="C16" s="4" t="s">
        <v>69</v>
      </c>
      <c r="D16" s="5" t="s">
        <v>7</v>
      </c>
    </row>
    <row r="17" spans="1:4" ht="23.25" customHeight="1">
      <c r="A17" s="4">
        <v>15</v>
      </c>
      <c r="B17" s="4" t="s">
        <v>59</v>
      </c>
      <c r="C17" s="4" t="s">
        <v>59</v>
      </c>
      <c r="D17" s="5" t="s">
        <v>8</v>
      </c>
    </row>
    <row r="18" spans="1:4" ht="23.25" customHeight="1">
      <c r="A18" s="4">
        <v>16</v>
      </c>
      <c r="B18" s="4" t="s">
        <v>60</v>
      </c>
      <c r="C18" s="4" t="s">
        <v>60</v>
      </c>
      <c r="D18" s="5" t="s">
        <v>118</v>
      </c>
    </row>
    <row r="19" spans="1:4" ht="23.25" customHeight="1">
      <c r="A19" s="4">
        <v>17</v>
      </c>
      <c r="B19" s="4" t="s">
        <v>70</v>
      </c>
      <c r="C19" s="4" t="s">
        <v>70</v>
      </c>
      <c r="D19" s="5" t="s">
        <v>16</v>
      </c>
    </row>
    <row r="20" spans="1:4" ht="23.25" customHeight="1">
      <c r="A20" s="4">
        <v>18</v>
      </c>
      <c r="B20" s="4" t="s">
        <v>71</v>
      </c>
      <c r="C20" s="4" t="s">
        <v>71</v>
      </c>
      <c r="D20" s="5" t="s">
        <v>119</v>
      </c>
    </row>
    <row r="21" spans="1:4" ht="23.25" customHeight="1">
      <c r="A21" s="4">
        <v>19</v>
      </c>
      <c r="B21" s="4" t="s">
        <v>72</v>
      </c>
      <c r="C21" s="4" t="s">
        <v>72</v>
      </c>
      <c r="D21" s="5" t="s">
        <v>18</v>
      </c>
    </row>
    <row r="22" spans="1:4" ht="23.25" customHeight="1">
      <c r="A22" s="4">
        <v>20</v>
      </c>
      <c r="B22" s="4" t="s">
        <v>73</v>
      </c>
      <c r="C22" s="4" t="s">
        <v>73</v>
      </c>
      <c r="D22" s="5" t="s">
        <v>17</v>
      </c>
    </row>
    <row r="25" spans="1:4" ht="34.5" customHeight="1">
      <c r="A25" s="78"/>
      <c r="B25" s="78" t="s">
        <v>208</v>
      </c>
      <c r="C25" s="79"/>
      <c r="D25" s="78" t="s">
        <v>209</v>
      </c>
    </row>
  </sheetData>
  <sheetProtection/>
  <mergeCells count="1">
    <mergeCell ref="A1:D1"/>
  </mergeCells>
  <printOptions/>
  <pageMargins left="0.15748031496062992" right="0.15748031496062992" top="0.6692913385826772" bottom="0.3937007874015748" header="0.15748031496062992" footer="0.2362204724409449"/>
  <pageSetup horizontalDpi="300" verticalDpi="300" orientation="portrait" paperSize="9" scale="85" r:id="rId1"/>
  <headerFooter alignWithMargins="0">
    <oddHeader>&amp;L&amp;"Arial CE,Kursywa"Świętokrzyskie
Centrum Onkologii
w Kielcach&amp;RData aktualizacji: 30.09.2015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43">
      <selection activeCell="H32" sqref="H32"/>
    </sheetView>
  </sheetViews>
  <sheetFormatPr defaultColWidth="8.875" defaultRowHeight="12.75"/>
  <cols>
    <col min="1" max="1" width="28.25390625" style="49" customWidth="1"/>
    <col min="2" max="2" width="43.125" style="49" customWidth="1"/>
    <col min="3" max="3" width="20.375" style="49" customWidth="1"/>
    <col min="4" max="4" width="14.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37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61" t="str">
        <f>'Wykaz procedur (przykład)'!D7</f>
        <v>Badanie dynamiczne nerek kłębuszkowe</v>
      </c>
      <c r="C1" s="41"/>
    </row>
    <row r="2" spans="1:3" s="42" customFormat="1" ht="31.5" customHeight="1">
      <c r="A2" s="6" t="s">
        <v>21</v>
      </c>
      <c r="B2" s="61" t="str">
        <f>'Wykaz procedur (przykład)'!C7</f>
        <v>92.031</v>
      </c>
      <c r="C2" s="43"/>
    </row>
    <row r="3" spans="1:3" s="42" customFormat="1" ht="15.75">
      <c r="A3" s="6"/>
      <c r="B3" s="7"/>
      <c r="C3" s="43"/>
    </row>
    <row r="4" s="42" customFormat="1" ht="12.75"/>
    <row r="5" s="42" customFormat="1" ht="15">
      <c r="A5" s="6" t="s">
        <v>22</v>
      </c>
    </row>
    <row r="6" s="42" customFormat="1" ht="12.75"/>
    <row r="7" spans="1:8" s="44" customFormat="1" ht="4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.7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</row>
    <row r="12" spans="1:8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2</v>
      </c>
      <c r="G12" s="13">
        <f>'Słownik mat. (przykładowe ceny)'!E10</f>
        <v>5.25</v>
      </c>
      <c r="H12" s="14">
        <f aca="true" t="shared" si="0" ref="H12:H25">((F12/D12)*G12)</f>
        <v>0.105</v>
      </c>
    </row>
    <row r="13" spans="1:8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</row>
    <row r="14" spans="1:8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1</v>
      </c>
      <c r="G14" s="14">
        <f>'Słownik mat. (przykładowe ceny)'!E15</f>
        <v>14.79</v>
      </c>
      <c r="H14" s="14">
        <f t="shared" si="0"/>
        <v>0.5916</v>
      </c>
    </row>
    <row r="15" spans="1:8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1</v>
      </c>
      <c r="G15" s="14">
        <f>'Słownik mat. (przykładowe ceny)'!E16</f>
        <v>0.1598</v>
      </c>
      <c r="H15" s="14">
        <f t="shared" si="0"/>
        <v>0.1598</v>
      </c>
    </row>
    <row r="16" spans="1:8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1</v>
      </c>
      <c r="G16" s="14">
        <f>'Słownik mat. (przykładowe ceny)'!E17</f>
        <v>0.17</v>
      </c>
      <c r="H16" s="14">
        <f t="shared" si="0"/>
        <v>0.17</v>
      </c>
    </row>
    <row r="17" spans="1:8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</row>
    <row r="18" spans="1:8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</row>
    <row r="19" spans="1:8" s="44" customFormat="1" ht="24" customHeight="1">
      <c r="A19" s="15" t="str">
        <f>'Słownik mat. (przykładowe ceny)'!A19</f>
        <v>MG-SCYNT-017</v>
      </c>
      <c r="B19" s="69" t="str">
        <f>'Słownik mat. (przykładowe ceny)'!B19</f>
        <v>Czepki Clip-Cap</v>
      </c>
      <c r="C19" s="11" t="str">
        <f>'Słownik mat. (przykładowe ceny)'!C19</f>
        <v>materiał niemedyczny</v>
      </c>
      <c r="D19" s="12">
        <v>1</v>
      </c>
      <c r="E19" s="12" t="str">
        <f>'Słownik mat. (przykładowe ceny)'!D19</f>
        <v>szt</v>
      </c>
      <c r="F19" s="12">
        <v>1</v>
      </c>
      <c r="G19" s="14">
        <f>'Słownik mat. (przykładowe ceny)'!E19</f>
        <v>0.79</v>
      </c>
      <c r="H19" s="14">
        <f t="shared" si="0"/>
        <v>0.79</v>
      </c>
    </row>
    <row r="20" spans="1:8" s="44" customFormat="1" ht="24" customHeight="1">
      <c r="A20" s="15" t="str">
        <f>'Słownik mat. (przykładowe ceny)'!A20</f>
        <v>MG-SCYNT-018</v>
      </c>
      <c r="B20" s="45" t="str">
        <f>'Słownik mat. (przykładowe ceny)'!B20</f>
        <v>Ochraniacze na buty</v>
      </c>
      <c r="C20" s="11" t="str">
        <f>'Słownik mat. (przykładowe ceny)'!C20</f>
        <v>materiał niemedyczny</v>
      </c>
      <c r="D20" s="12">
        <v>1</v>
      </c>
      <c r="E20" s="12" t="str">
        <f>'Słownik mat. (przykładowe ceny)'!D20</f>
        <v>para</v>
      </c>
      <c r="F20" s="12">
        <v>1</v>
      </c>
      <c r="G20" s="14">
        <f>'Słownik mat. (przykładowe ceny)'!E20</f>
        <v>0.41</v>
      </c>
      <c r="H20" s="14">
        <f t="shared" si="0"/>
        <v>0.41</v>
      </c>
    </row>
    <row r="21" spans="1:8" s="44" customFormat="1" ht="24" customHeight="1">
      <c r="A21" s="15" t="str">
        <f>'Słownik mat. (przykładowe ceny)'!A21</f>
        <v>MG-SCYNT-019</v>
      </c>
      <c r="B21" s="45" t="str">
        <f>'Słownik mat. (przykładowe ceny)'!B21</f>
        <v>Fartuch jednorazowy ochronny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ceny)'!D21</f>
        <v>szt</v>
      </c>
      <c r="F21" s="12">
        <v>1</v>
      </c>
      <c r="G21" s="14">
        <f>'Słownik mat. (przykładowe ceny)'!E21</f>
        <v>2.25</v>
      </c>
      <c r="H21" s="14">
        <f t="shared" si="0"/>
        <v>2.25</v>
      </c>
    </row>
    <row r="22" spans="1:8" s="44" customFormat="1" ht="24" customHeight="1">
      <c r="A22" s="15" t="str">
        <f>'Słownik mat. (przykładowe ceny)'!A8</f>
        <v>MG-SCYNT-006</v>
      </c>
      <c r="B22" s="45" t="str">
        <f>'Słownik mat. (przykładowe ceny)'!B8</f>
        <v>Szara koperta C-4 Opakowanie zawiera 100 szt.</v>
      </c>
      <c r="C22" s="11" t="str">
        <f>'Słownik mat. (przykładowe ceny)'!C8</f>
        <v>materiał niemedyczny</v>
      </c>
      <c r="D22" s="12">
        <v>100</v>
      </c>
      <c r="E22" s="12" t="str">
        <f>'Słownik mat. (przykładowe ceny)'!D8</f>
        <v>opakowanie</v>
      </c>
      <c r="F22" s="12">
        <v>1</v>
      </c>
      <c r="G22" s="14">
        <f>'Słownik mat. (przykładowe ceny)'!E8</f>
        <v>14.3</v>
      </c>
      <c r="H22" s="14">
        <f t="shared" si="0"/>
        <v>0.14300000000000002</v>
      </c>
    </row>
    <row r="23" spans="1:8" s="44" customFormat="1" ht="30.75" customHeight="1">
      <c r="A23" s="15" t="str">
        <f>'Słownik mat. (przykładowe ceny)'!A25</f>
        <v>MG-SCYNT-023</v>
      </c>
      <c r="B23" s="45" t="str">
        <f>'Słownik mat. (przykładowe ceny)'!B25</f>
        <v>Generator Technetowy od 15GBq (99mTc)
Odczynnik wystarcza na ok. 60 badań.</v>
      </c>
      <c r="C23" s="11" t="str">
        <f>'Słownik mat. (przykładowe ceny)'!C25</f>
        <v>odczynnik do badań</v>
      </c>
      <c r="D23" s="12">
        <v>60</v>
      </c>
      <c r="E23" s="12" t="str">
        <f>'Słownik mat. (przykładowe ceny)'!D25</f>
        <v>szt</v>
      </c>
      <c r="F23" s="12">
        <v>1</v>
      </c>
      <c r="G23" s="14">
        <f>'Słownik mat. (przykładowe ceny)'!E25</f>
        <v>3824.21</v>
      </c>
      <c r="H23" s="14">
        <f t="shared" si="0"/>
        <v>63.73683333333333</v>
      </c>
    </row>
    <row r="24" spans="1:8" s="44" customFormat="1" ht="30.75" customHeight="1">
      <c r="A24" s="15" t="str">
        <f>'Słownik mat. (przykładowe ceny)'!A29</f>
        <v>MG-SCYNT-027</v>
      </c>
      <c r="B24" s="45" t="str">
        <f>'Słownik mat. (przykładowe ceny)'!B29</f>
        <v>Znacznik DTPA
Opakowanie = 6 fiolek.</v>
      </c>
      <c r="C24" s="11" t="str">
        <f>'Słownik mat. (przykładowe ceny)'!C29</f>
        <v>odczynnik do badań</v>
      </c>
      <c r="D24" s="12">
        <v>6</v>
      </c>
      <c r="E24" s="12" t="str">
        <f>'Słownik mat. (przykładowe ceny)'!D29</f>
        <v>opakowanie</v>
      </c>
      <c r="F24" s="12">
        <v>1</v>
      </c>
      <c r="G24" s="14">
        <f>'Słownik mat. (przykładowe ceny)'!E29</f>
        <v>517.4</v>
      </c>
      <c r="H24" s="14">
        <f t="shared" si="0"/>
        <v>86.23333333333332</v>
      </c>
    </row>
    <row r="25" spans="1:8" s="44" customFormat="1" ht="33" customHeight="1">
      <c r="A25" s="15" t="str">
        <f>'Słownik mat. (przykładowe ceny)'!A37</f>
        <v>MG-SCYNT-035</v>
      </c>
      <c r="B25" s="45" t="str">
        <f>'Słownik mat. (przykładowe ceny)'!B37</f>
        <v>Płyn Lugola, 100 ml.
Opakowanie = ok. 150 badań.</v>
      </c>
      <c r="C25" s="11" t="str">
        <f>'Słownik mat. (przykładowe ceny)'!C37</f>
        <v>odczynnik do badań</v>
      </c>
      <c r="D25" s="12">
        <v>150</v>
      </c>
      <c r="E25" s="12" t="str">
        <f>'Słownik mat. (przykładowe ceny)'!D26</f>
        <v>opakowanie</v>
      </c>
      <c r="F25" s="12">
        <v>1</v>
      </c>
      <c r="G25" s="14">
        <f>'Słownik mat. (przykładowe ceny)'!E37</f>
        <v>32.9</v>
      </c>
      <c r="H25" s="14">
        <f t="shared" si="0"/>
        <v>0.21933333333333332</v>
      </c>
    </row>
    <row r="26" spans="1:8" s="46" customFormat="1" ht="26.25" customHeight="1">
      <c r="A26" s="16" t="s">
        <v>39</v>
      </c>
      <c r="B26" s="17"/>
      <c r="C26" s="17"/>
      <c r="D26" s="17"/>
      <c r="E26" s="17"/>
      <c r="F26" s="17"/>
      <c r="G26" s="17"/>
      <c r="H26" s="18">
        <f>SUM(H9:H25)</f>
        <v>166.0239</v>
      </c>
    </row>
    <row r="27" s="42" customFormat="1" ht="12.75"/>
    <row r="28" s="42" customFormat="1" ht="12.75"/>
    <row r="29" s="42" customFormat="1" ht="12.75"/>
    <row r="30" s="42" customFormat="1" ht="12.75"/>
    <row r="31" s="42" customFormat="1" ht="12.75"/>
    <row r="32" s="42" customFormat="1" ht="15">
      <c r="A32" s="6" t="s">
        <v>40</v>
      </c>
    </row>
    <row r="33" spans="1:3" s="42" customFormat="1" ht="15">
      <c r="A33" s="6" t="s">
        <v>41</v>
      </c>
      <c r="B33" s="19" t="s">
        <v>97</v>
      </c>
      <c r="C33" s="19" t="s">
        <v>42</v>
      </c>
    </row>
    <row r="34" spans="1:3" s="52" customFormat="1" ht="60" customHeight="1">
      <c r="A34" s="50" t="s">
        <v>156</v>
      </c>
      <c r="B34" s="51">
        <f>'Stawki wynagrodzeń (przykład)'!E8</f>
        <v>60</v>
      </c>
      <c r="C34" s="51" t="s">
        <v>86</v>
      </c>
    </row>
    <row r="35" spans="1:3" s="52" customFormat="1" ht="60" customHeight="1">
      <c r="A35" s="53" t="s">
        <v>157</v>
      </c>
      <c r="B35" s="54">
        <f>'Stawki wynagrodzeń (przykład)'!E17</f>
        <v>47.59711183098959</v>
      </c>
      <c r="C35" s="54">
        <f>B35/60</f>
        <v>0.7932851971831598</v>
      </c>
    </row>
    <row r="36" spans="1:3" s="52" customFormat="1" ht="45" customHeight="1">
      <c r="A36" s="53" t="s">
        <v>158</v>
      </c>
      <c r="B36" s="54">
        <f>'Stawki wynagrodzeń (przykład)'!E20</f>
        <v>46.16122497109375</v>
      </c>
      <c r="C36" s="54">
        <f>B36/60</f>
        <v>0.7693537495182292</v>
      </c>
    </row>
    <row r="37" s="42" customFormat="1" ht="25.5" customHeight="1"/>
    <row r="38" spans="1:7" s="44" customFormat="1" ht="60">
      <c r="A38" s="8" t="s">
        <v>44</v>
      </c>
      <c r="B38" s="8" t="s">
        <v>45</v>
      </c>
      <c r="C38" s="8" t="s">
        <v>26</v>
      </c>
      <c r="D38" s="8" t="s">
        <v>46</v>
      </c>
      <c r="E38" s="8" t="s">
        <v>47</v>
      </c>
      <c r="F38" s="8" t="s">
        <v>48</v>
      </c>
      <c r="G38" s="8" t="s">
        <v>30</v>
      </c>
    </row>
    <row r="39" spans="1:7" s="44" customFormat="1" ht="21.75" customHeight="1">
      <c r="A39" s="20"/>
      <c r="B39" s="9" t="s">
        <v>32</v>
      </c>
      <c r="C39" s="9" t="s">
        <v>34</v>
      </c>
      <c r="D39" s="9" t="s">
        <v>35</v>
      </c>
      <c r="E39" s="9" t="s">
        <v>36</v>
      </c>
      <c r="F39" s="9" t="s">
        <v>37</v>
      </c>
      <c r="G39" s="10" t="s">
        <v>49</v>
      </c>
    </row>
    <row r="40" spans="1:7" s="44" customFormat="1" ht="45" customHeight="1">
      <c r="A40" s="21">
        <v>1</v>
      </c>
      <c r="B40" s="74" t="str">
        <f>A34</f>
        <v>Lekarz specjalista medycyny nuklearnej
1. Nadzór nad badaniem.
2. Opis wyniku badania.</v>
      </c>
      <c r="C40" s="22">
        <v>1</v>
      </c>
      <c r="D40" s="12" t="s">
        <v>50</v>
      </c>
      <c r="E40" s="22" t="s">
        <v>86</v>
      </c>
      <c r="F40" s="40" t="str">
        <f>C34</f>
        <v>x</v>
      </c>
      <c r="G40" s="23">
        <f>B34</f>
        <v>60</v>
      </c>
    </row>
    <row r="41" spans="1:7" s="44" customFormat="1" ht="46.5" customHeight="1">
      <c r="A41" s="12">
        <v>2</v>
      </c>
      <c r="B41" s="65" t="str">
        <f>A35</f>
        <v>Technik radiologii
1. Przygotowanie i rozdozowanie izotopu.
2. Przeprowadzenie badania.</v>
      </c>
      <c r="C41" s="12">
        <v>1</v>
      </c>
      <c r="D41" s="12" t="s">
        <v>50</v>
      </c>
      <c r="E41" s="15">
        <v>60</v>
      </c>
      <c r="F41" s="14">
        <f>C35</f>
        <v>0.7932851971831598</v>
      </c>
      <c r="G41" s="14">
        <f>(E41/C41)*F41</f>
        <v>47.59711183098959</v>
      </c>
    </row>
    <row r="42" spans="1:7" s="44" customFormat="1" ht="36" customHeight="1">
      <c r="A42" s="21">
        <v>3</v>
      </c>
      <c r="B42" s="75" t="str">
        <f>A36</f>
        <v>Pielęgniarka
1. Podanie izotopu - zgodnie ze zleceniem lekarskim.</v>
      </c>
      <c r="C42" s="12">
        <v>1</v>
      </c>
      <c r="D42" s="12" t="s">
        <v>50</v>
      </c>
      <c r="E42" s="15">
        <v>20</v>
      </c>
      <c r="F42" s="14">
        <f>C36</f>
        <v>0.7693537495182292</v>
      </c>
      <c r="G42" s="14">
        <f>(E42/C42)*F42</f>
        <v>15.387074990364585</v>
      </c>
    </row>
    <row r="43" spans="1:7" s="46" customFormat="1" ht="27" customHeight="1">
      <c r="A43" s="107" t="s">
        <v>39</v>
      </c>
      <c r="B43" s="108"/>
      <c r="C43" s="108"/>
      <c r="D43" s="108"/>
      <c r="E43" s="108"/>
      <c r="F43" s="108"/>
      <c r="G43" s="18">
        <f>SUM(G40:G42)</f>
        <v>122.98418682135417</v>
      </c>
    </row>
    <row r="44" s="42" customFormat="1" ht="12.75"/>
    <row r="45" s="42" customFormat="1" ht="12.75"/>
    <row r="46" spans="1:3" s="42" customFormat="1" ht="27" customHeight="1">
      <c r="A46" s="109" t="s">
        <v>98</v>
      </c>
      <c r="B46" s="109"/>
      <c r="C46" s="47">
        <f>H26</f>
        <v>166.0239</v>
      </c>
    </row>
    <row r="47" spans="1:3" s="42" customFormat="1" ht="27" customHeight="1">
      <c r="A47" s="110" t="s">
        <v>99</v>
      </c>
      <c r="B47" s="110"/>
      <c r="C47" s="48">
        <f>G43</f>
        <v>122.98418682135417</v>
      </c>
    </row>
    <row r="48" spans="1:3" s="6" customFormat="1" ht="27" customHeight="1">
      <c r="A48" s="111" t="s">
        <v>51</v>
      </c>
      <c r="B48" s="111"/>
      <c r="C48" s="64">
        <f>SUM(C46:C47)</f>
        <v>289.00808682135414</v>
      </c>
    </row>
  </sheetData>
  <sheetProtection/>
  <mergeCells count="4">
    <mergeCell ref="A43:F43"/>
    <mergeCell ref="A46:B46"/>
    <mergeCell ref="A47:B47"/>
    <mergeCell ref="A48:B4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43">
      <selection activeCell="A9" sqref="A9:IV25"/>
    </sheetView>
  </sheetViews>
  <sheetFormatPr defaultColWidth="8.875" defaultRowHeight="12.75"/>
  <cols>
    <col min="1" max="1" width="28.875" style="49" customWidth="1"/>
    <col min="2" max="2" width="43.125" style="49" customWidth="1"/>
    <col min="3" max="3" width="20.375" style="49" customWidth="1"/>
    <col min="4" max="4" width="14.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37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61" t="str">
        <f>'Wykaz procedur (przykład)'!D8</f>
        <v>Scyntygrafia statyczne nerek</v>
      </c>
      <c r="C1" s="41"/>
    </row>
    <row r="2" spans="1:3" s="42" customFormat="1" ht="31.5" customHeight="1">
      <c r="A2" s="6" t="s">
        <v>21</v>
      </c>
      <c r="B2" s="61" t="str">
        <f>'Wykaz procedur (przykład)'!C8</f>
        <v>92.032</v>
      </c>
      <c r="C2" s="43"/>
    </row>
    <row r="3" spans="1:3" s="42" customFormat="1" ht="15.75">
      <c r="A3" s="6"/>
      <c r="B3" s="7"/>
      <c r="C3" s="43"/>
    </row>
    <row r="4" s="42" customFormat="1" ht="12.75"/>
    <row r="5" s="42" customFormat="1" ht="15">
      <c r="A5" s="6" t="s">
        <v>22</v>
      </c>
    </row>
    <row r="6" s="42" customFormat="1" ht="12.75"/>
    <row r="7" spans="1:8" s="44" customFormat="1" ht="4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.7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</row>
    <row r="12" spans="1:8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2</v>
      </c>
      <c r="G12" s="13">
        <f>'Słownik mat. (przykładowe ceny)'!E10</f>
        <v>5.25</v>
      </c>
      <c r="H12" s="14">
        <f aca="true" t="shared" si="0" ref="H12:H25">((F12/D12)*G12)</f>
        <v>0.105</v>
      </c>
    </row>
    <row r="13" spans="1:8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</row>
    <row r="14" spans="1:8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1</v>
      </c>
      <c r="G14" s="14">
        <f>'Słownik mat. (przykładowe ceny)'!E15</f>
        <v>14.79</v>
      </c>
      <c r="H14" s="14">
        <f t="shared" si="0"/>
        <v>0.5916</v>
      </c>
    </row>
    <row r="15" spans="1:8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1</v>
      </c>
      <c r="G15" s="14">
        <f>'Słownik mat. (przykładowe ceny)'!E16</f>
        <v>0.1598</v>
      </c>
      <c r="H15" s="14">
        <f t="shared" si="0"/>
        <v>0.1598</v>
      </c>
    </row>
    <row r="16" spans="1:8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1</v>
      </c>
      <c r="G16" s="14">
        <f>'Słownik mat. (przykładowe ceny)'!E17</f>
        <v>0.17</v>
      </c>
      <c r="H16" s="14">
        <f t="shared" si="0"/>
        <v>0.17</v>
      </c>
    </row>
    <row r="17" spans="1:8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</row>
    <row r="18" spans="1:8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</row>
    <row r="19" spans="1:8" s="44" customFormat="1" ht="24" customHeight="1">
      <c r="A19" s="15" t="str">
        <f>'Słownik mat. (przykładowe ceny)'!A19</f>
        <v>MG-SCYNT-017</v>
      </c>
      <c r="B19" s="69" t="str">
        <f>'Słownik mat. (przykładowe ceny)'!B19</f>
        <v>Czepki Clip-Cap</v>
      </c>
      <c r="C19" s="11" t="str">
        <f>'Słownik mat. (przykładowe ceny)'!C19</f>
        <v>materiał niemedyczny</v>
      </c>
      <c r="D19" s="12">
        <v>1</v>
      </c>
      <c r="E19" s="12" t="str">
        <f>'Słownik mat. (przykładowe ceny)'!D19</f>
        <v>szt</v>
      </c>
      <c r="F19" s="12">
        <v>1</v>
      </c>
      <c r="G19" s="14">
        <f>'Słownik mat. (przykładowe ceny)'!E19</f>
        <v>0.79</v>
      </c>
      <c r="H19" s="14">
        <f t="shared" si="0"/>
        <v>0.79</v>
      </c>
    </row>
    <row r="20" spans="1:8" s="44" customFormat="1" ht="24" customHeight="1">
      <c r="A20" s="15" t="str">
        <f>'Słownik mat. (przykładowe ceny)'!A20</f>
        <v>MG-SCYNT-018</v>
      </c>
      <c r="B20" s="45" t="str">
        <f>'Słownik mat. (przykładowe ceny)'!B20</f>
        <v>Ochraniacze na buty</v>
      </c>
      <c r="C20" s="11" t="str">
        <f>'Słownik mat. (przykładowe ceny)'!C20</f>
        <v>materiał niemedyczny</v>
      </c>
      <c r="D20" s="12">
        <v>1</v>
      </c>
      <c r="E20" s="12" t="str">
        <f>'Słownik mat. (przykładowe ceny)'!D20</f>
        <v>para</v>
      </c>
      <c r="F20" s="12">
        <v>1</v>
      </c>
      <c r="G20" s="14">
        <f>'Słownik mat. (przykładowe ceny)'!E20</f>
        <v>0.41</v>
      </c>
      <c r="H20" s="14">
        <f t="shared" si="0"/>
        <v>0.41</v>
      </c>
    </row>
    <row r="21" spans="1:8" s="44" customFormat="1" ht="24" customHeight="1">
      <c r="A21" s="15" t="str">
        <f>'Słownik mat. (przykładowe ceny)'!A21</f>
        <v>MG-SCYNT-019</v>
      </c>
      <c r="B21" s="45" t="str">
        <f>'Słownik mat. (przykładowe ceny)'!B21</f>
        <v>Fartuch jednorazowy ochronny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ceny)'!D21</f>
        <v>szt</v>
      </c>
      <c r="F21" s="12">
        <v>1</v>
      </c>
      <c r="G21" s="14">
        <f>'Słownik mat. (przykładowe ceny)'!E21</f>
        <v>2.25</v>
      </c>
      <c r="H21" s="14">
        <f t="shared" si="0"/>
        <v>2.25</v>
      </c>
    </row>
    <row r="22" spans="1:8" s="44" customFormat="1" ht="24" customHeight="1">
      <c r="A22" s="15" t="str">
        <f>'Słownik mat. (przykładowe ceny)'!A8</f>
        <v>MG-SCYNT-006</v>
      </c>
      <c r="B22" s="45" t="str">
        <f>'Słownik mat. (przykładowe ceny)'!B8</f>
        <v>Szara koperta C-4 Opakowanie zawiera 100 szt.</v>
      </c>
      <c r="C22" s="11" t="str">
        <f>'Słownik mat. (przykładowe ceny)'!C8</f>
        <v>materiał niemedyczny</v>
      </c>
      <c r="D22" s="12">
        <v>100</v>
      </c>
      <c r="E22" s="12" t="str">
        <f>'Słownik mat. (przykładowe ceny)'!D8</f>
        <v>opakowanie</v>
      </c>
      <c r="F22" s="12">
        <v>1</v>
      </c>
      <c r="G22" s="14">
        <f>'Słownik mat. (przykładowe ceny)'!E8</f>
        <v>14.3</v>
      </c>
      <c r="H22" s="14">
        <f t="shared" si="0"/>
        <v>0.14300000000000002</v>
      </c>
    </row>
    <row r="23" spans="1:8" s="44" customFormat="1" ht="30.75" customHeight="1">
      <c r="A23" s="15" t="str">
        <f>'Słownik mat. (przykładowe ceny)'!A25</f>
        <v>MG-SCYNT-023</v>
      </c>
      <c r="B23" s="45" t="str">
        <f>'Słownik mat. (przykładowe ceny)'!B25</f>
        <v>Generator Technetowy od 15GBq (99mTc)
Odczynnik wystarcza na ok. 60 badań.</v>
      </c>
      <c r="C23" s="11" t="str">
        <f>'Słownik mat. (przykładowe ceny)'!C25</f>
        <v>odczynnik do badań</v>
      </c>
      <c r="D23" s="12">
        <v>60</v>
      </c>
      <c r="E23" s="12" t="str">
        <f>'Słownik mat. (przykładowe ceny)'!D25</f>
        <v>szt</v>
      </c>
      <c r="F23" s="12">
        <v>1</v>
      </c>
      <c r="G23" s="14">
        <f>'Słownik mat. (przykładowe ceny)'!E25</f>
        <v>3824.21</v>
      </c>
      <c r="H23" s="14">
        <f t="shared" si="0"/>
        <v>63.73683333333333</v>
      </c>
    </row>
    <row r="24" spans="1:8" s="44" customFormat="1" ht="30.75" customHeight="1">
      <c r="A24" s="15" t="str">
        <f>'Słownik mat. (przykładowe ceny)'!A30</f>
        <v>MG-SCYNT-028</v>
      </c>
      <c r="B24" s="45" t="str">
        <f>'Słownik mat. (przykładowe ceny)'!B30</f>
        <v>Znacznik DMSA
Opakowanie = 6 fiolek.</v>
      </c>
      <c r="C24" s="11" t="str">
        <f>'Słownik mat. (przykładowe ceny)'!C30</f>
        <v>odczynnik do badań</v>
      </c>
      <c r="D24" s="12">
        <v>6</v>
      </c>
      <c r="E24" s="12" t="str">
        <f>'Słownik mat. (przykładowe ceny)'!D30</f>
        <v>opakowanie</v>
      </c>
      <c r="F24" s="12">
        <v>1</v>
      </c>
      <c r="G24" s="14">
        <f>'Słownik mat. (przykładowe ceny)'!E30</f>
        <v>345.6</v>
      </c>
      <c r="H24" s="14">
        <f t="shared" si="0"/>
        <v>57.6</v>
      </c>
    </row>
    <row r="25" spans="1:8" s="44" customFormat="1" ht="33" customHeight="1">
      <c r="A25" s="15" t="str">
        <f>'Słownik mat. (przykładowe ceny)'!A37</f>
        <v>MG-SCYNT-035</v>
      </c>
      <c r="B25" s="45" t="str">
        <f>'Słownik mat. (przykładowe ceny)'!B37</f>
        <v>Płyn Lugola, 100 ml.
Opakowanie = ok. 150 badań.</v>
      </c>
      <c r="C25" s="11" t="str">
        <f>'Słownik mat. (przykładowe ceny)'!C37</f>
        <v>odczynnik do badań</v>
      </c>
      <c r="D25" s="12">
        <v>150</v>
      </c>
      <c r="E25" s="12" t="str">
        <f>'Słownik mat. (przykładowe ceny)'!D26</f>
        <v>opakowanie</v>
      </c>
      <c r="F25" s="12">
        <v>1</v>
      </c>
      <c r="G25" s="14">
        <f>'Słownik mat. (przykładowe ceny)'!E37</f>
        <v>32.9</v>
      </c>
      <c r="H25" s="14">
        <f t="shared" si="0"/>
        <v>0.21933333333333332</v>
      </c>
    </row>
    <row r="26" spans="1:8" s="46" customFormat="1" ht="26.25" customHeight="1">
      <c r="A26" s="16" t="s">
        <v>39</v>
      </c>
      <c r="B26" s="17"/>
      <c r="C26" s="17"/>
      <c r="D26" s="17"/>
      <c r="E26" s="17"/>
      <c r="F26" s="17"/>
      <c r="G26" s="17"/>
      <c r="H26" s="18">
        <f>SUM(H9:H25)</f>
        <v>137.39056666666667</v>
      </c>
    </row>
    <row r="27" s="42" customFormat="1" ht="12.75"/>
    <row r="28" s="42" customFormat="1" ht="12.75"/>
    <row r="29" s="42" customFormat="1" ht="12.75"/>
    <row r="30" s="42" customFormat="1" ht="12.75"/>
    <row r="31" s="42" customFormat="1" ht="12.75"/>
    <row r="32" s="42" customFormat="1" ht="15">
      <c r="A32" s="6" t="s">
        <v>40</v>
      </c>
    </row>
    <row r="33" spans="1:3" s="42" customFormat="1" ht="15">
      <c r="A33" s="6" t="s">
        <v>41</v>
      </c>
      <c r="B33" s="19" t="s">
        <v>97</v>
      </c>
      <c r="C33" s="19" t="s">
        <v>42</v>
      </c>
    </row>
    <row r="34" spans="1:3" s="52" customFormat="1" ht="60" customHeight="1">
      <c r="A34" s="50" t="s">
        <v>156</v>
      </c>
      <c r="B34" s="51">
        <f>'Stawki wynagrodzeń (przykład)'!E8</f>
        <v>60</v>
      </c>
      <c r="C34" s="51" t="s">
        <v>86</v>
      </c>
    </row>
    <row r="35" spans="1:3" s="52" customFormat="1" ht="60.75" customHeight="1">
      <c r="A35" s="53" t="s">
        <v>157</v>
      </c>
      <c r="B35" s="54">
        <f>'Stawki wynagrodzeń (przykład)'!E17</f>
        <v>47.59711183098959</v>
      </c>
      <c r="C35" s="54">
        <f>B35/60</f>
        <v>0.7932851971831598</v>
      </c>
    </row>
    <row r="36" spans="1:3" s="52" customFormat="1" ht="45" customHeight="1">
      <c r="A36" s="53" t="s">
        <v>158</v>
      </c>
      <c r="B36" s="54">
        <f>'Stawki wynagrodzeń (przykład)'!E20</f>
        <v>46.16122497109375</v>
      </c>
      <c r="C36" s="54">
        <f>B36/60</f>
        <v>0.7693537495182292</v>
      </c>
    </row>
    <row r="37" s="42" customFormat="1" ht="25.5" customHeight="1"/>
    <row r="38" spans="1:7" s="44" customFormat="1" ht="60">
      <c r="A38" s="8" t="s">
        <v>44</v>
      </c>
      <c r="B38" s="8" t="s">
        <v>45</v>
      </c>
      <c r="C38" s="8" t="s">
        <v>26</v>
      </c>
      <c r="D38" s="8" t="s">
        <v>46</v>
      </c>
      <c r="E38" s="8" t="s">
        <v>47</v>
      </c>
      <c r="F38" s="8" t="s">
        <v>48</v>
      </c>
      <c r="G38" s="8" t="s">
        <v>30</v>
      </c>
    </row>
    <row r="39" spans="1:7" s="44" customFormat="1" ht="21.75" customHeight="1">
      <c r="A39" s="20"/>
      <c r="B39" s="9" t="s">
        <v>32</v>
      </c>
      <c r="C39" s="9" t="s">
        <v>34</v>
      </c>
      <c r="D39" s="9" t="s">
        <v>35</v>
      </c>
      <c r="E39" s="9" t="s">
        <v>36</v>
      </c>
      <c r="F39" s="9" t="s">
        <v>37</v>
      </c>
      <c r="G39" s="10" t="s">
        <v>49</v>
      </c>
    </row>
    <row r="40" spans="1:7" s="44" customFormat="1" ht="45.75" customHeight="1">
      <c r="A40" s="21">
        <v>1</v>
      </c>
      <c r="B40" s="74" t="str">
        <f>A34</f>
        <v>Lekarz specjalista medycyny nuklearnej
1. Nadzór nad badaniem.
2. Opis wyniku badania.</v>
      </c>
      <c r="C40" s="22">
        <v>1</v>
      </c>
      <c r="D40" s="12" t="s">
        <v>50</v>
      </c>
      <c r="E40" s="22" t="s">
        <v>86</v>
      </c>
      <c r="F40" s="40" t="str">
        <f>C34</f>
        <v>x</v>
      </c>
      <c r="G40" s="23">
        <f>B34</f>
        <v>60</v>
      </c>
    </row>
    <row r="41" spans="1:7" s="44" customFormat="1" ht="45.75" customHeight="1">
      <c r="A41" s="12">
        <v>2</v>
      </c>
      <c r="B41" s="65" t="str">
        <f>A35</f>
        <v>Technik radiologii
1. Przygotowanie i rozdozowanie izotopu.
2. Przeprowadzenie badania.</v>
      </c>
      <c r="C41" s="12">
        <v>1</v>
      </c>
      <c r="D41" s="12" t="s">
        <v>50</v>
      </c>
      <c r="E41" s="15">
        <v>40</v>
      </c>
      <c r="F41" s="14">
        <f>C35</f>
        <v>0.7932851971831598</v>
      </c>
      <c r="G41" s="14">
        <f>(E41/C41)*F41</f>
        <v>31.73140788732639</v>
      </c>
    </row>
    <row r="42" spans="1:7" s="44" customFormat="1" ht="33" customHeight="1">
      <c r="A42" s="21">
        <v>3</v>
      </c>
      <c r="B42" s="75" t="str">
        <f>A36</f>
        <v>Pielęgniarka
1. Podanie izotopu - zgodnie ze zleceniem lekarskim.</v>
      </c>
      <c r="C42" s="12">
        <v>1</v>
      </c>
      <c r="D42" s="12" t="s">
        <v>50</v>
      </c>
      <c r="E42" s="15">
        <v>20</v>
      </c>
      <c r="F42" s="14">
        <f>C36</f>
        <v>0.7693537495182292</v>
      </c>
      <c r="G42" s="14">
        <f>(E42/C42)*F42</f>
        <v>15.387074990364585</v>
      </c>
    </row>
    <row r="43" spans="1:7" s="46" customFormat="1" ht="27" customHeight="1">
      <c r="A43" s="107" t="s">
        <v>39</v>
      </c>
      <c r="B43" s="108"/>
      <c r="C43" s="108"/>
      <c r="D43" s="108"/>
      <c r="E43" s="108"/>
      <c r="F43" s="108"/>
      <c r="G43" s="18">
        <f>SUM(G40:G42)</f>
        <v>107.11848287769097</v>
      </c>
    </row>
    <row r="44" s="42" customFormat="1" ht="12.75"/>
    <row r="45" s="42" customFormat="1" ht="12.75"/>
    <row r="46" spans="1:3" s="42" customFormat="1" ht="27" customHeight="1">
      <c r="A46" s="109" t="s">
        <v>98</v>
      </c>
      <c r="B46" s="109"/>
      <c r="C46" s="47">
        <f>H26</f>
        <v>137.39056666666667</v>
      </c>
    </row>
    <row r="47" spans="1:3" s="42" customFormat="1" ht="27" customHeight="1">
      <c r="A47" s="110" t="s">
        <v>99</v>
      </c>
      <c r="B47" s="110"/>
      <c r="C47" s="48">
        <f>G43</f>
        <v>107.11848287769097</v>
      </c>
    </row>
    <row r="48" spans="1:3" s="6" customFormat="1" ht="27" customHeight="1">
      <c r="A48" s="112" t="s">
        <v>51</v>
      </c>
      <c r="B48" s="112"/>
      <c r="C48" s="63">
        <f>SUM(C46:C47)</f>
        <v>244.50904954435765</v>
      </c>
    </row>
  </sheetData>
  <sheetProtection/>
  <mergeCells count="4">
    <mergeCell ref="A43:F43"/>
    <mergeCell ref="A46:B46"/>
    <mergeCell ref="A47:B47"/>
    <mergeCell ref="A48:B4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43">
      <selection activeCell="A9" sqref="A9:IV27"/>
    </sheetView>
  </sheetViews>
  <sheetFormatPr defaultColWidth="8.875" defaultRowHeight="12.75"/>
  <cols>
    <col min="1" max="1" width="32.75390625" style="49" customWidth="1"/>
    <col min="2" max="2" width="43.125" style="49" customWidth="1"/>
    <col min="3" max="3" width="20.375" style="49" customWidth="1"/>
    <col min="4" max="4" width="14.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37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61" t="str">
        <f>'Wykaz procedur (przykład)'!D9</f>
        <v>Badanie dynamiczne nerek kanalikowe</v>
      </c>
      <c r="C1" s="41"/>
    </row>
    <row r="2" spans="1:3" s="42" customFormat="1" ht="31.5" customHeight="1">
      <c r="A2" s="6" t="s">
        <v>21</v>
      </c>
      <c r="B2" s="61" t="str">
        <f>'Wykaz procedur (przykład)'!C9</f>
        <v>92.034</v>
      </c>
      <c r="C2" s="43"/>
    </row>
    <row r="3" spans="1:3" s="42" customFormat="1" ht="15.75">
      <c r="A3" s="6"/>
      <c r="B3" s="7"/>
      <c r="C3" s="43"/>
    </row>
    <row r="4" s="42" customFormat="1" ht="12.75"/>
    <row r="5" s="42" customFormat="1" ht="15">
      <c r="A5" s="6" t="s">
        <v>22</v>
      </c>
    </row>
    <row r="6" s="42" customFormat="1" ht="12.75"/>
    <row r="7" spans="1:8" s="44" customFormat="1" ht="4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.7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12</v>
      </c>
      <c r="G9" s="13">
        <f>'Słownik mat. (przykładowe ceny)'!E3</f>
        <v>0.45</v>
      </c>
      <c r="H9" s="14">
        <f>(F9/D9)*G9</f>
        <v>5.4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</row>
    <row r="12" spans="1:8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2</v>
      </c>
      <c r="G12" s="13">
        <f>'Słownik mat. (przykładowe ceny)'!E10</f>
        <v>5.25</v>
      </c>
      <c r="H12" s="14">
        <f aca="true" t="shared" si="0" ref="H12:H27">((F12/D12)*G12)</f>
        <v>0.105</v>
      </c>
    </row>
    <row r="13" spans="1:8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</row>
    <row r="14" spans="1:8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3</v>
      </c>
      <c r="G14" s="14">
        <f>'Słownik mat. (przykładowe ceny)'!E15</f>
        <v>14.79</v>
      </c>
      <c r="H14" s="14">
        <f t="shared" si="0"/>
        <v>1.7748</v>
      </c>
    </row>
    <row r="15" spans="1:8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3</v>
      </c>
      <c r="G15" s="14">
        <f>'Słownik mat. (przykładowe ceny)'!E16</f>
        <v>0.1598</v>
      </c>
      <c r="H15" s="14">
        <f t="shared" si="0"/>
        <v>0.4794</v>
      </c>
    </row>
    <row r="16" spans="1:8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1</v>
      </c>
      <c r="G16" s="14">
        <f>'Słownik mat. (przykładowe ceny)'!E17</f>
        <v>0.17</v>
      </c>
      <c r="H16" s="14">
        <f t="shared" si="0"/>
        <v>0.17</v>
      </c>
    </row>
    <row r="17" spans="1:8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</row>
    <row r="18" spans="1:8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</row>
    <row r="19" spans="1:8" s="44" customFormat="1" ht="24" customHeight="1">
      <c r="A19" s="15" t="str">
        <f>'Słownik mat. (przykładowe ceny)'!A19</f>
        <v>MG-SCYNT-017</v>
      </c>
      <c r="B19" s="69" t="str">
        <f>'Słownik mat. (przykładowe ceny)'!B19</f>
        <v>Czepki Clip-Cap</v>
      </c>
      <c r="C19" s="11" t="str">
        <f>'Słownik mat. (przykładowe ceny)'!C19</f>
        <v>materiał niemedyczny</v>
      </c>
      <c r="D19" s="12">
        <v>1</v>
      </c>
      <c r="E19" s="12" t="str">
        <f>'Słownik mat. (przykładowe ceny)'!D19</f>
        <v>szt</v>
      </c>
      <c r="F19" s="12">
        <v>1</v>
      </c>
      <c r="G19" s="14">
        <f>'Słownik mat. (przykładowe ceny)'!E19</f>
        <v>0.79</v>
      </c>
      <c r="H19" s="14">
        <f t="shared" si="0"/>
        <v>0.79</v>
      </c>
    </row>
    <row r="20" spans="1:8" s="44" customFormat="1" ht="24" customHeight="1">
      <c r="A20" s="15" t="str">
        <f>'Słownik mat. (przykładowe ceny)'!A20</f>
        <v>MG-SCYNT-018</v>
      </c>
      <c r="B20" s="45" t="str">
        <f>'Słownik mat. (przykładowe ceny)'!B20</f>
        <v>Ochraniacze na buty</v>
      </c>
      <c r="C20" s="11" t="str">
        <f>'Słownik mat. (przykładowe ceny)'!C20</f>
        <v>materiał niemedyczny</v>
      </c>
      <c r="D20" s="12">
        <v>1</v>
      </c>
      <c r="E20" s="12" t="str">
        <f>'Słownik mat. (przykładowe ceny)'!D20</f>
        <v>para</v>
      </c>
      <c r="F20" s="12">
        <v>1</v>
      </c>
      <c r="G20" s="14">
        <f>'Słownik mat. (przykładowe ceny)'!E20</f>
        <v>0.41</v>
      </c>
      <c r="H20" s="14">
        <f t="shared" si="0"/>
        <v>0.41</v>
      </c>
    </row>
    <row r="21" spans="1:8" s="44" customFormat="1" ht="24" customHeight="1">
      <c r="A21" s="15" t="str">
        <f>'Słownik mat. (przykładowe ceny)'!A21</f>
        <v>MG-SCYNT-019</v>
      </c>
      <c r="B21" s="45" t="str">
        <f>'Słownik mat. (przykładowe ceny)'!B21</f>
        <v>Fartuch jednorazowy ochronny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ceny)'!D21</f>
        <v>szt</v>
      </c>
      <c r="F21" s="12">
        <v>1</v>
      </c>
      <c r="G21" s="14">
        <f>'Słownik mat. (przykładowe ceny)'!E21</f>
        <v>2.25</v>
      </c>
      <c r="H21" s="14">
        <f t="shared" si="0"/>
        <v>2.25</v>
      </c>
    </row>
    <row r="22" spans="1:8" s="44" customFormat="1" ht="24" customHeight="1">
      <c r="A22" s="15" t="str">
        <f>'Słownik mat. (przykładowe ceny)'!A8</f>
        <v>MG-SCYNT-006</v>
      </c>
      <c r="B22" s="45" t="str">
        <f>'Słownik mat. (przykładowe ceny)'!B8</f>
        <v>Szara koperta C-4 Opakowanie zawiera 100 szt.</v>
      </c>
      <c r="C22" s="11" t="str">
        <f>'Słownik mat. (przykładowe ceny)'!C8</f>
        <v>materiał niemedyczny</v>
      </c>
      <c r="D22" s="12">
        <v>100</v>
      </c>
      <c r="E22" s="12" t="str">
        <f>'Słownik mat. (przykładowe ceny)'!D8</f>
        <v>opakowanie</v>
      </c>
      <c r="F22" s="12">
        <v>1</v>
      </c>
      <c r="G22" s="14">
        <f>'Słownik mat. (przykładowe ceny)'!E8</f>
        <v>14.3</v>
      </c>
      <c r="H22" s="14">
        <f t="shared" si="0"/>
        <v>0.14300000000000002</v>
      </c>
    </row>
    <row r="23" spans="1:8" s="44" customFormat="1" ht="24" customHeight="1">
      <c r="A23" s="15" t="str">
        <f>'Słownik mat. (przykładowe ceny)'!A22</f>
        <v>MG-SCYNT-020</v>
      </c>
      <c r="B23" s="45" t="str">
        <f>'Słownik mat. (przykładowe ceny)'!B22</f>
        <v>Probówka 6 ml żółte 5-7 ml</v>
      </c>
      <c r="C23" s="11" t="str">
        <f>'Słownik mat. (przykładowe ceny)'!C22</f>
        <v>materiał jednorazowy</v>
      </c>
      <c r="D23" s="12">
        <v>1</v>
      </c>
      <c r="E23" s="12" t="str">
        <f>'Słownik mat. (przykładowe ceny)'!D22</f>
        <v>szt</v>
      </c>
      <c r="F23" s="12">
        <v>2</v>
      </c>
      <c r="G23" s="14">
        <f>'Słownik mat. (przykładowe ceny)'!E22</f>
        <v>0.49</v>
      </c>
      <c r="H23" s="14">
        <f t="shared" si="0"/>
        <v>0.98</v>
      </c>
    </row>
    <row r="24" spans="1:8" s="44" customFormat="1" ht="24" customHeight="1">
      <c r="A24" s="15" t="str">
        <f>'Słownik mat. (przykładowe ceny)'!A23</f>
        <v>MG-SCYNT-021</v>
      </c>
      <c r="B24" s="45" t="str">
        <f>'Słownik mat. (przykładowe ceny)'!B23</f>
        <v>Igła vacut.eclipse
Opakowanie = 48 szt.</v>
      </c>
      <c r="C24" s="11" t="str">
        <f>'Słownik mat. (przykładowe ceny)'!C23</f>
        <v>materiał jednorazowy</v>
      </c>
      <c r="D24" s="12">
        <v>48</v>
      </c>
      <c r="E24" s="12" t="str">
        <f>'Słownik mat. (przykładowe ceny)'!D23</f>
        <v>opakowanie</v>
      </c>
      <c r="F24" s="12">
        <v>1</v>
      </c>
      <c r="G24" s="14">
        <f>'Słownik mat. (przykładowe ceny)'!E23</f>
        <v>21.55</v>
      </c>
      <c r="H24" s="14">
        <f>((F24/D24)*G24)</f>
        <v>0.44895833333333335</v>
      </c>
    </row>
    <row r="25" spans="1:8" s="44" customFormat="1" ht="30.75" customHeight="1">
      <c r="A25" s="15" t="str">
        <f>'Słownik mat. (przykładowe ceny)'!A25</f>
        <v>MG-SCYNT-023</v>
      </c>
      <c r="B25" s="45" t="str">
        <f>'Słownik mat. (przykładowe ceny)'!B25</f>
        <v>Generator Technetowy od 15GBq (99mTc)
Odczynnik wystarcza na ok. 60 badań.</v>
      </c>
      <c r="C25" s="11" t="str">
        <f>'Słownik mat. (przykładowe ceny)'!C25</f>
        <v>odczynnik do badań</v>
      </c>
      <c r="D25" s="12">
        <v>60</v>
      </c>
      <c r="E25" s="12" t="str">
        <f>'Słownik mat. (przykładowe ceny)'!D25</f>
        <v>szt</v>
      </c>
      <c r="F25" s="12">
        <v>1</v>
      </c>
      <c r="G25" s="14">
        <f>'Słownik mat. (przykładowe ceny)'!E25</f>
        <v>3824.21</v>
      </c>
      <c r="H25" s="14">
        <f t="shared" si="0"/>
        <v>63.73683333333333</v>
      </c>
    </row>
    <row r="26" spans="1:8" s="44" customFormat="1" ht="28.5" customHeight="1">
      <c r="A26" s="15" t="str">
        <f>'Słownik mat. (przykładowe ceny)'!A31</f>
        <v>MG-SCYNT-029</v>
      </c>
      <c r="B26" s="45" t="str">
        <f>'Słownik mat. (przykładowe ceny)'!B31</f>
        <v>Znacznik EC</v>
      </c>
      <c r="C26" s="11" t="str">
        <f>'Słownik mat. (przykładowe ceny)'!C31</f>
        <v>odczynnik do badań</v>
      </c>
      <c r="D26" s="12">
        <v>1</v>
      </c>
      <c r="E26" s="12" t="str">
        <f>'Słownik mat. (przykładowe ceny)'!D31</f>
        <v>fiolka</v>
      </c>
      <c r="F26" s="12">
        <v>1</v>
      </c>
      <c r="G26" s="14">
        <f>'Słownik mat. (przykładowe ceny)'!E31</f>
        <v>68.8</v>
      </c>
      <c r="H26" s="14">
        <f t="shared" si="0"/>
        <v>68.8</v>
      </c>
    </row>
    <row r="27" spans="1:8" s="44" customFormat="1" ht="33" customHeight="1">
      <c r="A27" s="15" t="str">
        <f>'Słownik mat. (przykładowe ceny)'!A37</f>
        <v>MG-SCYNT-035</v>
      </c>
      <c r="B27" s="45" t="str">
        <f>'Słownik mat. (przykładowe ceny)'!B37</f>
        <v>Płyn Lugola, 100 ml.
Opakowanie = ok. 150 badań.</v>
      </c>
      <c r="C27" s="11" t="str">
        <f>'Słownik mat. (przykładowe ceny)'!C37</f>
        <v>odczynnik do badań</v>
      </c>
      <c r="D27" s="12">
        <v>150</v>
      </c>
      <c r="E27" s="12" t="str">
        <f>'Słownik mat. (przykładowe ceny)'!D26</f>
        <v>opakowanie</v>
      </c>
      <c r="F27" s="12">
        <v>1</v>
      </c>
      <c r="G27" s="14">
        <f>'Słownik mat. (przykładowe ceny)'!E37</f>
        <v>32.9</v>
      </c>
      <c r="H27" s="14">
        <f t="shared" si="0"/>
        <v>0.21933333333333332</v>
      </c>
    </row>
    <row r="28" spans="1:8" s="46" customFormat="1" ht="26.25" customHeight="1">
      <c r="A28" s="16" t="s">
        <v>39</v>
      </c>
      <c r="B28" s="17"/>
      <c r="C28" s="17"/>
      <c r="D28" s="17"/>
      <c r="E28" s="17"/>
      <c r="F28" s="17"/>
      <c r="G28" s="17"/>
      <c r="H28" s="18">
        <f>SUM(H9:H27)</f>
        <v>153.322325</v>
      </c>
    </row>
    <row r="29" s="42" customFormat="1" ht="12.75"/>
    <row r="30" s="42" customFormat="1" ht="12.75"/>
    <row r="31" s="42" customFormat="1" ht="12.75"/>
    <row r="32" s="42" customFormat="1" ht="12.75"/>
    <row r="33" s="42" customFormat="1" ht="12.75"/>
    <row r="34" s="42" customFormat="1" ht="15">
      <c r="A34" s="6" t="s">
        <v>40</v>
      </c>
    </row>
    <row r="35" spans="1:3" s="42" customFormat="1" ht="15">
      <c r="A35" s="6" t="s">
        <v>41</v>
      </c>
      <c r="B35" s="19" t="s">
        <v>97</v>
      </c>
      <c r="C35" s="19" t="s">
        <v>42</v>
      </c>
    </row>
    <row r="36" spans="1:3" s="52" customFormat="1" ht="45" customHeight="1">
      <c r="A36" s="50" t="s">
        <v>156</v>
      </c>
      <c r="B36" s="51">
        <f>'Stawki wynagrodzeń (przykład)'!E8</f>
        <v>60</v>
      </c>
      <c r="C36" s="51" t="s">
        <v>86</v>
      </c>
    </row>
    <row r="37" spans="1:3" s="52" customFormat="1" ht="60" customHeight="1">
      <c r="A37" s="53" t="s">
        <v>157</v>
      </c>
      <c r="B37" s="54">
        <f>'Stawki wynagrodzeń (przykład)'!E17</f>
        <v>47.59711183098959</v>
      </c>
      <c r="C37" s="54">
        <f>B37/60</f>
        <v>0.7932851971831598</v>
      </c>
    </row>
    <row r="38" spans="1:3" s="52" customFormat="1" ht="57" customHeight="1">
      <c r="A38" s="53" t="s">
        <v>177</v>
      </c>
      <c r="B38" s="54">
        <f>'Stawki wynagrodzeń (przykład)'!E20</f>
        <v>46.16122497109375</v>
      </c>
      <c r="C38" s="54">
        <f>B38/60</f>
        <v>0.7693537495182292</v>
      </c>
    </row>
    <row r="39" s="42" customFormat="1" ht="25.5" customHeight="1"/>
    <row r="40" spans="1:7" s="44" customFormat="1" ht="60">
      <c r="A40" s="8" t="s">
        <v>44</v>
      </c>
      <c r="B40" s="8" t="s">
        <v>45</v>
      </c>
      <c r="C40" s="8" t="s">
        <v>26</v>
      </c>
      <c r="D40" s="8" t="s">
        <v>46</v>
      </c>
      <c r="E40" s="8" t="s">
        <v>47</v>
      </c>
      <c r="F40" s="8" t="s">
        <v>48</v>
      </c>
      <c r="G40" s="8" t="s">
        <v>30</v>
      </c>
    </row>
    <row r="41" spans="1:7" s="44" customFormat="1" ht="21.75" customHeight="1">
      <c r="A41" s="20"/>
      <c r="B41" s="9" t="s">
        <v>32</v>
      </c>
      <c r="C41" s="9" t="s">
        <v>34</v>
      </c>
      <c r="D41" s="9" t="s">
        <v>35</v>
      </c>
      <c r="E41" s="9" t="s">
        <v>36</v>
      </c>
      <c r="F41" s="9" t="s">
        <v>37</v>
      </c>
      <c r="G41" s="10" t="s">
        <v>49</v>
      </c>
    </row>
    <row r="42" spans="1:7" s="44" customFormat="1" ht="48" customHeight="1">
      <c r="A42" s="21">
        <v>1</v>
      </c>
      <c r="B42" s="74" t="str">
        <f>A36</f>
        <v>Lekarz specjalista medycyny nuklearnej
1. Nadzór nad badaniem.
2. Opis wyniku badania.</v>
      </c>
      <c r="C42" s="22">
        <v>1</v>
      </c>
      <c r="D42" s="12" t="s">
        <v>50</v>
      </c>
      <c r="E42" s="22" t="s">
        <v>86</v>
      </c>
      <c r="F42" s="40" t="str">
        <f>C36</f>
        <v>x</v>
      </c>
      <c r="G42" s="23">
        <f>B36</f>
        <v>60</v>
      </c>
    </row>
    <row r="43" spans="1:7" s="44" customFormat="1" ht="45" customHeight="1">
      <c r="A43" s="12">
        <v>2</v>
      </c>
      <c r="B43" s="65" t="str">
        <f>A37</f>
        <v>Technik radiologii
1. Przygotowanie i rozdozowanie izotopu.
2. Przeprowadzenie badania.</v>
      </c>
      <c r="C43" s="12">
        <v>1</v>
      </c>
      <c r="D43" s="12" t="s">
        <v>50</v>
      </c>
      <c r="E43" s="15">
        <v>60</v>
      </c>
      <c r="F43" s="14">
        <f>C37</f>
        <v>0.7932851971831598</v>
      </c>
      <c r="G43" s="14">
        <f>(E43/C43)*F43</f>
        <v>47.59711183098959</v>
      </c>
    </row>
    <row r="44" spans="1:7" s="44" customFormat="1" ht="42" customHeight="1">
      <c r="A44" s="21">
        <v>3</v>
      </c>
      <c r="B44" s="75" t="str">
        <f>A38</f>
        <v>Pielęgniarka
1. Podanie izotopu - zgodnie ze zleceniem lekarskim.
2. Pobranie krwi w trakcie badania.</v>
      </c>
      <c r="C44" s="12">
        <v>1</v>
      </c>
      <c r="D44" s="12" t="s">
        <v>50</v>
      </c>
      <c r="E44" s="15">
        <v>30</v>
      </c>
      <c r="F44" s="14">
        <f>C38</f>
        <v>0.7693537495182292</v>
      </c>
      <c r="G44" s="14">
        <f>(E44/C44)*F44</f>
        <v>23.080612485546876</v>
      </c>
    </row>
    <row r="45" spans="1:7" s="46" customFormat="1" ht="27" customHeight="1">
      <c r="A45" s="107" t="s">
        <v>39</v>
      </c>
      <c r="B45" s="108"/>
      <c r="C45" s="108"/>
      <c r="D45" s="108"/>
      <c r="E45" s="108"/>
      <c r="F45" s="108"/>
      <c r="G45" s="18">
        <f>SUM(G42:G44)</f>
        <v>130.67772431653646</v>
      </c>
    </row>
    <row r="46" s="42" customFormat="1" ht="12.75"/>
    <row r="47" s="42" customFormat="1" ht="12.75"/>
    <row r="48" spans="1:3" s="42" customFormat="1" ht="27" customHeight="1">
      <c r="A48" s="109" t="s">
        <v>98</v>
      </c>
      <c r="B48" s="109"/>
      <c r="C48" s="47">
        <f>H28</f>
        <v>153.322325</v>
      </c>
    </row>
    <row r="49" spans="1:3" s="42" customFormat="1" ht="27" customHeight="1">
      <c r="A49" s="110" t="s">
        <v>99</v>
      </c>
      <c r="B49" s="110"/>
      <c r="C49" s="48">
        <f>G45</f>
        <v>130.67772431653646</v>
      </c>
    </row>
    <row r="50" spans="1:3" s="6" customFormat="1" ht="27" customHeight="1">
      <c r="A50" s="112" t="s">
        <v>51</v>
      </c>
      <c r="B50" s="112"/>
      <c r="C50" s="63">
        <f>SUM(C48:C49)</f>
        <v>284.00004931653643</v>
      </c>
    </row>
  </sheetData>
  <sheetProtection/>
  <mergeCells count="4">
    <mergeCell ref="A45:F45"/>
    <mergeCell ref="A48:B48"/>
    <mergeCell ref="A49:B49"/>
    <mergeCell ref="A50:B5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38">
      <selection activeCell="I7" sqref="I7:I8"/>
    </sheetView>
  </sheetViews>
  <sheetFormatPr defaultColWidth="8.875" defaultRowHeight="12.75"/>
  <cols>
    <col min="1" max="1" width="28.875" style="49" customWidth="1"/>
    <col min="2" max="2" width="43.125" style="49" customWidth="1"/>
    <col min="3" max="3" width="20.375" style="49" customWidth="1"/>
    <col min="4" max="4" width="14.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375" style="49" customWidth="1"/>
    <col min="9" max="9" width="12.125" style="49" customWidth="1"/>
    <col min="10" max="16384" width="8.875" style="49" customWidth="1"/>
  </cols>
  <sheetData>
    <row r="1" spans="1:3" s="42" customFormat="1" ht="21.75" customHeight="1">
      <c r="A1" s="6" t="s">
        <v>1</v>
      </c>
      <c r="B1" s="61" t="str">
        <f>'Wykaz procedur (przykład)'!D10</f>
        <v>Scyntygrafia czynności przełyku</v>
      </c>
      <c r="C1" s="41"/>
    </row>
    <row r="2" spans="1:3" s="42" customFormat="1" ht="31.5" customHeight="1">
      <c r="A2" s="6" t="s">
        <v>21</v>
      </c>
      <c r="B2" s="61" t="str">
        <f>'Wykaz procedur (przykład)'!C10</f>
        <v>92.044</v>
      </c>
      <c r="C2" s="43"/>
    </row>
    <row r="3" spans="1:3" s="42" customFormat="1" ht="15.75">
      <c r="A3" s="6"/>
      <c r="B3" s="7"/>
      <c r="C3" s="43"/>
    </row>
    <row r="4" s="42" customFormat="1" ht="12.75"/>
    <row r="5" s="42" customFormat="1" ht="15">
      <c r="A5" s="6" t="s">
        <v>22</v>
      </c>
    </row>
    <row r="6" s="42" customFormat="1" ht="12.75"/>
    <row r="7" spans="1:9" s="44" customFormat="1" ht="4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  <c r="I7" s="8" t="s">
        <v>153</v>
      </c>
    </row>
    <row r="8" spans="1:9" s="44" customFormat="1" ht="15.7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  <c r="I8" s="10"/>
    </row>
    <row r="9" spans="1:9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6</v>
      </c>
      <c r="G9" s="13">
        <f>'Słownik mat. (przykładowe ceny)'!E3</f>
        <v>0.45</v>
      </c>
      <c r="H9" s="14">
        <f>(F9/D9)*G9</f>
        <v>2.7</v>
      </c>
      <c r="I9" s="71"/>
    </row>
    <row r="10" spans="1:9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  <c r="I10" s="71"/>
    </row>
    <row r="11" spans="1:9" s="44" customFormat="1" ht="27.75" customHeight="1">
      <c r="A11" s="15" t="str">
        <f>'Słownik mat. (przykładowe ceny)'!A10</f>
        <v>MG-SCYNT-008</v>
      </c>
      <c r="B11" s="45" t="str">
        <f>'Słownik mat. (przykładowe ceny)'!B10</f>
        <v>Igła j/u 1,2
Opkakowanie = 100 szt.</v>
      </c>
      <c r="C11" s="11" t="str">
        <f>'Słownik mat. (przykładowe ceny)'!C10</f>
        <v>materiał jednorazowy</v>
      </c>
      <c r="D11" s="12">
        <v>100</v>
      </c>
      <c r="E11" s="12" t="str">
        <f>'Słownik mat. (przykładowe ceny)'!D10</f>
        <v>opakowanie</v>
      </c>
      <c r="F11" s="12">
        <v>2</v>
      </c>
      <c r="G11" s="13">
        <f>'Słownik mat. (przykładowe ceny)'!E10</f>
        <v>5.25</v>
      </c>
      <c r="H11" s="14">
        <f aca="true" t="shared" si="0" ref="H11:H21">((F11/D11)*G11)</f>
        <v>0.105</v>
      </c>
      <c r="I11" s="71"/>
    </row>
    <row r="12" spans="1:9" s="44" customFormat="1" ht="24" customHeight="1">
      <c r="A12" s="15" t="str">
        <f>'Słownik mat. (przykładowe ceny)'!A17</f>
        <v>MG-SCYNT-015</v>
      </c>
      <c r="B12" s="45" t="str">
        <f>'Słownik mat. (przykładowe ceny)'!B17</f>
        <v>Strzykawka 20 ml</v>
      </c>
      <c r="C12" s="11" t="str">
        <f>'Słownik mat. (przykładowe ceny)'!C17</f>
        <v>materiał jednorazowy</v>
      </c>
      <c r="D12" s="12">
        <v>1</v>
      </c>
      <c r="E12" s="12" t="str">
        <f>'Słownik mat. (przykładowe ceny)'!D17</f>
        <v>szt</v>
      </c>
      <c r="F12" s="12">
        <v>1</v>
      </c>
      <c r="G12" s="14">
        <f>'Słownik mat. (przykładowe ceny)'!E17</f>
        <v>0.17</v>
      </c>
      <c r="H12" s="14">
        <f t="shared" si="0"/>
        <v>0.17</v>
      </c>
      <c r="I12" s="71"/>
    </row>
    <row r="13" spans="1:9" s="44" customFormat="1" ht="24" customHeight="1">
      <c r="A13" s="15" t="str">
        <f>'Słownik mat. (przykładowe ceny)'!A4</f>
        <v>MG-SCYNT-002</v>
      </c>
      <c r="B13" s="45" t="str">
        <f>'Słownik mat. (przykładowe ceny)'!B4</f>
        <v>Kubek jdnorazowy</v>
      </c>
      <c r="C13" s="11" t="str">
        <f>'Słownik mat. (przykładowe ceny)'!C4</f>
        <v>materiał jednorazowy</v>
      </c>
      <c r="D13" s="12">
        <v>1</v>
      </c>
      <c r="E13" s="12" t="str">
        <f>'Słownik mat. (przykładowe ceny)'!D4</f>
        <v>szt</v>
      </c>
      <c r="F13" s="12">
        <v>1</v>
      </c>
      <c r="G13" s="14">
        <f>'Słownik mat. (przykładowe ceny)'!E4</f>
        <v>0.04</v>
      </c>
      <c r="H13" s="14">
        <f t="shared" si="0"/>
        <v>0.04</v>
      </c>
      <c r="I13" s="71"/>
    </row>
    <row r="14" spans="1:9" s="44" customFormat="1" ht="24" customHeight="1">
      <c r="A14" s="15" t="str">
        <f>'Słownik mat. (przykładowe ceny)'!A19</f>
        <v>MG-SCYNT-017</v>
      </c>
      <c r="B14" s="69" t="str">
        <f>'Słownik mat. (przykładowe ceny)'!B19</f>
        <v>Czepki Clip-Cap</v>
      </c>
      <c r="C14" s="11" t="str">
        <f>'Słownik mat. (przykładowe ceny)'!C19</f>
        <v>materiał niemedyczny</v>
      </c>
      <c r="D14" s="12">
        <v>1</v>
      </c>
      <c r="E14" s="12" t="str">
        <f>'Słownik mat. (przykładowe ceny)'!D19</f>
        <v>szt</v>
      </c>
      <c r="F14" s="12">
        <v>1</v>
      </c>
      <c r="G14" s="14">
        <f>'Słownik mat. (przykładowe ceny)'!E19</f>
        <v>0.79</v>
      </c>
      <c r="H14" s="14">
        <f t="shared" si="0"/>
        <v>0.79</v>
      </c>
      <c r="I14" s="71"/>
    </row>
    <row r="15" spans="1:9" s="44" customFormat="1" ht="24" customHeight="1">
      <c r="A15" s="15" t="str">
        <f>'Słownik mat. (przykładowe ceny)'!A20</f>
        <v>MG-SCYNT-018</v>
      </c>
      <c r="B15" s="45" t="str">
        <f>'Słownik mat. (przykładowe ceny)'!B20</f>
        <v>Ochraniacze na buty</v>
      </c>
      <c r="C15" s="11" t="str">
        <f>'Słownik mat. (przykładowe ceny)'!C20</f>
        <v>materiał niemedyczny</v>
      </c>
      <c r="D15" s="12">
        <v>1</v>
      </c>
      <c r="E15" s="12" t="str">
        <f>'Słownik mat. (przykładowe ceny)'!D20</f>
        <v>para</v>
      </c>
      <c r="F15" s="12">
        <v>1</v>
      </c>
      <c r="G15" s="14">
        <f>'Słownik mat. (przykładowe ceny)'!E20</f>
        <v>0.41</v>
      </c>
      <c r="H15" s="14">
        <f t="shared" si="0"/>
        <v>0.41</v>
      </c>
      <c r="I15" s="71"/>
    </row>
    <row r="16" spans="1:9" s="44" customFormat="1" ht="24" customHeight="1">
      <c r="A16" s="15" t="str">
        <f>'Słownik mat. (przykładowe ceny)'!A21</f>
        <v>MG-SCYNT-019</v>
      </c>
      <c r="B16" s="45" t="str">
        <f>'Słownik mat. (przykładowe ceny)'!B21</f>
        <v>Fartuch jednorazowy ochronny</v>
      </c>
      <c r="C16" s="11" t="str">
        <f>'Słownik mat. (przykładowe ceny)'!C20</f>
        <v>materiał niemedyczny</v>
      </c>
      <c r="D16" s="12">
        <v>1</v>
      </c>
      <c r="E16" s="12" t="str">
        <f>'Słownik mat. (przykładowe ceny)'!D21</f>
        <v>szt</v>
      </c>
      <c r="F16" s="12">
        <v>1</v>
      </c>
      <c r="G16" s="14">
        <f>'Słownik mat. (przykładowe ceny)'!E21</f>
        <v>2.25</v>
      </c>
      <c r="H16" s="14">
        <f t="shared" si="0"/>
        <v>2.25</v>
      </c>
      <c r="I16" s="71"/>
    </row>
    <row r="17" spans="1:9" s="44" customFormat="1" ht="24" customHeight="1">
      <c r="A17" s="15" t="str">
        <f>'Słownik mat. (przykładowe ceny)'!A8</f>
        <v>MG-SCYNT-006</v>
      </c>
      <c r="B17" s="45" t="str">
        <f>'Słownik mat. (przykładowe ceny)'!B8</f>
        <v>Szara koperta C-4 Opakowanie zawiera 100 szt.</v>
      </c>
      <c r="C17" s="11" t="str">
        <f>'Słownik mat. (przykładowe ceny)'!C8</f>
        <v>materiał niemedyczny</v>
      </c>
      <c r="D17" s="12">
        <v>100</v>
      </c>
      <c r="E17" s="12" t="str">
        <f>'Słownik mat. (przykładowe ceny)'!D8</f>
        <v>opakowanie</v>
      </c>
      <c r="F17" s="12">
        <v>1</v>
      </c>
      <c r="G17" s="14">
        <f>'Słownik mat. (przykładowe ceny)'!E8</f>
        <v>14.3</v>
      </c>
      <c r="H17" s="14">
        <f t="shared" si="0"/>
        <v>0.14300000000000002</v>
      </c>
      <c r="I17" s="71"/>
    </row>
    <row r="18" spans="1:9" s="44" customFormat="1" ht="30.75" customHeight="1">
      <c r="A18" s="15" t="str">
        <f>'Słownik mat. (przykładowe ceny)'!A25</f>
        <v>MG-SCYNT-023</v>
      </c>
      <c r="B18" s="45" t="str">
        <f>'Słownik mat. (przykładowe ceny)'!B25</f>
        <v>Generator Technetowy od 15GBq (99mTc)
Odczynnik wystarcza na ok. 60 badań.</v>
      </c>
      <c r="C18" s="11" t="str">
        <f>'Słownik mat. (przykładowe ceny)'!C25</f>
        <v>odczynnik do badań</v>
      </c>
      <c r="D18" s="12">
        <v>60</v>
      </c>
      <c r="E18" s="12" t="str">
        <f>'Słownik mat. (przykładowe ceny)'!D25</f>
        <v>szt</v>
      </c>
      <c r="F18" s="12">
        <v>1</v>
      </c>
      <c r="G18" s="14">
        <f>'Słownik mat. (przykładowe ceny)'!E25</f>
        <v>3824.21</v>
      </c>
      <c r="H18" s="14">
        <f t="shared" si="0"/>
        <v>63.73683333333333</v>
      </c>
      <c r="I18" s="71"/>
    </row>
    <row r="19" spans="1:9" s="44" customFormat="1" ht="28.5" customHeight="1">
      <c r="A19" s="15" t="str">
        <f>'Słownik mat. (przykładowe ceny)'!A27</f>
        <v>MG-SCYNT-025</v>
      </c>
      <c r="B19" s="45" t="str">
        <f>'Słownik mat. (przykładowe ceny)'!B27</f>
        <v>Znacznik Coloid
Opakowanie = 6 fiolek.</v>
      </c>
      <c r="C19" s="11" t="str">
        <f>'Słownik mat. (przykładowe ceny)'!C27</f>
        <v>odczynnik do badań</v>
      </c>
      <c r="D19" s="12">
        <v>6</v>
      </c>
      <c r="E19" s="12" t="str">
        <f>'Słownik mat. (przykładowe ceny)'!D27</f>
        <v>opakowanie</v>
      </c>
      <c r="F19" s="12">
        <v>1</v>
      </c>
      <c r="G19" s="14">
        <f>'Słownik mat. (przykładowe ceny)'!E27</f>
        <v>318.2</v>
      </c>
      <c r="H19" s="14">
        <f>((F19/D19)*G19)*0.5</f>
        <v>26.516666666666666</v>
      </c>
      <c r="I19" s="73" t="s">
        <v>178</v>
      </c>
    </row>
    <row r="20" spans="1:9" s="44" customFormat="1" ht="28.5" customHeight="1">
      <c r="A20" s="15" t="str">
        <f>'Słownik mat. (przykładowe ceny)'!A29</f>
        <v>MG-SCYNT-027</v>
      </c>
      <c r="B20" s="45" t="str">
        <f>'Słownik mat. (przykładowe ceny)'!B29</f>
        <v>Znacznik DTPA
Opakowanie = 6 fiolek.</v>
      </c>
      <c r="C20" s="11" t="str">
        <f>'Słownik mat. (przykładowe ceny)'!C29</f>
        <v>odczynnik do badań</v>
      </c>
      <c r="D20" s="12">
        <v>6</v>
      </c>
      <c r="E20" s="12" t="str">
        <f>'Słownik mat. (przykładowe ceny)'!D29</f>
        <v>opakowanie</v>
      </c>
      <c r="F20" s="12">
        <v>1</v>
      </c>
      <c r="G20" s="14">
        <f>'Słownik mat. (przykładowe ceny)'!E29</f>
        <v>517.4</v>
      </c>
      <c r="H20" s="14">
        <f>((F20/D20)*G20)*0.5</f>
        <v>43.11666666666666</v>
      </c>
      <c r="I20" s="73" t="s">
        <v>178</v>
      </c>
    </row>
    <row r="21" spans="1:9" s="44" customFormat="1" ht="33" customHeight="1">
      <c r="A21" s="15" t="str">
        <f>'Słownik mat. (przykładowe ceny)'!A37</f>
        <v>MG-SCYNT-035</v>
      </c>
      <c r="B21" s="45" t="str">
        <f>'Słownik mat. (przykładowe ceny)'!B37</f>
        <v>Płyn Lugola, 100 ml.
Opakowanie = ok. 150 badań.</v>
      </c>
      <c r="C21" s="11" t="str">
        <f>'Słownik mat. (przykładowe ceny)'!C37</f>
        <v>odczynnik do badań</v>
      </c>
      <c r="D21" s="12">
        <v>150</v>
      </c>
      <c r="E21" s="12" t="str">
        <f>'Słownik mat. (przykładowe ceny)'!D26</f>
        <v>opakowanie</v>
      </c>
      <c r="F21" s="12">
        <v>1</v>
      </c>
      <c r="G21" s="14">
        <f>'Słownik mat. (przykładowe ceny)'!E37</f>
        <v>32.9</v>
      </c>
      <c r="H21" s="14">
        <f t="shared" si="0"/>
        <v>0.21933333333333332</v>
      </c>
      <c r="I21" s="71"/>
    </row>
    <row r="22" spans="1:9" s="46" customFormat="1" ht="26.25" customHeight="1">
      <c r="A22" s="16" t="s">
        <v>39</v>
      </c>
      <c r="B22" s="17"/>
      <c r="C22" s="17"/>
      <c r="D22" s="17"/>
      <c r="E22" s="17"/>
      <c r="F22" s="17"/>
      <c r="G22" s="17"/>
      <c r="H22" s="18">
        <f>SUM(H9:H21)</f>
        <v>141.1275</v>
      </c>
      <c r="I22" s="72"/>
    </row>
    <row r="23" s="42" customFormat="1" ht="12.75"/>
    <row r="24" s="42" customFormat="1" ht="12.75"/>
    <row r="25" s="42" customFormat="1" ht="12.75"/>
    <row r="26" s="42" customFormat="1" ht="12.75"/>
    <row r="27" s="42" customFormat="1" ht="12.75"/>
    <row r="28" s="42" customFormat="1" ht="15">
      <c r="A28" s="6" t="s">
        <v>40</v>
      </c>
    </row>
    <row r="29" spans="1:3" s="42" customFormat="1" ht="15">
      <c r="A29" s="6" t="s">
        <v>41</v>
      </c>
      <c r="B29" s="19" t="s">
        <v>97</v>
      </c>
      <c r="C29" s="19" t="s">
        <v>42</v>
      </c>
    </row>
    <row r="30" spans="1:3" s="52" customFormat="1" ht="58.5" customHeight="1">
      <c r="A30" s="50" t="s">
        <v>156</v>
      </c>
      <c r="B30" s="51">
        <f>'Stawki wynagrodzeń (przykład)'!E8</f>
        <v>60</v>
      </c>
      <c r="C30" s="51" t="s">
        <v>86</v>
      </c>
    </row>
    <row r="31" spans="1:3" s="52" customFormat="1" ht="58.5" customHeight="1">
      <c r="A31" s="53" t="s">
        <v>157</v>
      </c>
      <c r="B31" s="54">
        <f>'Stawki wynagrodzeń (przykład)'!E17</f>
        <v>47.59711183098959</v>
      </c>
      <c r="C31" s="54">
        <f>B31/60</f>
        <v>0.7932851971831598</v>
      </c>
    </row>
    <row r="32" spans="1:3" s="52" customFormat="1" ht="43.5" customHeight="1">
      <c r="A32" s="53" t="s">
        <v>158</v>
      </c>
      <c r="B32" s="54">
        <f>'Stawki wynagrodzeń (przykład)'!E20</f>
        <v>46.16122497109375</v>
      </c>
      <c r="C32" s="54">
        <f>B32/60</f>
        <v>0.7693537495182292</v>
      </c>
    </row>
    <row r="33" s="42" customFormat="1" ht="25.5" customHeight="1"/>
    <row r="34" spans="1:7" s="44" customFormat="1" ht="60">
      <c r="A34" s="8" t="s">
        <v>44</v>
      </c>
      <c r="B34" s="8" t="s">
        <v>45</v>
      </c>
      <c r="C34" s="8" t="s">
        <v>26</v>
      </c>
      <c r="D34" s="8" t="s">
        <v>46</v>
      </c>
      <c r="E34" s="8" t="s">
        <v>47</v>
      </c>
      <c r="F34" s="8" t="s">
        <v>48</v>
      </c>
      <c r="G34" s="8" t="s">
        <v>30</v>
      </c>
    </row>
    <row r="35" spans="1:7" s="44" customFormat="1" ht="21.75" customHeight="1">
      <c r="A35" s="20"/>
      <c r="B35" s="9" t="s">
        <v>32</v>
      </c>
      <c r="C35" s="9" t="s">
        <v>34</v>
      </c>
      <c r="D35" s="9" t="s">
        <v>35</v>
      </c>
      <c r="E35" s="9" t="s">
        <v>36</v>
      </c>
      <c r="F35" s="9" t="s">
        <v>37</v>
      </c>
      <c r="G35" s="10" t="s">
        <v>49</v>
      </c>
    </row>
    <row r="36" spans="1:7" s="44" customFormat="1" ht="42.75" customHeight="1">
      <c r="A36" s="21">
        <v>1</v>
      </c>
      <c r="B36" s="74" t="str">
        <f>A30</f>
        <v>Lekarz specjalista medycyny nuklearnej
1. Nadzór nad badaniem.
2. Opis wyniku badania.</v>
      </c>
      <c r="C36" s="22">
        <v>1</v>
      </c>
      <c r="D36" s="12" t="s">
        <v>50</v>
      </c>
      <c r="E36" s="22" t="s">
        <v>86</v>
      </c>
      <c r="F36" s="40" t="str">
        <f>C30</f>
        <v>x</v>
      </c>
      <c r="G36" s="23">
        <f>B30</f>
        <v>60</v>
      </c>
    </row>
    <row r="37" spans="1:7" s="44" customFormat="1" ht="43.5" customHeight="1">
      <c r="A37" s="12">
        <v>2</v>
      </c>
      <c r="B37" s="65" t="str">
        <f>A31</f>
        <v>Technik radiologii
1. Przygotowanie i rozdozowanie izotopu.
2. Przeprowadzenie badania.</v>
      </c>
      <c r="C37" s="12">
        <v>1</v>
      </c>
      <c r="D37" s="12" t="s">
        <v>50</v>
      </c>
      <c r="E37" s="15">
        <v>40</v>
      </c>
      <c r="F37" s="14">
        <f>C31</f>
        <v>0.7932851971831598</v>
      </c>
      <c r="G37" s="14">
        <f>(E37/C37)*F37</f>
        <v>31.73140788732639</v>
      </c>
    </row>
    <row r="38" spans="1:7" s="44" customFormat="1" ht="44.25" customHeight="1">
      <c r="A38" s="21">
        <v>3</v>
      </c>
      <c r="B38" s="75" t="str">
        <f>A32</f>
        <v>Pielęgniarka
1. Podanie izotopu - zgodnie ze zleceniem lekarskim.</v>
      </c>
      <c r="C38" s="12">
        <v>1</v>
      </c>
      <c r="D38" s="12" t="s">
        <v>50</v>
      </c>
      <c r="E38" s="15">
        <v>10</v>
      </c>
      <c r="F38" s="14">
        <f>C32</f>
        <v>0.7693537495182292</v>
      </c>
      <c r="G38" s="14">
        <f>(E38/C38)*F38</f>
        <v>7.693537495182293</v>
      </c>
    </row>
    <row r="39" spans="1:7" s="46" customFormat="1" ht="27" customHeight="1">
      <c r="A39" s="107" t="s">
        <v>39</v>
      </c>
      <c r="B39" s="108"/>
      <c r="C39" s="108"/>
      <c r="D39" s="108"/>
      <c r="E39" s="108"/>
      <c r="F39" s="108"/>
      <c r="G39" s="18">
        <f>SUM(G36:G38)</f>
        <v>99.42494538250868</v>
      </c>
    </row>
    <row r="40" s="42" customFormat="1" ht="12.75"/>
    <row r="41" s="42" customFormat="1" ht="12.75"/>
    <row r="42" spans="1:3" s="42" customFormat="1" ht="27" customHeight="1">
      <c r="A42" s="109" t="s">
        <v>98</v>
      </c>
      <c r="B42" s="109"/>
      <c r="C42" s="47">
        <f>H22</f>
        <v>141.1275</v>
      </c>
    </row>
    <row r="43" spans="1:3" s="42" customFormat="1" ht="27" customHeight="1">
      <c r="A43" s="110" t="s">
        <v>99</v>
      </c>
      <c r="B43" s="110"/>
      <c r="C43" s="48">
        <f>G39</f>
        <v>99.42494538250868</v>
      </c>
    </row>
    <row r="44" spans="1:3" s="6" customFormat="1" ht="27" customHeight="1">
      <c r="A44" s="112" t="s">
        <v>51</v>
      </c>
      <c r="B44" s="112"/>
      <c r="C44" s="63">
        <f>SUM(C42:C43)</f>
        <v>240.55244538250867</v>
      </c>
    </row>
  </sheetData>
  <sheetProtection/>
  <mergeCells count="4">
    <mergeCell ref="A39:F39"/>
    <mergeCell ref="A42:B42"/>
    <mergeCell ref="A43:B43"/>
    <mergeCell ref="A44:B4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37">
      <selection activeCell="A21" sqref="A21:IV21"/>
    </sheetView>
  </sheetViews>
  <sheetFormatPr defaultColWidth="8.875" defaultRowHeight="12.75"/>
  <cols>
    <col min="1" max="1" width="28.625" style="49" customWidth="1"/>
    <col min="2" max="2" width="43.125" style="49" customWidth="1"/>
    <col min="3" max="3" width="20.375" style="49" customWidth="1"/>
    <col min="4" max="4" width="14.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375" style="49" customWidth="1"/>
    <col min="9" max="9" width="11.00390625" style="49" customWidth="1"/>
    <col min="10" max="16384" width="8.875" style="49" customWidth="1"/>
  </cols>
  <sheetData>
    <row r="1" spans="1:5" s="42" customFormat="1" ht="21.75" customHeight="1">
      <c r="A1" s="6" t="s">
        <v>1</v>
      </c>
      <c r="B1" s="113" t="str">
        <f>'Wykaz procedur (przykład)'!D11</f>
        <v>Badanie czynności żołądka (badanie czynności wpustu, odźwiernika oraz refluksów)</v>
      </c>
      <c r="C1" s="114"/>
      <c r="D1" s="114"/>
      <c r="E1" s="114"/>
    </row>
    <row r="2" spans="1:3" s="42" customFormat="1" ht="31.5" customHeight="1">
      <c r="A2" s="6" t="s">
        <v>21</v>
      </c>
      <c r="B2" s="61" t="str">
        <f>'Wykaz procedur (przykład)'!C11</f>
        <v>92.045</v>
      </c>
      <c r="C2" s="43"/>
    </row>
    <row r="3" spans="1:3" s="42" customFormat="1" ht="15.75">
      <c r="A3" s="6"/>
      <c r="B3" s="7"/>
      <c r="C3" s="43"/>
    </row>
    <row r="4" s="42" customFormat="1" ht="12.75"/>
    <row r="5" s="42" customFormat="1" ht="15">
      <c r="A5" s="6" t="s">
        <v>22</v>
      </c>
    </row>
    <row r="6" s="42" customFormat="1" ht="12.75"/>
    <row r="7" spans="1:9" s="44" customFormat="1" ht="4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  <c r="I7" s="8" t="s">
        <v>153</v>
      </c>
    </row>
    <row r="8" spans="1:9" s="44" customFormat="1" ht="15.7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  <c r="I8" s="10"/>
    </row>
    <row r="9" spans="1:9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6</v>
      </c>
      <c r="G9" s="13">
        <f>'Słownik mat. (przykładowe ceny)'!E3</f>
        <v>0.45</v>
      </c>
      <c r="H9" s="14">
        <f>(F9/D9)*G9</f>
        <v>2.7</v>
      </c>
      <c r="I9" s="71"/>
    </row>
    <row r="10" spans="1:9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  <c r="I10" s="71"/>
    </row>
    <row r="11" spans="1:9" s="44" customFormat="1" ht="27.75" customHeight="1">
      <c r="A11" s="15" t="str">
        <f>'Słownik mat. (przykładowe ceny)'!A10</f>
        <v>MG-SCYNT-008</v>
      </c>
      <c r="B11" s="45" t="str">
        <f>'Słownik mat. (przykładowe ceny)'!B10</f>
        <v>Igła j/u 1,2
Opkakowanie = 100 szt.</v>
      </c>
      <c r="C11" s="11" t="str">
        <f>'Słownik mat. (przykładowe ceny)'!C10</f>
        <v>materiał jednorazowy</v>
      </c>
      <c r="D11" s="12">
        <v>100</v>
      </c>
      <c r="E11" s="12" t="str">
        <f>'Słownik mat. (przykładowe ceny)'!D10</f>
        <v>opakowanie</v>
      </c>
      <c r="F11" s="12">
        <v>2</v>
      </c>
      <c r="G11" s="13">
        <f>'Słownik mat. (przykładowe ceny)'!E10</f>
        <v>5.25</v>
      </c>
      <c r="H11" s="14">
        <f aca="true" t="shared" si="0" ref="H11:H21">((F11/D11)*G11)</f>
        <v>0.105</v>
      </c>
      <c r="I11" s="71"/>
    </row>
    <row r="12" spans="1:9" s="44" customFormat="1" ht="24" customHeight="1">
      <c r="A12" s="15" t="str">
        <f>'Słownik mat. (przykładowe ceny)'!A17</f>
        <v>MG-SCYNT-015</v>
      </c>
      <c r="B12" s="45" t="str">
        <f>'Słownik mat. (przykładowe ceny)'!B17</f>
        <v>Strzykawka 20 ml</v>
      </c>
      <c r="C12" s="11" t="str">
        <f>'Słownik mat. (przykładowe ceny)'!C17</f>
        <v>materiał jednorazowy</v>
      </c>
      <c r="D12" s="12">
        <v>1</v>
      </c>
      <c r="E12" s="12" t="str">
        <f>'Słownik mat. (przykładowe ceny)'!D17</f>
        <v>szt</v>
      </c>
      <c r="F12" s="12">
        <v>1</v>
      </c>
      <c r="G12" s="14">
        <f>'Słownik mat. (przykładowe ceny)'!E17</f>
        <v>0.17</v>
      </c>
      <c r="H12" s="14">
        <f t="shared" si="0"/>
        <v>0.17</v>
      </c>
      <c r="I12" s="71"/>
    </row>
    <row r="13" spans="1:9" s="44" customFormat="1" ht="24" customHeight="1">
      <c r="A13" s="15" t="str">
        <f>'Słownik mat. (przykładowe ceny)'!A4</f>
        <v>MG-SCYNT-002</v>
      </c>
      <c r="B13" s="45" t="str">
        <f>'Słownik mat. (przykładowe ceny)'!B4</f>
        <v>Kubek jdnorazowy</v>
      </c>
      <c r="C13" s="11" t="str">
        <f>'Słownik mat. (przykładowe ceny)'!C4</f>
        <v>materiał jednorazowy</v>
      </c>
      <c r="D13" s="12">
        <v>1</v>
      </c>
      <c r="E13" s="12" t="str">
        <f>'Słownik mat. (przykładowe ceny)'!D4</f>
        <v>szt</v>
      </c>
      <c r="F13" s="12">
        <v>1</v>
      </c>
      <c r="G13" s="14">
        <f>'Słownik mat. (przykładowe ceny)'!E4</f>
        <v>0.04</v>
      </c>
      <c r="H13" s="14">
        <f t="shared" si="0"/>
        <v>0.04</v>
      </c>
      <c r="I13" s="71"/>
    </row>
    <row r="14" spans="1:9" s="44" customFormat="1" ht="24" customHeight="1">
      <c r="A14" s="15" t="str">
        <f>'Słownik mat. (przykładowe ceny)'!A19</f>
        <v>MG-SCYNT-017</v>
      </c>
      <c r="B14" s="69" t="str">
        <f>'Słownik mat. (przykładowe ceny)'!B19</f>
        <v>Czepki Clip-Cap</v>
      </c>
      <c r="C14" s="11" t="str">
        <f>'Słownik mat. (przykładowe ceny)'!C19</f>
        <v>materiał niemedyczny</v>
      </c>
      <c r="D14" s="12">
        <v>1</v>
      </c>
      <c r="E14" s="12" t="str">
        <f>'Słownik mat. (przykładowe ceny)'!D19</f>
        <v>szt</v>
      </c>
      <c r="F14" s="12">
        <v>1</v>
      </c>
      <c r="G14" s="14">
        <f>'Słownik mat. (przykładowe ceny)'!E19</f>
        <v>0.79</v>
      </c>
      <c r="H14" s="14">
        <f t="shared" si="0"/>
        <v>0.79</v>
      </c>
      <c r="I14" s="71"/>
    </row>
    <row r="15" spans="1:9" s="44" customFormat="1" ht="24" customHeight="1">
      <c r="A15" s="15" t="str">
        <f>'Słownik mat. (przykładowe ceny)'!A20</f>
        <v>MG-SCYNT-018</v>
      </c>
      <c r="B15" s="45" t="str">
        <f>'Słownik mat. (przykładowe ceny)'!B20</f>
        <v>Ochraniacze na buty</v>
      </c>
      <c r="C15" s="11" t="str">
        <f>'Słownik mat. (przykładowe ceny)'!C20</f>
        <v>materiał niemedyczny</v>
      </c>
      <c r="D15" s="12">
        <v>1</v>
      </c>
      <c r="E15" s="12" t="str">
        <f>'Słownik mat. (przykładowe ceny)'!D20</f>
        <v>para</v>
      </c>
      <c r="F15" s="12">
        <v>1</v>
      </c>
      <c r="G15" s="14">
        <f>'Słownik mat. (przykładowe ceny)'!E20</f>
        <v>0.41</v>
      </c>
      <c r="H15" s="14">
        <f t="shared" si="0"/>
        <v>0.41</v>
      </c>
      <c r="I15" s="71"/>
    </row>
    <row r="16" spans="1:9" s="44" customFormat="1" ht="24" customHeight="1">
      <c r="A16" s="15" t="str">
        <f>'Słownik mat. (przykładowe ceny)'!A21</f>
        <v>MG-SCYNT-019</v>
      </c>
      <c r="B16" s="45" t="str">
        <f>'Słownik mat. (przykładowe ceny)'!B21</f>
        <v>Fartuch jednorazowy ochronny</v>
      </c>
      <c r="C16" s="11" t="str">
        <f>'Słownik mat. (przykładowe ceny)'!C20</f>
        <v>materiał niemedyczny</v>
      </c>
      <c r="D16" s="12">
        <v>1</v>
      </c>
      <c r="E16" s="12" t="str">
        <f>'Słownik mat. (przykładowe ceny)'!D21</f>
        <v>szt</v>
      </c>
      <c r="F16" s="12">
        <v>1</v>
      </c>
      <c r="G16" s="14">
        <f>'Słownik mat. (przykładowe ceny)'!E21</f>
        <v>2.25</v>
      </c>
      <c r="H16" s="14">
        <f t="shared" si="0"/>
        <v>2.25</v>
      </c>
      <c r="I16" s="71"/>
    </row>
    <row r="17" spans="1:9" s="44" customFormat="1" ht="24" customHeight="1">
      <c r="A17" s="15" t="str">
        <f>'Słownik mat. (przykładowe ceny)'!A8</f>
        <v>MG-SCYNT-006</v>
      </c>
      <c r="B17" s="45" t="str">
        <f>'Słownik mat. (przykładowe ceny)'!B8</f>
        <v>Szara koperta C-4 Opakowanie zawiera 100 szt.</v>
      </c>
      <c r="C17" s="11" t="str">
        <f>'Słownik mat. (przykładowe ceny)'!C8</f>
        <v>materiał niemedyczny</v>
      </c>
      <c r="D17" s="12">
        <v>100</v>
      </c>
      <c r="E17" s="12" t="str">
        <f>'Słownik mat. (przykładowe ceny)'!D8</f>
        <v>opakowanie</v>
      </c>
      <c r="F17" s="12">
        <v>1</v>
      </c>
      <c r="G17" s="14">
        <f>'Słownik mat. (przykładowe ceny)'!E8</f>
        <v>14.3</v>
      </c>
      <c r="H17" s="14">
        <f t="shared" si="0"/>
        <v>0.14300000000000002</v>
      </c>
      <c r="I17" s="71"/>
    </row>
    <row r="18" spans="1:9" s="44" customFormat="1" ht="30.75" customHeight="1">
      <c r="A18" s="15" t="str">
        <f>'Słownik mat. (przykładowe ceny)'!A25</f>
        <v>MG-SCYNT-023</v>
      </c>
      <c r="B18" s="45" t="str">
        <f>'Słownik mat. (przykładowe ceny)'!B25</f>
        <v>Generator Technetowy od 15GBq (99mTc)
Odczynnik wystarcza na ok. 60 badań.</v>
      </c>
      <c r="C18" s="11" t="str">
        <f>'Słownik mat. (przykładowe ceny)'!C25</f>
        <v>odczynnik do badań</v>
      </c>
      <c r="D18" s="12">
        <v>60</v>
      </c>
      <c r="E18" s="12" t="str">
        <f>'Słownik mat. (przykładowe ceny)'!D25</f>
        <v>szt</v>
      </c>
      <c r="F18" s="12">
        <v>1</v>
      </c>
      <c r="G18" s="14">
        <f>'Słownik mat. (przykładowe ceny)'!E25</f>
        <v>3824.21</v>
      </c>
      <c r="H18" s="14">
        <f t="shared" si="0"/>
        <v>63.73683333333333</v>
      </c>
      <c r="I18" s="71"/>
    </row>
    <row r="19" spans="1:9" s="44" customFormat="1" ht="28.5" customHeight="1">
      <c r="A19" s="15" t="str">
        <f>'Słownik mat. (przykładowe ceny)'!A27</f>
        <v>MG-SCYNT-025</v>
      </c>
      <c r="B19" s="45" t="str">
        <f>'Słownik mat. (przykładowe ceny)'!B27</f>
        <v>Znacznik Coloid
Opakowanie = 6 fiolek.</v>
      </c>
      <c r="C19" s="11" t="str">
        <f>'Słownik mat. (przykładowe ceny)'!C27</f>
        <v>odczynnik do badań</v>
      </c>
      <c r="D19" s="12">
        <v>6</v>
      </c>
      <c r="E19" s="12" t="str">
        <f>'Słownik mat. (przykładowe ceny)'!D27</f>
        <v>opakowanie</v>
      </c>
      <c r="F19" s="12">
        <v>1</v>
      </c>
      <c r="G19" s="14">
        <f>'Słownik mat. (przykładowe ceny)'!E27</f>
        <v>318.2</v>
      </c>
      <c r="H19" s="14">
        <f>((F19/D19)*G19)*0.5</f>
        <v>26.516666666666666</v>
      </c>
      <c r="I19" s="73" t="s">
        <v>178</v>
      </c>
    </row>
    <row r="20" spans="1:9" s="44" customFormat="1" ht="28.5" customHeight="1">
      <c r="A20" s="15" t="str">
        <f>'Słownik mat. (przykładowe ceny)'!A29</f>
        <v>MG-SCYNT-027</v>
      </c>
      <c r="B20" s="45" t="str">
        <f>'Słownik mat. (przykładowe ceny)'!B29</f>
        <v>Znacznik DTPA
Opakowanie = 6 fiolek.</v>
      </c>
      <c r="C20" s="11" t="str">
        <f>'Słownik mat. (przykładowe ceny)'!C29</f>
        <v>odczynnik do badań</v>
      </c>
      <c r="D20" s="12">
        <v>6</v>
      </c>
      <c r="E20" s="12" t="str">
        <f>'Słownik mat. (przykładowe ceny)'!D29</f>
        <v>opakowanie</v>
      </c>
      <c r="F20" s="12">
        <v>1</v>
      </c>
      <c r="G20" s="14">
        <f>'Słownik mat. (przykładowe ceny)'!E29</f>
        <v>517.4</v>
      </c>
      <c r="H20" s="14">
        <f>((F20/D20)*G20)*0.5</f>
        <v>43.11666666666666</v>
      </c>
      <c r="I20" s="73" t="s">
        <v>178</v>
      </c>
    </row>
    <row r="21" spans="1:9" s="44" customFormat="1" ht="33" customHeight="1">
      <c r="A21" s="15" t="str">
        <f>'Słownik mat. (przykładowe ceny)'!A37</f>
        <v>MG-SCYNT-035</v>
      </c>
      <c r="B21" s="45" t="str">
        <f>'Słownik mat. (przykładowe ceny)'!B37</f>
        <v>Płyn Lugola, 100 ml.
Opakowanie = ok. 150 badań.</v>
      </c>
      <c r="C21" s="11" t="str">
        <f>'Słownik mat. (przykładowe ceny)'!C37</f>
        <v>odczynnik do badań</v>
      </c>
      <c r="D21" s="12">
        <v>150</v>
      </c>
      <c r="E21" s="12" t="str">
        <f>'Słownik mat. (przykładowe ceny)'!D26</f>
        <v>opakowanie</v>
      </c>
      <c r="F21" s="12">
        <v>1</v>
      </c>
      <c r="G21" s="14">
        <f>'Słownik mat. (przykładowe ceny)'!E37</f>
        <v>32.9</v>
      </c>
      <c r="H21" s="14">
        <f t="shared" si="0"/>
        <v>0.21933333333333332</v>
      </c>
      <c r="I21" s="71"/>
    </row>
    <row r="22" spans="1:8" s="46" customFormat="1" ht="26.25" customHeight="1">
      <c r="A22" s="16" t="s">
        <v>39</v>
      </c>
      <c r="B22" s="17"/>
      <c r="C22" s="17"/>
      <c r="D22" s="17"/>
      <c r="E22" s="17"/>
      <c r="F22" s="17"/>
      <c r="G22" s="17"/>
      <c r="H22" s="18">
        <f>SUM(H9:H21)</f>
        <v>141.1275</v>
      </c>
    </row>
    <row r="23" s="42" customFormat="1" ht="12.75"/>
    <row r="24" s="42" customFormat="1" ht="12.75"/>
    <row r="25" s="42" customFormat="1" ht="12.75"/>
    <row r="26" s="42" customFormat="1" ht="12.75"/>
    <row r="27" s="42" customFormat="1" ht="12.75"/>
    <row r="28" s="42" customFormat="1" ht="15">
      <c r="A28" s="6" t="s">
        <v>40</v>
      </c>
    </row>
    <row r="29" spans="1:3" s="42" customFormat="1" ht="15">
      <c r="A29" s="6" t="s">
        <v>41</v>
      </c>
      <c r="B29" s="19" t="s">
        <v>97</v>
      </c>
      <c r="C29" s="19" t="s">
        <v>42</v>
      </c>
    </row>
    <row r="30" spans="1:3" s="52" customFormat="1" ht="57" customHeight="1">
      <c r="A30" s="50" t="s">
        <v>156</v>
      </c>
      <c r="B30" s="51">
        <f>'Stawki wynagrodzeń (przykład)'!E8</f>
        <v>60</v>
      </c>
      <c r="C30" s="51" t="s">
        <v>86</v>
      </c>
    </row>
    <row r="31" spans="1:3" s="52" customFormat="1" ht="59.25" customHeight="1">
      <c r="A31" s="53" t="s">
        <v>157</v>
      </c>
      <c r="B31" s="54">
        <f>'Stawki wynagrodzeń (przykład)'!E17</f>
        <v>47.59711183098959</v>
      </c>
      <c r="C31" s="54">
        <f>B31/60</f>
        <v>0.7932851971831598</v>
      </c>
    </row>
    <row r="32" spans="1:3" s="52" customFormat="1" ht="42.75" customHeight="1">
      <c r="A32" s="53" t="s">
        <v>158</v>
      </c>
      <c r="B32" s="54">
        <f>'Stawki wynagrodzeń (przykład)'!E20</f>
        <v>46.16122497109375</v>
      </c>
      <c r="C32" s="54">
        <f>B32/60</f>
        <v>0.7693537495182292</v>
      </c>
    </row>
    <row r="33" s="42" customFormat="1" ht="25.5" customHeight="1"/>
    <row r="34" spans="1:7" s="44" customFormat="1" ht="60">
      <c r="A34" s="8" t="s">
        <v>44</v>
      </c>
      <c r="B34" s="8" t="s">
        <v>45</v>
      </c>
      <c r="C34" s="8" t="s">
        <v>26</v>
      </c>
      <c r="D34" s="8" t="s">
        <v>46</v>
      </c>
      <c r="E34" s="8" t="s">
        <v>47</v>
      </c>
      <c r="F34" s="8" t="s">
        <v>48</v>
      </c>
      <c r="G34" s="8" t="s">
        <v>30</v>
      </c>
    </row>
    <row r="35" spans="1:7" s="44" customFormat="1" ht="21.75" customHeight="1">
      <c r="A35" s="20"/>
      <c r="B35" s="9" t="s">
        <v>32</v>
      </c>
      <c r="C35" s="9" t="s">
        <v>34</v>
      </c>
      <c r="D35" s="9" t="s">
        <v>35</v>
      </c>
      <c r="E35" s="9" t="s">
        <v>36</v>
      </c>
      <c r="F35" s="9" t="s">
        <v>37</v>
      </c>
      <c r="G35" s="10" t="s">
        <v>49</v>
      </c>
    </row>
    <row r="36" spans="1:7" s="44" customFormat="1" ht="42" customHeight="1">
      <c r="A36" s="21">
        <v>1</v>
      </c>
      <c r="B36" s="74" t="str">
        <f>A30</f>
        <v>Lekarz specjalista medycyny nuklearnej
1. Nadzór nad badaniem.
2. Opis wyniku badania.</v>
      </c>
      <c r="C36" s="22">
        <v>1</v>
      </c>
      <c r="D36" s="12" t="s">
        <v>50</v>
      </c>
      <c r="E36" s="22" t="s">
        <v>86</v>
      </c>
      <c r="F36" s="40" t="str">
        <f>C30</f>
        <v>x</v>
      </c>
      <c r="G36" s="23">
        <f>B30</f>
        <v>60</v>
      </c>
    </row>
    <row r="37" spans="1:7" s="44" customFormat="1" ht="42.75" customHeight="1">
      <c r="A37" s="12">
        <v>2</v>
      </c>
      <c r="B37" s="65" t="str">
        <f>A31</f>
        <v>Technik radiologii
1. Przygotowanie i rozdozowanie izotopu.
2. Przeprowadzenie badania.</v>
      </c>
      <c r="C37" s="12">
        <v>1</v>
      </c>
      <c r="D37" s="12" t="s">
        <v>50</v>
      </c>
      <c r="E37" s="15">
        <v>50</v>
      </c>
      <c r="F37" s="14">
        <f>C31</f>
        <v>0.7932851971831598</v>
      </c>
      <c r="G37" s="14">
        <f>(E37/C37)*F37</f>
        <v>39.664259859157994</v>
      </c>
    </row>
    <row r="38" spans="1:7" s="44" customFormat="1" ht="32.25" customHeight="1">
      <c r="A38" s="21">
        <v>3</v>
      </c>
      <c r="B38" s="75" t="str">
        <f>A32</f>
        <v>Pielęgniarka
1. Podanie izotopu - zgodnie ze zleceniem lekarskim.</v>
      </c>
      <c r="C38" s="12">
        <v>1</v>
      </c>
      <c r="D38" s="12" t="s">
        <v>50</v>
      </c>
      <c r="E38" s="15">
        <v>10</v>
      </c>
      <c r="F38" s="14">
        <f>C32</f>
        <v>0.7693537495182292</v>
      </c>
      <c r="G38" s="14">
        <f>(E38/C38)*F38</f>
        <v>7.693537495182293</v>
      </c>
    </row>
    <row r="39" spans="1:7" s="46" customFormat="1" ht="27" customHeight="1">
      <c r="A39" s="107" t="s">
        <v>39</v>
      </c>
      <c r="B39" s="108"/>
      <c r="C39" s="108"/>
      <c r="D39" s="108"/>
      <c r="E39" s="108"/>
      <c r="F39" s="108"/>
      <c r="G39" s="18">
        <f>SUM(G36:G38)</f>
        <v>107.35779735434029</v>
      </c>
    </row>
    <row r="40" s="42" customFormat="1" ht="12.75"/>
    <row r="41" s="42" customFormat="1" ht="12.75"/>
    <row r="42" spans="1:3" s="42" customFormat="1" ht="27" customHeight="1">
      <c r="A42" s="109" t="s">
        <v>98</v>
      </c>
      <c r="B42" s="109"/>
      <c r="C42" s="47">
        <f>H22</f>
        <v>141.1275</v>
      </c>
    </row>
    <row r="43" spans="1:3" s="42" customFormat="1" ht="27" customHeight="1">
      <c r="A43" s="110" t="s">
        <v>99</v>
      </c>
      <c r="B43" s="110"/>
      <c r="C43" s="48">
        <f>G39</f>
        <v>107.35779735434029</v>
      </c>
    </row>
    <row r="44" spans="1:3" s="6" customFormat="1" ht="27" customHeight="1">
      <c r="A44" s="112" t="s">
        <v>51</v>
      </c>
      <c r="B44" s="112"/>
      <c r="C44" s="63">
        <f>SUM(C42:C43)</f>
        <v>248.48529735434028</v>
      </c>
    </row>
  </sheetData>
  <sheetProtection/>
  <mergeCells count="5">
    <mergeCell ref="A39:F39"/>
    <mergeCell ref="A42:B42"/>
    <mergeCell ref="A43:B43"/>
    <mergeCell ref="A44:B44"/>
    <mergeCell ref="B1:E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40">
      <selection activeCell="A19" sqref="A19:IV19"/>
    </sheetView>
  </sheetViews>
  <sheetFormatPr defaultColWidth="8.875" defaultRowHeight="12.75"/>
  <cols>
    <col min="1" max="1" width="31.125" style="49" customWidth="1"/>
    <col min="2" max="2" width="43.125" style="49" customWidth="1"/>
    <col min="3" max="3" width="20.375" style="49" customWidth="1"/>
    <col min="4" max="4" width="14.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37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113" t="str">
        <f>'Wykaz procedur (przykład)'!D12</f>
        <v>Badanie scyntygraficzne serca planarne wysiłkowe</v>
      </c>
      <c r="C1" s="114"/>
    </row>
    <row r="2" spans="1:3" s="42" customFormat="1" ht="31.5" customHeight="1">
      <c r="A2" s="6" t="s">
        <v>21</v>
      </c>
      <c r="B2" s="61" t="str">
        <f>'Wykaz procedur (przykład)'!C12</f>
        <v>92.059.1</v>
      </c>
      <c r="C2" s="43"/>
    </row>
    <row r="3" spans="1:3" s="42" customFormat="1" ht="15.75">
      <c r="A3" s="6"/>
      <c r="B3" s="7"/>
      <c r="C3" s="43"/>
    </row>
    <row r="4" s="42" customFormat="1" ht="12.75"/>
    <row r="5" s="42" customFormat="1" ht="15">
      <c r="A5" s="6" t="s">
        <v>22</v>
      </c>
    </row>
    <row r="6" s="42" customFormat="1" ht="12.75"/>
    <row r="7" spans="1:8" s="44" customFormat="1" ht="4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.7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10</v>
      </c>
      <c r="G9" s="13">
        <f>'Słownik mat. (przykładowe ceny)'!E3</f>
        <v>0.45</v>
      </c>
      <c r="H9" s="14">
        <f>(F9/D9)*G9</f>
        <v>4.5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</row>
    <row r="12" spans="1:8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2</v>
      </c>
      <c r="G12" s="13">
        <f>'Słownik mat. (przykładowe ceny)'!E10</f>
        <v>5.25</v>
      </c>
      <c r="H12" s="14">
        <f aca="true" t="shared" si="0" ref="H12:H25">((F12/D12)*G12)</f>
        <v>0.105</v>
      </c>
    </row>
    <row r="13" spans="1:8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</row>
    <row r="14" spans="1:8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1</v>
      </c>
      <c r="G14" s="14">
        <f>'Słownik mat. (przykładowe ceny)'!E15</f>
        <v>14.79</v>
      </c>
      <c r="H14" s="14">
        <f t="shared" si="0"/>
        <v>0.5916</v>
      </c>
    </row>
    <row r="15" spans="1:8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1</v>
      </c>
      <c r="G15" s="14">
        <f>'Słownik mat. (przykładowe ceny)'!E16</f>
        <v>0.1598</v>
      </c>
      <c r="H15" s="14">
        <f t="shared" si="0"/>
        <v>0.1598</v>
      </c>
    </row>
    <row r="16" spans="1:8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1</v>
      </c>
      <c r="G16" s="14">
        <f>'Słownik mat. (przykładowe ceny)'!E17</f>
        <v>0.17</v>
      </c>
      <c r="H16" s="14">
        <f t="shared" si="0"/>
        <v>0.17</v>
      </c>
    </row>
    <row r="17" spans="1:8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</row>
    <row r="18" spans="1:8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</row>
    <row r="19" spans="1:8" s="44" customFormat="1" ht="24" customHeight="1">
      <c r="A19" s="15" t="str">
        <f>'Słownik mat. (przykładowe ceny)'!A24</f>
        <v>MG-SCYNT-022</v>
      </c>
      <c r="B19" s="69" t="str">
        <f>'Słownik mat. (przykładowe ceny)'!B24</f>
        <v>Elektroda do EKG</v>
      </c>
      <c r="C19" s="11" t="str">
        <f>'Słownik mat. (przykładowe ceny)'!C24</f>
        <v>materiał jednorazowy</v>
      </c>
      <c r="D19" s="12">
        <v>1</v>
      </c>
      <c r="E19" s="12" t="str">
        <f>'Słownik mat. (przykładowe ceny)'!D24</f>
        <v>szt</v>
      </c>
      <c r="F19" s="12">
        <v>10</v>
      </c>
      <c r="G19" s="14">
        <f>'Słownik mat. (przykładowe ceny)'!E24</f>
        <v>0.15</v>
      </c>
      <c r="H19" s="14">
        <f t="shared" si="0"/>
        <v>1.5</v>
      </c>
    </row>
    <row r="20" spans="1:8" s="44" customFormat="1" ht="24" customHeight="1">
      <c r="A20" s="15" t="str">
        <f>'Słownik mat. (przykładowe ceny)'!A19</f>
        <v>MG-SCYNT-017</v>
      </c>
      <c r="B20" s="69" t="str">
        <f>'Słownik mat. (przykładowe ceny)'!B19</f>
        <v>Czepki Clip-Cap</v>
      </c>
      <c r="C20" s="11" t="str">
        <f>'Słownik mat. (przykładowe ceny)'!C19</f>
        <v>materiał niemedyczny</v>
      </c>
      <c r="D20" s="12">
        <v>1</v>
      </c>
      <c r="E20" s="12" t="str">
        <f>'Słownik mat. (przykładowe ceny)'!D19</f>
        <v>szt</v>
      </c>
      <c r="F20" s="12">
        <v>1</v>
      </c>
      <c r="G20" s="14">
        <f>'Słownik mat. (przykładowe ceny)'!E19</f>
        <v>0.79</v>
      </c>
      <c r="H20" s="14">
        <f t="shared" si="0"/>
        <v>0.79</v>
      </c>
    </row>
    <row r="21" spans="1:8" s="44" customFormat="1" ht="24" customHeight="1">
      <c r="A21" s="15" t="str">
        <f>'Słownik mat. (przykładowe ceny)'!A20</f>
        <v>MG-SCYNT-018</v>
      </c>
      <c r="B21" s="45" t="str">
        <f>'Słownik mat. (przykładowe ceny)'!B20</f>
        <v>Ochraniacze na buty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ceny)'!D20</f>
        <v>para</v>
      </c>
      <c r="F21" s="12">
        <v>1</v>
      </c>
      <c r="G21" s="14">
        <f>'Słownik mat. (przykładowe ceny)'!E20</f>
        <v>0.41</v>
      </c>
      <c r="H21" s="14">
        <f t="shared" si="0"/>
        <v>0.41</v>
      </c>
    </row>
    <row r="22" spans="1:8" s="44" customFormat="1" ht="24" customHeight="1">
      <c r="A22" s="15" t="str">
        <f>'Słownik mat. (przykładowe ceny)'!A21</f>
        <v>MG-SCYNT-019</v>
      </c>
      <c r="B22" s="45" t="str">
        <f>'Słownik mat. (przykładowe ceny)'!B21</f>
        <v>Fartuch jednorazowy ochronny</v>
      </c>
      <c r="C22" s="11" t="str">
        <f>'Słownik mat. (przykładowe ceny)'!C20</f>
        <v>materiał niemedyczny</v>
      </c>
      <c r="D22" s="12">
        <v>1</v>
      </c>
      <c r="E22" s="12" t="str">
        <f>'Słownik mat. (przykładowe ceny)'!D21</f>
        <v>szt</v>
      </c>
      <c r="F22" s="12">
        <v>1</v>
      </c>
      <c r="G22" s="14">
        <f>'Słownik mat. (przykładowe ceny)'!E21</f>
        <v>2.25</v>
      </c>
      <c r="H22" s="14">
        <f t="shared" si="0"/>
        <v>2.25</v>
      </c>
    </row>
    <row r="23" spans="1:8" s="44" customFormat="1" ht="24" customHeight="1">
      <c r="A23" s="15" t="str">
        <f>'Słownik mat. (przykładowe ceny)'!A8</f>
        <v>MG-SCYNT-006</v>
      </c>
      <c r="B23" s="45" t="str">
        <f>'Słownik mat. (przykładowe ceny)'!B8</f>
        <v>Szara koperta C-4 Opakowanie zawiera 100 szt.</v>
      </c>
      <c r="C23" s="11" t="str">
        <f>'Słownik mat. (przykładowe ceny)'!C8</f>
        <v>materiał niemedyczny</v>
      </c>
      <c r="D23" s="12">
        <v>100</v>
      </c>
      <c r="E23" s="12" t="str">
        <f>'Słownik mat. (przykładowe ceny)'!D8</f>
        <v>opakowanie</v>
      </c>
      <c r="F23" s="12">
        <v>1</v>
      </c>
      <c r="G23" s="14">
        <f>'Słownik mat. (przykładowe ceny)'!E8</f>
        <v>14.3</v>
      </c>
      <c r="H23" s="14">
        <f t="shared" si="0"/>
        <v>0.14300000000000002</v>
      </c>
    </row>
    <row r="24" spans="1:8" s="44" customFormat="1" ht="30.75" customHeight="1">
      <c r="A24" s="15" t="str">
        <f>'Słownik mat. (przykładowe ceny)'!A25</f>
        <v>MG-SCYNT-023</v>
      </c>
      <c r="B24" s="45" t="str">
        <f>'Słownik mat. (przykładowe ceny)'!B25</f>
        <v>Generator Technetowy od 15GBq (99mTc)
Odczynnik wystarcza na ok. 60 badań.</v>
      </c>
      <c r="C24" s="11" t="str">
        <f>'Słownik mat. (przykładowe ceny)'!C25</f>
        <v>odczynnik do badań</v>
      </c>
      <c r="D24" s="12">
        <v>60</v>
      </c>
      <c r="E24" s="12" t="str">
        <f>'Słownik mat. (przykładowe ceny)'!D25</f>
        <v>szt</v>
      </c>
      <c r="F24" s="12">
        <v>1</v>
      </c>
      <c r="G24" s="14">
        <f>'Słownik mat. (przykładowe ceny)'!E25</f>
        <v>3824.21</v>
      </c>
      <c r="H24" s="14">
        <f t="shared" si="0"/>
        <v>63.73683333333333</v>
      </c>
    </row>
    <row r="25" spans="1:8" s="44" customFormat="1" ht="29.25" customHeight="1">
      <c r="A25" s="15" t="str">
        <f>'Słownik mat. (przykładowe ceny)'!A26</f>
        <v>MG-SCYNT-024</v>
      </c>
      <c r="B25" s="45" t="str">
        <f>'Słownik mat. (przykładowe ceny)'!B26</f>
        <v>Znacznik MIBI
Opakowanie = 6 fiolek.</v>
      </c>
      <c r="C25" s="11" t="str">
        <f>'Słownik mat. (przykładowe ceny)'!C26</f>
        <v>odczynnik do badań</v>
      </c>
      <c r="D25" s="12">
        <v>6</v>
      </c>
      <c r="E25" s="12" t="str">
        <f>'Słownik mat. (przykładowe ceny)'!D26</f>
        <v>opakowanie</v>
      </c>
      <c r="F25" s="12">
        <v>1</v>
      </c>
      <c r="G25" s="14">
        <f>'Słownik mat. (przykładowe ceny)'!E26</f>
        <v>379.08</v>
      </c>
      <c r="H25" s="14">
        <f t="shared" si="0"/>
        <v>63.17999999999999</v>
      </c>
    </row>
    <row r="26" spans="1:8" s="46" customFormat="1" ht="26.25" customHeight="1">
      <c r="A26" s="16" t="s">
        <v>39</v>
      </c>
      <c r="B26" s="17"/>
      <c r="C26" s="17"/>
      <c r="D26" s="17"/>
      <c r="E26" s="17"/>
      <c r="F26" s="17"/>
      <c r="G26" s="17"/>
      <c r="H26" s="18">
        <f>SUM(H9:H25)</f>
        <v>145.15123333333332</v>
      </c>
    </row>
    <row r="27" s="42" customFormat="1" ht="12.75"/>
    <row r="28" s="42" customFormat="1" ht="12.75"/>
    <row r="29" s="42" customFormat="1" ht="12.75"/>
    <row r="30" s="42" customFormat="1" ht="12.75"/>
    <row r="31" s="42" customFormat="1" ht="12.75"/>
    <row r="32" s="42" customFormat="1" ht="15">
      <c r="A32" s="6" t="s">
        <v>40</v>
      </c>
    </row>
    <row r="33" spans="1:3" s="42" customFormat="1" ht="15">
      <c r="A33" s="6" t="s">
        <v>41</v>
      </c>
      <c r="B33" s="19" t="s">
        <v>97</v>
      </c>
      <c r="C33" s="19" t="s">
        <v>42</v>
      </c>
    </row>
    <row r="34" spans="1:3" s="52" customFormat="1" ht="57.75" customHeight="1">
      <c r="A34" s="50" t="s">
        <v>156</v>
      </c>
      <c r="B34" s="51">
        <f>'Stawki wynagrodzeń (przykład)'!E8</f>
        <v>60</v>
      </c>
      <c r="C34" s="51" t="s">
        <v>86</v>
      </c>
    </row>
    <row r="35" spans="1:3" s="52" customFormat="1" ht="59.25" customHeight="1">
      <c r="A35" s="53" t="s">
        <v>157</v>
      </c>
      <c r="B35" s="54">
        <f>'Stawki wynagrodzeń (przykład)'!E17</f>
        <v>47.59711183098959</v>
      </c>
      <c r="C35" s="54">
        <f>B35/60</f>
        <v>0.7932851971831598</v>
      </c>
    </row>
    <row r="36" spans="1:3" s="52" customFormat="1" ht="70.5" customHeight="1">
      <c r="A36" s="53" t="s">
        <v>179</v>
      </c>
      <c r="B36" s="54">
        <f>'Stawki wynagrodzeń (przykład)'!E20</f>
        <v>46.16122497109375</v>
      </c>
      <c r="C36" s="54">
        <f>B36/60</f>
        <v>0.7693537495182292</v>
      </c>
    </row>
    <row r="37" s="42" customFormat="1" ht="25.5" customHeight="1"/>
    <row r="38" spans="1:7" s="44" customFormat="1" ht="60">
      <c r="A38" s="8" t="s">
        <v>44</v>
      </c>
      <c r="B38" s="8" t="s">
        <v>45</v>
      </c>
      <c r="C38" s="8" t="s">
        <v>26</v>
      </c>
      <c r="D38" s="8" t="s">
        <v>46</v>
      </c>
      <c r="E38" s="8" t="s">
        <v>47</v>
      </c>
      <c r="F38" s="8" t="s">
        <v>48</v>
      </c>
      <c r="G38" s="8" t="s">
        <v>30</v>
      </c>
    </row>
    <row r="39" spans="1:7" s="44" customFormat="1" ht="21.75" customHeight="1">
      <c r="A39" s="20"/>
      <c r="B39" s="9" t="s">
        <v>32</v>
      </c>
      <c r="C39" s="9" t="s">
        <v>34</v>
      </c>
      <c r="D39" s="9" t="s">
        <v>35</v>
      </c>
      <c r="E39" s="9" t="s">
        <v>36</v>
      </c>
      <c r="F39" s="9" t="s">
        <v>37</v>
      </c>
      <c r="G39" s="10" t="s">
        <v>49</v>
      </c>
    </row>
    <row r="40" spans="1:7" s="44" customFormat="1" ht="43.5" customHeight="1">
      <c r="A40" s="21">
        <v>1</v>
      </c>
      <c r="B40" s="74" t="str">
        <f>A34</f>
        <v>Lekarz specjalista medycyny nuklearnej
1. Nadzór nad badaniem.
2. Opis wyniku badania.</v>
      </c>
      <c r="C40" s="22">
        <v>1</v>
      </c>
      <c r="D40" s="12" t="s">
        <v>50</v>
      </c>
      <c r="E40" s="22" t="s">
        <v>86</v>
      </c>
      <c r="F40" s="40" t="str">
        <f>C34</f>
        <v>x</v>
      </c>
      <c r="G40" s="23">
        <f>B34</f>
        <v>60</v>
      </c>
    </row>
    <row r="41" spans="1:7" s="44" customFormat="1" ht="48" customHeight="1">
      <c r="A41" s="12">
        <v>2</v>
      </c>
      <c r="B41" s="65" t="str">
        <f>A35</f>
        <v>Technik radiologii
1. Przygotowanie i rozdozowanie izotopu.
2. Przeprowadzenie badania.</v>
      </c>
      <c r="C41" s="12">
        <v>1</v>
      </c>
      <c r="D41" s="12" t="s">
        <v>50</v>
      </c>
      <c r="E41" s="15">
        <v>50</v>
      </c>
      <c r="F41" s="14">
        <f>C35</f>
        <v>0.7932851971831598</v>
      </c>
      <c r="G41" s="14">
        <f>(E41/C41)*F41</f>
        <v>39.664259859157994</v>
      </c>
    </row>
    <row r="42" spans="1:7" s="44" customFormat="1" ht="44.25" customHeight="1">
      <c r="A42" s="21">
        <v>3</v>
      </c>
      <c r="B42" s="75" t="str">
        <f>A36</f>
        <v>Pielęgniarka
1. Podanie izotopu - zgodnie ze zleceniem lekarskim.
2. Przeprowadzenie próby wysiłkowej.</v>
      </c>
      <c r="C42" s="12">
        <v>1</v>
      </c>
      <c r="D42" s="12" t="s">
        <v>50</v>
      </c>
      <c r="E42" s="15">
        <v>35</v>
      </c>
      <c r="F42" s="14">
        <f>C36</f>
        <v>0.7693537495182292</v>
      </c>
      <c r="G42" s="14">
        <f>(E42/C42)*F42</f>
        <v>26.92738123313802</v>
      </c>
    </row>
    <row r="43" spans="1:7" s="46" customFormat="1" ht="27" customHeight="1">
      <c r="A43" s="107" t="s">
        <v>39</v>
      </c>
      <c r="B43" s="108"/>
      <c r="C43" s="108"/>
      <c r="D43" s="108"/>
      <c r="E43" s="108"/>
      <c r="F43" s="108"/>
      <c r="G43" s="18">
        <f>SUM(G40:G42)</f>
        <v>126.59164109229602</v>
      </c>
    </row>
    <row r="44" s="42" customFormat="1" ht="12.75"/>
    <row r="45" s="42" customFormat="1" ht="12.75"/>
    <row r="46" spans="1:3" s="42" customFormat="1" ht="27" customHeight="1">
      <c r="A46" s="109" t="s">
        <v>98</v>
      </c>
      <c r="B46" s="109"/>
      <c r="C46" s="47">
        <f>H26</f>
        <v>145.15123333333332</v>
      </c>
    </row>
    <row r="47" spans="1:3" s="42" customFormat="1" ht="27" customHeight="1">
      <c r="A47" s="110" t="s">
        <v>99</v>
      </c>
      <c r="B47" s="110"/>
      <c r="C47" s="48">
        <f>G43</f>
        <v>126.59164109229602</v>
      </c>
    </row>
    <row r="48" spans="1:3" s="6" customFormat="1" ht="27" customHeight="1">
      <c r="A48" s="112" t="s">
        <v>51</v>
      </c>
      <c r="B48" s="112"/>
      <c r="C48" s="63">
        <f>SUM(C46:C47)</f>
        <v>271.74287442562934</v>
      </c>
    </row>
  </sheetData>
  <sheetProtection/>
  <mergeCells count="5">
    <mergeCell ref="A43:F43"/>
    <mergeCell ref="A46:B46"/>
    <mergeCell ref="A47:B47"/>
    <mergeCell ref="A48:B48"/>
    <mergeCell ref="B1:C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45">
      <selection activeCell="H27" sqref="H27"/>
    </sheetView>
  </sheetViews>
  <sheetFormatPr defaultColWidth="8.875" defaultRowHeight="12.75"/>
  <cols>
    <col min="1" max="1" width="29.25390625" style="49" customWidth="1"/>
    <col min="2" max="2" width="43.125" style="49" customWidth="1"/>
    <col min="3" max="3" width="20.375" style="49" customWidth="1"/>
    <col min="4" max="4" width="14.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37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113" t="str">
        <f>'Wykaz procedur (przykład)'!D13</f>
        <v>Badanie scyntygraficzne serca planarne wysiłkowo - spoczynkowe</v>
      </c>
      <c r="C1" s="114"/>
    </row>
    <row r="2" spans="1:3" s="42" customFormat="1" ht="31.5" customHeight="1">
      <c r="A2" s="6" t="s">
        <v>21</v>
      </c>
      <c r="B2" s="61" t="str">
        <f>'Wykaz procedur (przykład)'!C13</f>
        <v>92.059.2</v>
      </c>
      <c r="C2" s="43"/>
    </row>
    <row r="3" spans="1:3" s="42" customFormat="1" ht="15.75">
      <c r="A3" s="6"/>
      <c r="B3" s="7"/>
      <c r="C3" s="43"/>
    </row>
    <row r="4" s="42" customFormat="1" ht="12.75"/>
    <row r="5" s="42" customFormat="1" ht="15">
      <c r="A5" s="6" t="s">
        <v>22</v>
      </c>
    </row>
    <row r="6" s="42" customFormat="1" ht="12.75"/>
    <row r="7" spans="1:8" s="44" customFormat="1" ht="4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.7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10</v>
      </c>
      <c r="G9" s="13">
        <f>'Słownik mat. (przykładowe ceny)'!E3</f>
        <v>0.45</v>
      </c>
      <c r="H9" s="14">
        <f>(F9/D9)*G9</f>
        <v>4.5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</row>
    <row r="12" spans="1:8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2</v>
      </c>
      <c r="G12" s="13">
        <f>'Słownik mat. (przykładowe ceny)'!E10</f>
        <v>5.25</v>
      </c>
      <c r="H12" s="14">
        <f aca="true" t="shared" si="0" ref="H12:H25">((F12/D12)*G12)</f>
        <v>0.105</v>
      </c>
    </row>
    <row r="13" spans="1:8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</row>
    <row r="14" spans="1:8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1</v>
      </c>
      <c r="G14" s="14">
        <f>'Słownik mat. (przykładowe ceny)'!E15</f>
        <v>14.79</v>
      </c>
      <c r="H14" s="14">
        <f t="shared" si="0"/>
        <v>0.5916</v>
      </c>
    </row>
    <row r="15" spans="1:8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1</v>
      </c>
      <c r="G15" s="14">
        <f>'Słownik mat. (przykładowe ceny)'!E16</f>
        <v>0.1598</v>
      </c>
      <c r="H15" s="14">
        <f t="shared" si="0"/>
        <v>0.1598</v>
      </c>
    </row>
    <row r="16" spans="1:8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1</v>
      </c>
      <c r="G16" s="14">
        <f>'Słownik mat. (przykładowe ceny)'!E17</f>
        <v>0.17</v>
      </c>
      <c r="H16" s="14">
        <f t="shared" si="0"/>
        <v>0.17</v>
      </c>
    </row>
    <row r="17" spans="1:8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</row>
    <row r="18" spans="1:8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</row>
    <row r="19" spans="1:8" s="44" customFormat="1" ht="24" customHeight="1">
      <c r="A19" s="15" t="str">
        <f>'Słownik mat. (przykładowe ceny)'!A24</f>
        <v>MG-SCYNT-022</v>
      </c>
      <c r="B19" s="69" t="str">
        <f>'Słownik mat. (przykładowe ceny)'!B24</f>
        <v>Elektroda do EKG</v>
      </c>
      <c r="C19" s="11" t="str">
        <f>'Słownik mat. (przykładowe ceny)'!C24</f>
        <v>materiał jednorazowy</v>
      </c>
      <c r="D19" s="12">
        <v>1</v>
      </c>
      <c r="E19" s="12" t="str">
        <f>'Słownik mat. (przykładowe ceny)'!D24</f>
        <v>szt</v>
      </c>
      <c r="F19" s="12">
        <v>10</v>
      </c>
      <c r="G19" s="14">
        <f>'Słownik mat. (przykładowe ceny)'!E24</f>
        <v>0.15</v>
      </c>
      <c r="H19" s="14">
        <f t="shared" si="0"/>
        <v>1.5</v>
      </c>
    </row>
    <row r="20" spans="1:8" s="44" customFormat="1" ht="24" customHeight="1">
      <c r="A20" s="15" t="str">
        <f>'Słownik mat. (przykładowe ceny)'!A19</f>
        <v>MG-SCYNT-017</v>
      </c>
      <c r="B20" s="69" t="str">
        <f>'Słownik mat. (przykładowe ceny)'!B19</f>
        <v>Czepki Clip-Cap</v>
      </c>
      <c r="C20" s="11" t="str">
        <f>'Słownik mat. (przykładowe ceny)'!C19</f>
        <v>materiał niemedyczny</v>
      </c>
      <c r="D20" s="12">
        <v>1</v>
      </c>
      <c r="E20" s="12" t="str">
        <f>'Słownik mat. (przykładowe ceny)'!D19</f>
        <v>szt</v>
      </c>
      <c r="F20" s="12">
        <v>1</v>
      </c>
      <c r="G20" s="14">
        <f>'Słownik mat. (przykładowe ceny)'!E19</f>
        <v>0.79</v>
      </c>
      <c r="H20" s="14">
        <f t="shared" si="0"/>
        <v>0.79</v>
      </c>
    </row>
    <row r="21" spans="1:8" s="44" customFormat="1" ht="24" customHeight="1">
      <c r="A21" s="15" t="str">
        <f>'Słownik mat. (przykładowe ceny)'!A20</f>
        <v>MG-SCYNT-018</v>
      </c>
      <c r="B21" s="45" t="str">
        <f>'Słownik mat. (przykładowe ceny)'!B20</f>
        <v>Ochraniacze na buty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ceny)'!D20</f>
        <v>para</v>
      </c>
      <c r="F21" s="12">
        <v>1</v>
      </c>
      <c r="G21" s="14">
        <f>'Słownik mat. (przykładowe ceny)'!E20</f>
        <v>0.41</v>
      </c>
      <c r="H21" s="14">
        <f t="shared" si="0"/>
        <v>0.41</v>
      </c>
    </row>
    <row r="22" spans="1:8" s="44" customFormat="1" ht="24" customHeight="1">
      <c r="A22" s="15" t="str">
        <f>'Słownik mat. (przykładowe ceny)'!A21</f>
        <v>MG-SCYNT-019</v>
      </c>
      <c r="B22" s="45" t="str">
        <f>'Słownik mat. (przykładowe ceny)'!B21</f>
        <v>Fartuch jednorazowy ochronny</v>
      </c>
      <c r="C22" s="11" t="str">
        <f>'Słownik mat. (przykładowe ceny)'!C20</f>
        <v>materiał niemedyczny</v>
      </c>
      <c r="D22" s="12">
        <v>1</v>
      </c>
      <c r="E22" s="12" t="str">
        <f>'Słownik mat. (przykładowe ceny)'!D21</f>
        <v>szt</v>
      </c>
      <c r="F22" s="12">
        <v>1</v>
      </c>
      <c r="G22" s="14">
        <f>'Słownik mat. (przykładowe ceny)'!E21</f>
        <v>2.25</v>
      </c>
      <c r="H22" s="14">
        <f t="shared" si="0"/>
        <v>2.25</v>
      </c>
    </row>
    <row r="23" spans="1:8" s="44" customFormat="1" ht="24" customHeight="1">
      <c r="A23" s="15" t="str">
        <f>'Słownik mat. (przykładowe ceny)'!A8</f>
        <v>MG-SCYNT-006</v>
      </c>
      <c r="B23" s="45" t="str">
        <f>'Słownik mat. (przykładowe ceny)'!B8</f>
        <v>Szara koperta C-4 Opakowanie zawiera 100 szt.</v>
      </c>
      <c r="C23" s="11" t="str">
        <f>'Słownik mat. (przykładowe ceny)'!C8</f>
        <v>materiał niemedyczny</v>
      </c>
      <c r="D23" s="12">
        <v>100</v>
      </c>
      <c r="E23" s="12" t="str">
        <f>'Słownik mat. (przykładowe ceny)'!D8</f>
        <v>opakowanie</v>
      </c>
      <c r="F23" s="12">
        <v>1</v>
      </c>
      <c r="G23" s="14">
        <f>'Słownik mat. (przykładowe ceny)'!E8</f>
        <v>14.3</v>
      </c>
      <c r="H23" s="14">
        <f t="shared" si="0"/>
        <v>0.14300000000000002</v>
      </c>
    </row>
    <row r="24" spans="1:8" s="44" customFormat="1" ht="30.75" customHeight="1">
      <c r="A24" s="15" t="str">
        <f>'Słownik mat. (przykładowe ceny)'!A25</f>
        <v>MG-SCYNT-023</v>
      </c>
      <c r="B24" s="45" t="str">
        <f>'Słownik mat. (przykładowe ceny)'!B25</f>
        <v>Generator Technetowy od 15GBq (99mTc)
Odczynnik wystarcza na ok. 60 badań.</v>
      </c>
      <c r="C24" s="11" t="str">
        <f>'Słownik mat. (przykładowe ceny)'!C25</f>
        <v>odczynnik do badań</v>
      </c>
      <c r="D24" s="12">
        <v>60</v>
      </c>
      <c r="E24" s="12" t="str">
        <f>'Słownik mat. (przykładowe ceny)'!D25</f>
        <v>szt</v>
      </c>
      <c r="F24" s="12">
        <v>1</v>
      </c>
      <c r="G24" s="14">
        <f>'Słownik mat. (przykładowe ceny)'!E25</f>
        <v>3824.21</v>
      </c>
      <c r="H24" s="14">
        <f t="shared" si="0"/>
        <v>63.73683333333333</v>
      </c>
    </row>
    <row r="25" spans="1:8" s="44" customFormat="1" ht="29.25" customHeight="1">
      <c r="A25" s="15" t="str">
        <f>'Słownik mat. (przykładowe ceny)'!A26</f>
        <v>MG-SCYNT-024</v>
      </c>
      <c r="B25" s="45" t="str">
        <f>'Słownik mat. (przykładowe ceny)'!B26</f>
        <v>Znacznik MIBI
Opakowanie = 6 fiolek.</v>
      </c>
      <c r="C25" s="11" t="str">
        <f>'Słownik mat. (przykładowe ceny)'!C26</f>
        <v>odczynnik do badań</v>
      </c>
      <c r="D25" s="12">
        <v>6</v>
      </c>
      <c r="E25" s="12" t="str">
        <f>'Słownik mat. (przykładowe ceny)'!D26</f>
        <v>opakowanie</v>
      </c>
      <c r="F25" s="12">
        <v>1</v>
      </c>
      <c r="G25" s="14">
        <f>'Słownik mat. (przykładowe ceny)'!E26</f>
        <v>379.08</v>
      </c>
      <c r="H25" s="14">
        <f t="shared" si="0"/>
        <v>63.17999999999999</v>
      </c>
    </row>
    <row r="26" spans="1:8" s="46" customFormat="1" ht="26.25" customHeight="1">
      <c r="A26" s="16" t="s">
        <v>39</v>
      </c>
      <c r="B26" s="17"/>
      <c r="C26" s="17"/>
      <c r="D26" s="17"/>
      <c r="E26" s="17"/>
      <c r="F26" s="17"/>
      <c r="G26" s="17"/>
      <c r="H26" s="18">
        <f>SUM(H9:H25)</f>
        <v>145.15123333333332</v>
      </c>
    </row>
    <row r="27" s="42" customFormat="1" ht="12.75"/>
    <row r="28" s="42" customFormat="1" ht="12.75"/>
    <row r="29" s="42" customFormat="1" ht="12.75"/>
    <row r="30" s="42" customFormat="1" ht="12.75"/>
    <row r="31" s="42" customFormat="1" ht="12.75"/>
    <row r="32" s="42" customFormat="1" ht="15">
      <c r="A32" s="6" t="s">
        <v>40</v>
      </c>
    </row>
    <row r="33" spans="1:3" s="42" customFormat="1" ht="15">
      <c r="A33" s="6" t="s">
        <v>41</v>
      </c>
      <c r="B33" s="19" t="s">
        <v>97</v>
      </c>
      <c r="C33" s="19" t="s">
        <v>42</v>
      </c>
    </row>
    <row r="34" spans="1:3" s="52" customFormat="1" ht="56.25" customHeight="1">
      <c r="A34" s="50" t="s">
        <v>156</v>
      </c>
      <c r="B34" s="51">
        <f>'Stawki wynagrodzeń (przykład)'!E8</f>
        <v>60</v>
      </c>
      <c r="C34" s="51" t="s">
        <v>86</v>
      </c>
    </row>
    <row r="35" spans="1:3" s="52" customFormat="1" ht="60" customHeight="1">
      <c r="A35" s="53" t="s">
        <v>157</v>
      </c>
      <c r="B35" s="54">
        <f>'Stawki wynagrodzeń (przykład)'!E17</f>
        <v>47.59711183098959</v>
      </c>
      <c r="C35" s="54">
        <f>B35/60</f>
        <v>0.7932851971831598</v>
      </c>
    </row>
    <row r="36" spans="1:3" s="52" customFormat="1" ht="72.75" customHeight="1">
      <c r="A36" s="53" t="s">
        <v>179</v>
      </c>
      <c r="B36" s="54">
        <f>'Stawki wynagrodzeń (przykład)'!E20</f>
        <v>46.16122497109375</v>
      </c>
      <c r="C36" s="54">
        <f>B36/60</f>
        <v>0.7693537495182292</v>
      </c>
    </row>
    <row r="37" s="42" customFormat="1" ht="25.5" customHeight="1"/>
    <row r="38" spans="1:7" s="44" customFormat="1" ht="60">
      <c r="A38" s="8" t="s">
        <v>44</v>
      </c>
      <c r="B38" s="8" t="s">
        <v>45</v>
      </c>
      <c r="C38" s="8" t="s">
        <v>26</v>
      </c>
      <c r="D38" s="8" t="s">
        <v>46</v>
      </c>
      <c r="E38" s="8" t="s">
        <v>47</v>
      </c>
      <c r="F38" s="8" t="s">
        <v>48</v>
      </c>
      <c r="G38" s="8" t="s">
        <v>30</v>
      </c>
    </row>
    <row r="39" spans="1:7" s="44" customFormat="1" ht="21.75" customHeight="1">
      <c r="A39" s="20"/>
      <c r="B39" s="9" t="s">
        <v>32</v>
      </c>
      <c r="C39" s="9" t="s">
        <v>34</v>
      </c>
      <c r="D39" s="9" t="s">
        <v>35</v>
      </c>
      <c r="E39" s="9" t="s">
        <v>36</v>
      </c>
      <c r="F39" s="9" t="s">
        <v>37</v>
      </c>
      <c r="G39" s="10" t="s">
        <v>49</v>
      </c>
    </row>
    <row r="40" spans="1:7" s="44" customFormat="1" ht="44.25" customHeight="1">
      <c r="A40" s="21">
        <v>1</v>
      </c>
      <c r="B40" s="74" t="str">
        <f>A34</f>
        <v>Lekarz specjalista medycyny nuklearnej
1. Nadzór nad badaniem.
2. Opis wyniku badania.</v>
      </c>
      <c r="C40" s="22">
        <v>1</v>
      </c>
      <c r="D40" s="12" t="s">
        <v>50</v>
      </c>
      <c r="E40" s="76" t="s">
        <v>86</v>
      </c>
      <c r="F40" s="23" t="str">
        <f>C34</f>
        <v>x</v>
      </c>
      <c r="G40" s="23">
        <f>B34</f>
        <v>60</v>
      </c>
    </row>
    <row r="41" spans="1:7" s="44" customFormat="1" ht="42.75" customHeight="1">
      <c r="A41" s="12">
        <v>2</v>
      </c>
      <c r="B41" s="65" t="str">
        <f>A35</f>
        <v>Technik radiologii
1. Przygotowanie i rozdozowanie izotopu.
2. Przeprowadzenie badania.</v>
      </c>
      <c r="C41" s="12">
        <v>1</v>
      </c>
      <c r="D41" s="12" t="s">
        <v>50</v>
      </c>
      <c r="E41" s="15">
        <v>80</v>
      </c>
      <c r="F41" s="14">
        <f>C35</f>
        <v>0.7932851971831598</v>
      </c>
      <c r="G41" s="14">
        <f>(E41/C41)*F41</f>
        <v>63.46281577465278</v>
      </c>
    </row>
    <row r="42" spans="1:7" s="44" customFormat="1" ht="42.75" customHeight="1">
      <c r="A42" s="21">
        <v>3</v>
      </c>
      <c r="B42" s="75" t="str">
        <f>A36</f>
        <v>Pielęgniarka
1. Podanie izotopu - zgodnie ze zleceniem lekarskim.
2. Przeprowadzenie próby wysiłkowej.</v>
      </c>
      <c r="C42" s="12">
        <v>1</v>
      </c>
      <c r="D42" s="12" t="s">
        <v>50</v>
      </c>
      <c r="E42" s="15">
        <v>35</v>
      </c>
      <c r="F42" s="14">
        <f>C36</f>
        <v>0.7693537495182292</v>
      </c>
      <c r="G42" s="14">
        <f>(E42/C42)*F42</f>
        <v>26.92738123313802</v>
      </c>
    </row>
    <row r="43" spans="1:7" s="46" customFormat="1" ht="27" customHeight="1">
      <c r="A43" s="107" t="s">
        <v>39</v>
      </c>
      <c r="B43" s="108"/>
      <c r="C43" s="108"/>
      <c r="D43" s="108"/>
      <c r="E43" s="108"/>
      <c r="F43" s="108"/>
      <c r="G43" s="18">
        <f>SUM(G40:G42)</f>
        <v>150.3901970077908</v>
      </c>
    </row>
    <row r="44" s="42" customFormat="1" ht="12.75"/>
    <row r="45" s="42" customFormat="1" ht="12.75"/>
    <row r="46" spans="1:3" s="42" customFormat="1" ht="27" customHeight="1">
      <c r="A46" s="109" t="s">
        <v>98</v>
      </c>
      <c r="B46" s="109"/>
      <c r="C46" s="47">
        <f>H26</f>
        <v>145.15123333333332</v>
      </c>
    </row>
    <row r="47" spans="1:3" s="42" customFormat="1" ht="27" customHeight="1">
      <c r="A47" s="110" t="s">
        <v>99</v>
      </c>
      <c r="B47" s="110"/>
      <c r="C47" s="48">
        <f>G43</f>
        <v>150.3901970077908</v>
      </c>
    </row>
    <row r="48" spans="1:3" s="6" customFormat="1" ht="27" customHeight="1">
      <c r="A48" s="112" t="s">
        <v>51</v>
      </c>
      <c r="B48" s="112"/>
      <c r="C48" s="63">
        <f>SUM(C46:C47)</f>
        <v>295.5414303411241</v>
      </c>
    </row>
  </sheetData>
  <sheetProtection/>
  <mergeCells count="5">
    <mergeCell ref="A43:F43"/>
    <mergeCell ref="A46:B46"/>
    <mergeCell ref="A47:B47"/>
    <mergeCell ref="A48:B48"/>
    <mergeCell ref="B1:C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40">
      <selection activeCell="A9" sqref="A9:IV26"/>
    </sheetView>
  </sheetViews>
  <sheetFormatPr defaultColWidth="8.875" defaultRowHeight="12.75"/>
  <cols>
    <col min="1" max="1" width="28.25390625" style="49" customWidth="1"/>
    <col min="2" max="2" width="43.125" style="49" customWidth="1"/>
    <col min="3" max="3" width="20.375" style="49" customWidth="1"/>
    <col min="4" max="4" width="14.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375" style="49" customWidth="1"/>
    <col min="9" max="9" width="12.25390625" style="49" customWidth="1"/>
    <col min="10" max="16384" width="8.875" style="49" customWidth="1"/>
  </cols>
  <sheetData>
    <row r="1" spans="1:3" s="42" customFormat="1" ht="21.75" customHeight="1">
      <c r="A1" s="6" t="s">
        <v>1</v>
      </c>
      <c r="B1" s="113" t="str">
        <f>'Wykaz procedur (przykład)'!D14</f>
        <v>Scyntygrafia statyczna mózgu z badaniem przepływowym</v>
      </c>
      <c r="C1" s="114"/>
    </row>
    <row r="2" spans="1:3" s="42" customFormat="1" ht="31.5" customHeight="1">
      <c r="A2" s="6" t="s">
        <v>21</v>
      </c>
      <c r="B2" s="61" t="str">
        <f>'Wykaz procedur (przykład)'!C14</f>
        <v>92.112</v>
      </c>
      <c r="C2" s="43"/>
    </row>
    <row r="3" spans="1:3" s="42" customFormat="1" ht="15.75">
      <c r="A3" s="6"/>
      <c r="B3" s="7"/>
      <c r="C3" s="43"/>
    </row>
    <row r="4" s="42" customFormat="1" ht="12.75"/>
    <row r="5" s="42" customFormat="1" ht="15">
      <c r="A5" s="6" t="s">
        <v>22</v>
      </c>
    </row>
    <row r="6" s="42" customFormat="1" ht="12.75"/>
    <row r="7" spans="1:9" s="44" customFormat="1" ht="4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  <c r="I7" s="8" t="s">
        <v>153</v>
      </c>
    </row>
    <row r="8" spans="1:9" s="44" customFormat="1" ht="15.7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  <c r="I8" s="10"/>
    </row>
    <row r="9" spans="1:9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  <c r="I9" s="71"/>
    </row>
    <row r="10" spans="1:9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  <c r="I10" s="71"/>
    </row>
    <row r="11" spans="1:9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  <c r="I11" s="71"/>
    </row>
    <row r="12" spans="1:9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2</v>
      </c>
      <c r="G12" s="13">
        <f>'Słownik mat. (przykładowe ceny)'!E10</f>
        <v>5.25</v>
      </c>
      <c r="H12" s="14">
        <f aca="true" t="shared" si="0" ref="H12:H22">((F12/D12)*G12)</f>
        <v>0.105</v>
      </c>
      <c r="I12" s="71"/>
    </row>
    <row r="13" spans="1:9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  <c r="I13" s="71"/>
    </row>
    <row r="14" spans="1:9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1</v>
      </c>
      <c r="G14" s="14">
        <f>'Słownik mat. (przykładowe ceny)'!E15</f>
        <v>14.79</v>
      </c>
      <c r="H14" s="14">
        <f t="shared" si="0"/>
        <v>0.5916</v>
      </c>
      <c r="I14" s="71"/>
    </row>
    <row r="15" spans="1:9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1</v>
      </c>
      <c r="G15" s="14">
        <f>'Słownik mat. (przykładowe ceny)'!E16</f>
        <v>0.1598</v>
      </c>
      <c r="H15" s="14">
        <f t="shared" si="0"/>
        <v>0.1598</v>
      </c>
      <c r="I15" s="71"/>
    </row>
    <row r="16" spans="1:9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1</v>
      </c>
      <c r="G16" s="14">
        <f>'Słownik mat. (przykładowe ceny)'!E17</f>
        <v>0.17</v>
      </c>
      <c r="H16" s="14">
        <f t="shared" si="0"/>
        <v>0.17</v>
      </c>
      <c r="I16" s="71"/>
    </row>
    <row r="17" spans="1:9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  <c r="I17" s="71"/>
    </row>
    <row r="18" spans="1:9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  <c r="I18" s="71"/>
    </row>
    <row r="19" spans="1:9" s="44" customFormat="1" ht="24" customHeight="1">
      <c r="A19" s="15" t="str">
        <f>'Słownik mat. (przykładowe ceny)'!A19</f>
        <v>MG-SCYNT-017</v>
      </c>
      <c r="B19" s="69" t="str">
        <f>'Słownik mat. (przykładowe ceny)'!B19</f>
        <v>Czepki Clip-Cap</v>
      </c>
      <c r="C19" s="11" t="str">
        <f>'Słownik mat. (przykładowe ceny)'!C19</f>
        <v>materiał niemedyczny</v>
      </c>
      <c r="D19" s="12">
        <v>1</v>
      </c>
      <c r="E19" s="12" t="str">
        <f>'Słownik mat. (przykładowe ceny)'!D19</f>
        <v>szt</v>
      </c>
      <c r="F19" s="12">
        <v>1</v>
      </c>
      <c r="G19" s="14">
        <f>'Słownik mat. (przykładowe ceny)'!E19</f>
        <v>0.79</v>
      </c>
      <c r="H19" s="14">
        <f t="shared" si="0"/>
        <v>0.79</v>
      </c>
      <c r="I19" s="71"/>
    </row>
    <row r="20" spans="1:9" s="44" customFormat="1" ht="24" customHeight="1">
      <c r="A20" s="15" t="str">
        <f>'Słownik mat. (przykładowe ceny)'!A20</f>
        <v>MG-SCYNT-018</v>
      </c>
      <c r="B20" s="45" t="str">
        <f>'Słownik mat. (przykładowe ceny)'!B20</f>
        <v>Ochraniacze na buty</v>
      </c>
      <c r="C20" s="11" t="str">
        <f>'Słownik mat. (przykładowe ceny)'!C20</f>
        <v>materiał niemedyczny</v>
      </c>
      <c r="D20" s="12">
        <v>1</v>
      </c>
      <c r="E20" s="12" t="str">
        <f>'Słownik mat. (przykładowe ceny)'!D20</f>
        <v>para</v>
      </c>
      <c r="F20" s="12">
        <v>1</v>
      </c>
      <c r="G20" s="14">
        <f>'Słownik mat. (przykładowe ceny)'!E20</f>
        <v>0.41</v>
      </c>
      <c r="H20" s="14">
        <f t="shared" si="0"/>
        <v>0.41</v>
      </c>
      <c r="I20" s="71"/>
    </row>
    <row r="21" spans="1:9" s="44" customFormat="1" ht="24" customHeight="1">
      <c r="A21" s="15" t="str">
        <f>'Słownik mat. (przykładowe ceny)'!A21</f>
        <v>MG-SCYNT-019</v>
      </c>
      <c r="B21" s="45" t="str">
        <f>'Słownik mat. (przykładowe ceny)'!B21</f>
        <v>Fartuch jednorazowy ochronny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ceny)'!D21</f>
        <v>szt</v>
      </c>
      <c r="F21" s="12">
        <v>1</v>
      </c>
      <c r="G21" s="14">
        <f>'Słownik mat. (przykładowe ceny)'!E21</f>
        <v>2.25</v>
      </c>
      <c r="H21" s="14">
        <f t="shared" si="0"/>
        <v>2.25</v>
      </c>
      <c r="I21" s="71"/>
    </row>
    <row r="22" spans="1:9" s="44" customFormat="1" ht="24" customHeight="1">
      <c r="A22" s="15" t="str">
        <f>'Słownik mat. (przykładowe ceny)'!A8</f>
        <v>MG-SCYNT-006</v>
      </c>
      <c r="B22" s="45" t="str">
        <f>'Słownik mat. (przykładowe ceny)'!B8</f>
        <v>Szara koperta C-4 Opakowanie zawiera 100 szt.</v>
      </c>
      <c r="C22" s="11" t="str">
        <f>'Słownik mat. (przykładowe ceny)'!C8</f>
        <v>materiał niemedyczny</v>
      </c>
      <c r="D22" s="12">
        <v>100</v>
      </c>
      <c r="E22" s="12" t="str">
        <f>'Słownik mat. (przykładowe ceny)'!D8</f>
        <v>opakowanie</v>
      </c>
      <c r="F22" s="12">
        <v>1</v>
      </c>
      <c r="G22" s="14">
        <f>'Słownik mat. (przykładowe ceny)'!E8</f>
        <v>14.3</v>
      </c>
      <c r="H22" s="14">
        <f t="shared" si="0"/>
        <v>0.14300000000000002</v>
      </c>
      <c r="I22" s="71"/>
    </row>
    <row r="23" spans="1:9" s="44" customFormat="1" ht="30.75" customHeight="1">
      <c r="A23" s="15" t="str">
        <f>'Słownik mat. (przykładowe ceny)'!A25</f>
        <v>MG-SCYNT-023</v>
      </c>
      <c r="B23" s="45" t="str">
        <f>'Słownik mat. (przykładowe ceny)'!B25</f>
        <v>Generator Technetowy od 15GBq (99mTc)
Odczynnik wystarcza na ok. 60 badań.</v>
      </c>
      <c r="C23" s="11" t="str">
        <f>'Słownik mat. (przykładowe ceny)'!C25</f>
        <v>odczynnik do badań</v>
      </c>
      <c r="D23" s="12">
        <v>60</v>
      </c>
      <c r="E23" s="12" t="str">
        <f>'Słownik mat. (przykładowe ceny)'!D25</f>
        <v>szt</v>
      </c>
      <c r="F23" s="12">
        <v>1</v>
      </c>
      <c r="G23" s="14">
        <f>'Słownik mat. (przykładowe ceny)'!E25</f>
        <v>3824.21</v>
      </c>
      <c r="H23" s="14">
        <f>((F23/D23)*G23)</f>
        <v>63.73683333333333</v>
      </c>
      <c r="I23" s="71"/>
    </row>
    <row r="24" spans="1:9" s="44" customFormat="1" ht="28.5" customHeight="1">
      <c r="A24" s="15" t="str">
        <f>'Słownik mat. (przykładowe ceny)'!A26</f>
        <v>MG-SCYNT-024</v>
      </c>
      <c r="B24" s="45" t="str">
        <f>'Słownik mat. (przykładowe ceny)'!B26</f>
        <v>Znacznik MIBI
Opakowanie = 6 fiolek.</v>
      </c>
      <c r="C24" s="11" t="str">
        <f>'Słownik mat. (przykładowe ceny)'!C26</f>
        <v>odczynnik do badań</v>
      </c>
      <c r="D24" s="12">
        <v>6</v>
      </c>
      <c r="E24" s="12" t="str">
        <f>'Słownik mat. (przykładowe ceny)'!D26</f>
        <v>opakowanie</v>
      </c>
      <c r="F24" s="12">
        <v>1</v>
      </c>
      <c r="G24" s="14">
        <f>'Słownik mat. (przykładowe ceny)'!E26</f>
        <v>379.08</v>
      </c>
      <c r="H24" s="14">
        <f>((F24/D24)*G24)*0.5</f>
        <v>31.589999999999996</v>
      </c>
      <c r="I24" s="73" t="s">
        <v>178</v>
      </c>
    </row>
    <row r="25" spans="1:9" s="44" customFormat="1" ht="28.5" customHeight="1">
      <c r="A25" s="15" t="str">
        <f>'Słownik mat. (przykładowe ceny)'!A32</f>
        <v>MG-SCYNT-030</v>
      </c>
      <c r="B25" s="45" t="str">
        <f>'Słownik mat. (przykładowe ceny)'!B32</f>
        <v>Znacznik ECD</v>
      </c>
      <c r="C25" s="11" t="str">
        <f>'Słownik mat. (przykładowe ceny)'!C32</f>
        <v>odczynnik do badań</v>
      </c>
      <c r="D25" s="12">
        <v>1</v>
      </c>
      <c r="E25" s="12" t="str">
        <f>'Słownik mat. (przykładowe ceny)'!D32</f>
        <v>fiolka</v>
      </c>
      <c r="F25" s="12">
        <v>1</v>
      </c>
      <c r="G25" s="14">
        <f>'Słownik mat. (przykładowe ceny)'!E32</f>
        <v>70.56</v>
      </c>
      <c r="H25" s="14">
        <f>((F25/D25)*G25)*0.5</f>
        <v>35.28</v>
      </c>
      <c r="I25" s="73" t="s">
        <v>178</v>
      </c>
    </row>
    <row r="26" spans="1:9" s="44" customFormat="1" ht="33" customHeight="1">
      <c r="A26" s="15" t="str">
        <f>'Słownik mat. (przykładowe ceny)'!A37</f>
        <v>MG-SCYNT-035</v>
      </c>
      <c r="B26" s="45" t="str">
        <f>'Słownik mat. (przykładowe ceny)'!B37</f>
        <v>Płyn Lugola, 100 ml.
Opakowanie = ok. 150 badań.</v>
      </c>
      <c r="C26" s="11" t="str">
        <f>'Słownik mat. (przykładowe ceny)'!C37</f>
        <v>odczynnik do badań</v>
      </c>
      <c r="D26" s="12">
        <v>150</v>
      </c>
      <c r="E26" s="12" t="str">
        <f>'Słownik mat. (przykładowe ceny)'!D26</f>
        <v>opakowanie</v>
      </c>
      <c r="F26" s="12">
        <v>1</v>
      </c>
      <c r="G26" s="14">
        <f>'Słownik mat. (przykładowe ceny)'!E37</f>
        <v>32.9</v>
      </c>
      <c r="H26" s="14">
        <f>((F26/D26)*G26)</f>
        <v>0.21933333333333332</v>
      </c>
      <c r="I26" s="71"/>
    </row>
    <row r="27" spans="1:8" s="46" customFormat="1" ht="26.25" customHeight="1">
      <c r="A27" s="16" t="s">
        <v>39</v>
      </c>
      <c r="B27" s="17"/>
      <c r="C27" s="17"/>
      <c r="D27" s="17"/>
      <c r="E27" s="17"/>
      <c r="F27" s="17"/>
      <c r="G27" s="17"/>
      <c r="H27" s="18">
        <f>SUM(H9:H26)</f>
        <v>146.66056666666668</v>
      </c>
    </row>
    <row r="28" s="42" customFormat="1" ht="12.75"/>
    <row r="29" s="42" customFormat="1" ht="12.75"/>
    <row r="30" s="42" customFormat="1" ht="12.75"/>
    <row r="31" s="42" customFormat="1" ht="12.75"/>
    <row r="32" s="42" customFormat="1" ht="12.75"/>
    <row r="33" s="42" customFormat="1" ht="15">
      <c r="A33" s="6" t="s">
        <v>40</v>
      </c>
    </row>
    <row r="34" spans="1:3" s="42" customFormat="1" ht="15">
      <c r="A34" s="6" t="s">
        <v>41</v>
      </c>
      <c r="B34" s="19" t="s">
        <v>97</v>
      </c>
      <c r="C34" s="19" t="s">
        <v>42</v>
      </c>
    </row>
    <row r="35" spans="1:3" s="52" customFormat="1" ht="56.25" customHeight="1">
      <c r="A35" s="50" t="s">
        <v>156</v>
      </c>
      <c r="B35" s="51">
        <f>'Stawki wynagrodzeń (przykład)'!E8</f>
        <v>60</v>
      </c>
      <c r="C35" s="51" t="s">
        <v>86</v>
      </c>
    </row>
    <row r="36" spans="1:3" s="52" customFormat="1" ht="58.5" customHeight="1">
      <c r="A36" s="53" t="s">
        <v>157</v>
      </c>
      <c r="B36" s="54">
        <f>'Stawki wynagrodzeń (przykład)'!E17</f>
        <v>47.59711183098959</v>
      </c>
      <c r="C36" s="54">
        <f>B36/60</f>
        <v>0.7932851971831598</v>
      </c>
    </row>
    <row r="37" spans="1:3" s="52" customFormat="1" ht="44.25" customHeight="1">
      <c r="A37" s="53" t="s">
        <v>158</v>
      </c>
      <c r="B37" s="54">
        <f>'Stawki wynagrodzeń (przykład)'!E20</f>
        <v>46.16122497109375</v>
      </c>
      <c r="C37" s="54">
        <f>B37/60</f>
        <v>0.7693537495182292</v>
      </c>
    </row>
    <row r="38" s="42" customFormat="1" ht="25.5" customHeight="1"/>
    <row r="39" spans="1:7" s="44" customFormat="1" ht="60">
      <c r="A39" s="8" t="s">
        <v>44</v>
      </c>
      <c r="B39" s="8" t="s">
        <v>45</v>
      </c>
      <c r="C39" s="8" t="s">
        <v>26</v>
      </c>
      <c r="D39" s="8" t="s">
        <v>46</v>
      </c>
      <c r="E39" s="8" t="s">
        <v>47</v>
      </c>
      <c r="F39" s="8" t="s">
        <v>48</v>
      </c>
      <c r="G39" s="8" t="s">
        <v>30</v>
      </c>
    </row>
    <row r="40" spans="1:7" s="44" customFormat="1" ht="21.75" customHeight="1">
      <c r="A40" s="20"/>
      <c r="B40" s="9" t="s">
        <v>32</v>
      </c>
      <c r="C40" s="9" t="s">
        <v>34</v>
      </c>
      <c r="D40" s="9" t="s">
        <v>35</v>
      </c>
      <c r="E40" s="9" t="s">
        <v>36</v>
      </c>
      <c r="F40" s="9" t="s">
        <v>37</v>
      </c>
      <c r="G40" s="10" t="s">
        <v>49</v>
      </c>
    </row>
    <row r="41" spans="1:7" s="44" customFormat="1" ht="40.5" customHeight="1">
      <c r="A41" s="21">
        <v>1</v>
      </c>
      <c r="B41" s="74" t="str">
        <f>A35</f>
        <v>Lekarz specjalista medycyny nuklearnej
1. Nadzór nad badaniem.
2. Opis wyniku badania.</v>
      </c>
      <c r="C41" s="22">
        <v>1</v>
      </c>
      <c r="D41" s="12" t="s">
        <v>50</v>
      </c>
      <c r="E41" s="22" t="s">
        <v>86</v>
      </c>
      <c r="F41" s="40" t="str">
        <f>C35</f>
        <v>x</v>
      </c>
      <c r="G41" s="23">
        <f>B35</f>
        <v>60</v>
      </c>
    </row>
    <row r="42" spans="1:7" s="44" customFormat="1" ht="41.25" customHeight="1">
      <c r="A42" s="12">
        <v>2</v>
      </c>
      <c r="B42" s="65" t="str">
        <f>A36</f>
        <v>Technik radiologii
1. Przygotowanie i rozdozowanie izotopu.
2. Przeprowadzenie badania.</v>
      </c>
      <c r="C42" s="12">
        <v>1</v>
      </c>
      <c r="D42" s="12" t="s">
        <v>50</v>
      </c>
      <c r="E42" s="15">
        <v>40</v>
      </c>
      <c r="F42" s="14">
        <f>C36</f>
        <v>0.7932851971831598</v>
      </c>
      <c r="G42" s="14">
        <f>(E42/C42)*F42</f>
        <v>31.73140788732639</v>
      </c>
    </row>
    <row r="43" spans="1:7" s="44" customFormat="1" ht="33" customHeight="1">
      <c r="A43" s="21">
        <v>3</v>
      </c>
      <c r="B43" s="75" t="str">
        <f>A37</f>
        <v>Pielęgniarka
1. Podanie izotopu - zgodnie ze zleceniem lekarskim.</v>
      </c>
      <c r="C43" s="12">
        <v>1</v>
      </c>
      <c r="D43" s="12" t="s">
        <v>50</v>
      </c>
      <c r="E43" s="15">
        <v>20</v>
      </c>
      <c r="F43" s="14">
        <f>C37</f>
        <v>0.7693537495182292</v>
      </c>
      <c r="G43" s="14">
        <f>(E43/C43)*F43</f>
        <v>15.387074990364585</v>
      </c>
    </row>
    <row r="44" spans="1:7" s="46" customFormat="1" ht="27" customHeight="1">
      <c r="A44" s="107" t="s">
        <v>39</v>
      </c>
      <c r="B44" s="108"/>
      <c r="C44" s="108"/>
      <c r="D44" s="108"/>
      <c r="E44" s="108"/>
      <c r="F44" s="108"/>
      <c r="G44" s="18">
        <f>SUM(G41:G43)</f>
        <v>107.11848287769097</v>
      </c>
    </row>
    <row r="45" s="42" customFormat="1" ht="12.75"/>
    <row r="46" s="42" customFormat="1" ht="12.75"/>
    <row r="47" spans="1:3" s="42" customFormat="1" ht="27" customHeight="1">
      <c r="A47" s="109" t="s">
        <v>98</v>
      </c>
      <c r="B47" s="109"/>
      <c r="C47" s="47">
        <f>H27</f>
        <v>146.66056666666668</v>
      </c>
    </row>
    <row r="48" spans="1:3" s="42" customFormat="1" ht="27" customHeight="1">
      <c r="A48" s="110" t="s">
        <v>99</v>
      </c>
      <c r="B48" s="110"/>
      <c r="C48" s="48">
        <f>G44</f>
        <v>107.11848287769097</v>
      </c>
    </row>
    <row r="49" spans="1:3" s="6" customFormat="1" ht="27" customHeight="1">
      <c r="A49" s="112" t="s">
        <v>51</v>
      </c>
      <c r="B49" s="112"/>
      <c r="C49" s="63">
        <f>SUM(C47:C48)</f>
        <v>253.77904954435763</v>
      </c>
    </row>
  </sheetData>
  <sheetProtection/>
  <mergeCells count="5">
    <mergeCell ref="A44:F44"/>
    <mergeCell ref="A47:B47"/>
    <mergeCell ref="A48:B48"/>
    <mergeCell ref="A49:B49"/>
    <mergeCell ref="B1:C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34">
      <selection activeCell="H21" sqref="H21"/>
    </sheetView>
  </sheetViews>
  <sheetFormatPr defaultColWidth="8.875" defaultRowHeight="12.75"/>
  <cols>
    <col min="1" max="1" width="28.25390625" style="49" customWidth="1"/>
    <col min="2" max="2" width="43.125" style="49" customWidth="1"/>
    <col min="3" max="3" width="20.375" style="49" customWidth="1"/>
    <col min="4" max="4" width="14.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37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113" t="str">
        <f>'Wykaz procedur (przykład)'!D15</f>
        <v>Scyntygrafia rdzenia kręgowego z cysternografią</v>
      </c>
      <c r="C1" s="114"/>
    </row>
    <row r="2" spans="1:3" s="42" customFormat="1" ht="31.5" customHeight="1">
      <c r="A2" s="6" t="s">
        <v>21</v>
      </c>
      <c r="B2" s="61" t="str">
        <f>'Wykaz procedur (przykład)'!C15</f>
        <v>92.116</v>
      </c>
      <c r="C2" s="43"/>
    </row>
    <row r="3" spans="1:3" s="42" customFormat="1" ht="15.75">
      <c r="A3" s="6"/>
      <c r="B3" s="7"/>
      <c r="C3" s="43"/>
    </row>
    <row r="4" s="42" customFormat="1" ht="12.75"/>
    <row r="5" s="42" customFormat="1" ht="15">
      <c r="A5" s="6" t="s">
        <v>22</v>
      </c>
    </row>
    <row r="6" s="42" customFormat="1" ht="12.75"/>
    <row r="7" spans="1:8" s="44" customFormat="1" ht="4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.7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7.75" customHeight="1">
      <c r="A11" s="15" t="str">
        <f>'Słownik mat. (przykładowe ceny)'!A10</f>
        <v>MG-SCYNT-008</v>
      </c>
      <c r="B11" s="45" t="str">
        <f>'Słownik mat. (przykładowe ceny)'!B10</f>
        <v>Igła j/u 1,2
Opkakowanie = 100 szt.</v>
      </c>
      <c r="C11" s="11" t="str">
        <f>'Słownik mat. (przykładowe ceny)'!C10</f>
        <v>materiał jednorazowy</v>
      </c>
      <c r="D11" s="12">
        <v>100</v>
      </c>
      <c r="E11" s="12" t="str">
        <f>'Słownik mat. (przykładowe ceny)'!D10</f>
        <v>opakowanie</v>
      </c>
      <c r="F11" s="12">
        <v>2</v>
      </c>
      <c r="G11" s="13">
        <f>'Słownik mat. (przykładowe ceny)'!E10</f>
        <v>5.25</v>
      </c>
      <c r="H11" s="14">
        <f aca="true" t="shared" si="0" ref="H11:H19">((F11/D11)*G11)</f>
        <v>0.105</v>
      </c>
    </row>
    <row r="12" spans="1:8" s="44" customFormat="1" ht="24" customHeight="1">
      <c r="A12" s="15" t="str">
        <f>'Słownik mat. (przykładowe ceny)'!A17</f>
        <v>MG-SCYNT-015</v>
      </c>
      <c r="B12" s="45" t="str">
        <f>'Słownik mat. (przykładowe ceny)'!B17</f>
        <v>Strzykawka 20 ml</v>
      </c>
      <c r="C12" s="11" t="str">
        <f>'Słownik mat. (przykładowe ceny)'!C17</f>
        <v>materiał jednorazowy</v>
      </c>
      <c r="D12" s="12">
        <v>1</v>
      </c>
      <c r="E12" s="12" t="str">
        <f>'Słownik mat. (przykładowe ceny)'!D17</f>
        <v>szt</v>
      </c>
      <c r="F12" s="12">
        <v>1</v>
      </c>
      <c r="G12" s="14">
        <f>'Słownik mat. (przykładowe ceny)'!E17</f>
        <v>0.17</v>
      </c>
      <c r="H12" s="14">
        <f t="shared" si="0"/>
        <v>0.17</v>
      </c>
    </row>
    <row r="13" spans="1:8" s="44" customFormat="1" ht="24" customHeight="1">
      <c r="A13" s="15" t="str">
        <f>'Słownik mat. (przykładowe ceny)'!A19</f>
        <v>MG-SCYNT-017</v>
      </c>
      <c r="B13" s="69" t="str">
        <f>'Słownik mat. (przykładowe ceny)'!B19</f>
        <v>Czepki Clip-Cap</v>
      </c>
      <c r="C13" s="11" t="str">
        <f>'Słownik mat. (przykładowe ceny)'!C19</f>
        <v>materiał niemedyczny</v>
      </c>
      <c r="D13" s="12">
        <v>1</v>
      </c>
      <c r="E13" s="12" t="str">
        <f>'Słownik mat. (przykładowe ceny)'!D19</f>
        <v>szt</v>
      </c>
      <c r="F13" s="12">
        <v>1</v>
      </c>
      <c r="G13" s="14">
        <f>'Słownik mat. (przykładowe ceny)'!E19</f>
        <v>0.79</v>
      </c>
      <c r="H13" s="14">
        <f t="shared" si="0"/>
        <v>0.79</v>
      </c>
    </row>
    <row r="14" spans="1:8" s="44" customFormat="1" ht="24" customHeight="1">
      <c r="A14" s="15" t="str">
        <f>'Słownik mat. (przykładowe ceny)'!A20</f>
        <v>MG-SCYNT-018</v>
      </c>
      <c r="B14" s="45" t="str">
        <f>'Słownik mat. (przykładowe ceny)'!B20</f>
        <v>Ochraniacze na buty</v>
      </c>
      <c r="C14" s="11" t="str">
        <f>'Słownik mat. (przykładowe ceny)'!C20</f>
        <v>materiał niemedyczny</v>
      </c>
      <c r="D14" s="12">
        <v>1</v>
      </c>
      <c r="E14" s="12" t="str">
        <f>'Słownik mat. (przykładowe ceny)'!D20</f>
        <v>para</v>
      </c>
      <c r="F14" s="12">
        <v>1</v>
      </c>
      <c r="G14" s="14">
        <f>'Słownik mat. (przykładowe ceny)'!E20</f>
        <v>0.41</v>
      </c>
      <c r="H14" s="14">
        <f t="shared" si="0"/>
        <v>0.41</v>
      </c>
    </row>
    <row r="15" spans="1:8" s="44" customFormat="1" ht="24" customHeight="1">
      <c r="A15" s="15" t="str">
        <f>'Słownik mat. (przykładowe ceny)'!A21</f>
        <v>MG-SCYNT-019</v>
      </c>
      <c r="B15" s="45" t="str">
        <f>'Słownik mat. (przykładowe ceny)'!B21</f>
        <v>Fartuch jednorazowy ochronny</v>
      </c>
      <c r="C15" s="11" t="str">
        <f>'Słownik mat. (przykładowe ceny)'!C20</f>
        <v>materiał niemedyczny</v>
      </c>
      <c r="D15" s="12">
        <v>1</v>
      </c>
      <c r="E15" s="12" t="str">
        <f>'Słownik mat. (przykładowe ceny)'!D21</f>
        <v>szt</v>
      </c>
      <c r="F15" s="12">
        <v>1</v>
      </c>
      <c r="G15" s="14">
        <f>'Słownik mat. (przykładowe ceny)'!E21</f>
        <v>2.25</v>
      </c>
      <c r="H15" s="14">
        <f t="shared" si="0"/>
        <v>2.25</v>
      </c>
    </row>
    <row r="16" spans="1:8" s="44" customFormat="1" ht="24" customHeight="1">
      <c r="A16" s="15" t="str">
        <f>'Słownik mat. (przykładowe ceny)'!A8</f>
        <v>MG-SCYNT-006</v>
      </c>
      <c r="B16" s="45" t="str">
        <f>'Słownik mat. (przykładowe ceny)'!B8</f>
        <v>Szara koperta C-4 Opakowanie zawiera 100 szt.</v>
      </c>
      <c r="C16" s="11" t="str">
        <f>'Słownik mat. (przykładowe ceny)'!C8</f>
        <v>materiał niemedyczny</v>
      </c>
      <c r="D16" s="12">
        <v>100</v>
      </c>
      <c r="E16" s="12" t="str">
        <f>'Słownik mat. (przykładowe ceny)'!D8</f>
        <v>opakowanie</v>
      </c>
      <c r="F16" s="12">
        <v>1</v>
      </c>
      <c r="G16" s="14">
        <f>'Słownik mat. (przykładowe ceny)'!E8</f>
        <v>14.3</v>
      </c>
      <c r="H16" s="14">
        <f t="shared" si="0"/>
        <v>0.14300000000000002</v>
      </c>
    </row>
    <row r="17" spans="1:8" s="44" customFormat="1" ht="30.75" customHeight="1">
      <c r="A17" s="15" t="str">
        <f>'Słownik mat. (przykładowe ceny)'!A25</f>
        <v>MG-SCYNT-023</v>
      </c>
      <c r="B17" s="45" t="str">
        <f>'Słownik mat. (przykładowe ceny)'!B25</f>
        <v>Generator Technetowy od 15GBq (99mTc)
Odczynnik wystarcza na ok. 60 badań.</v>
      </c>
      <c r="C17" s="11" t="str">
        <f>'Słownik mat. (przykładowe ceny)'!C25</f>
        <v>odczynnik do badań</v>
      </c>
      <c r="D17" s="12">
        <v>60</v>
      </c>
      <c r="E17" s="12" t="str">
        <f>'Słownik mat. (przykładowe ceny)'!D25</f>
        <v>szt</v>
      </c>
      <c r="F17" s="12">
        <v>1</v>
      </c>
      <c r="G17" s="14">
        <f>'Słownik mat. (przykładowe ceny)'!E25</f>
        <v>3824.21</v>
      </c>
      <c r="H17" s="14">
        <f t="shared" si="0"/>
        <v>63.73683333333333</v>
      </c>
    </row>
    <row r="18" spans="1:8" s="44" customFormat="1" ht="28.5" customHeight="1">
      <c r="A18" s="15" t="str">
        <f>'Słownik mat. (przykładowe ceny)'!A29</f>
        <v>MG-SCYNT-027</v>
      </c>
      <c r="B18" s="45" t="str">
        <f>'Słownik mat. (przykładowe ceny)'!B29</f>
        <v>Znacznik DTPA
Opakowanie = 6 fiolek.</v>
      </c>
      <c r="C18" s="11" t="str">
        <f>'Słownik mat. (przykładowe ceny)'!C29</f>
        <v>odczynnik do badań</v>
      </c>
      <c r="D18" s="12">
        <v>6</v>
      </c>
      <c r="E18" s="12" t="str">
        <f>'Słownik mat. (przykładowe ceny)'!D29</f>
        <v>opakowanie</v>
      </c>
      <c r="F18" s="12">
        <v>1</v>
      </c>
      <c r="G18" s="14">
        <f>'Słownik mat. (przykładowe ceny)'!E29</f>
        <v>517.4</v>
      </c>
      <c r="H18" s="14">
        <f>((F18/D18)*G18)</f>
        <v>86.23333333333332</v>
      </c>
    </row>
    <row r="19" spans="1:8" s="44" customFormat="1" ht="33" customHeight="1">
      <c r="A19" s="15" t="str">
        <f>'Słownik mat. (przykładowe ceny)'!A37</f>
        <v>MG-SCYNT-035</v>
      </c>
      <c r="B19" s="45" t="str">
        <f>'Słownik mat. (przykładowe ceny)'!B37</f>
        <v>Płyn Lugola, 100 ml.
Opakowanie = ok. 150 badań.</v>
      </c>
      <c r="C19" s="11" t="str">
        <f>'Słownik mat. (przykładowe ceny)'!C37</f>
        <v>odczynnik do badań</v>
      </c>
      <c r="D19" s="12">
        <v>150</v>
      </c>
      <c r="E19" s="12" t="str">
        <f>'Słownik mat. (przykładowe ceny)'!D26</f>
        <v>opakowanie</v>
      </c>
      <c r="F19" s="12">
        <v>1</v>
      </c>
      <c r="G19" s="14">
        <f>'Słownik mat. (przykładowe ceny)'!E37</f>
        <v>32.9</v>
      </c>
      <c r="H19" s="14">
        <f t="shared" si="0"/>
        <v>0.21933333333333332</v>
      </c>
    </row>
    <row r="20" spans="1:8" s="46" customFormat="1" ht="26.25" customHeight="1">
      <c r="A20" s="16" t="s">
        <v>39</v>
      </c>
      <c r="B20" s="17"/>
      <c r="C20" s="17"/>
      <c r="D20" s="17"/>
      <c r="E20" s="17"/>
      <c r="F20" s="17"/>
      <c r="G20" s="17"/>
      <c r="H20" s="18">
        <f>SUM(H9:H19)</f>
        <v>158.58749999999998</v>
      </c>
    </row>
    <row r="21" s="42" customFormat="1" ht="12.75"/>
    <row r="22" s="42" customFormat="1" ht="12.75"/>
    <row r="23" s="42" customFormat="1" ht="12.75"/>
    <row r="24" s="42" customFormat="1" ht="12.75"/>
    <row r="25" s="42" customFormat="1" ht="12.75"/>
    <row r="26" s="42" customFormat="1" ht="15">
      <c r="A26" s="6" t="s">
        <v>40</v>
      </c>
    </row>
    <row r="27" spans="1:3" s="42" customFormat="1" ht="15">
      <c r="A27" s="6" t="s">
        <v>41</v>
      </c>
      <c r="B27" s="19" t="s">
        <v>97</v>
      </c>
      <c r="C27" s="19" t="s">
        <v>42</v>
      </c>
    </row>
    <row r="28" spans="1:3" s="52" customFormat="1" ht="60" customHeight="1">
      <c r="A28" s="50" t="s">
        <v>156</v>
      </c>
      <c r="B28" s="51">
        <f>'Stawki wynagrodzeń (przykład)'!E8</f>
        <v>60</v>
      </c>
      <c r="C28" s="51" t="s">
        <v>86</v>
      </c>
    </row>
    <row r="29" spans="1:3" s="52" customFormat="1" ht="42" customHeight="1">
      <c r="A29" s="53" t="s">
        <v>157</v>
      </c>
      <c r="B29" s="54">
        <f>'Stawki wynagrodzeń (przykład)'!E17</f>
        <v>47.59711183098959</v>
      </c>
      <c r="C29" s="54">
        <f>B29/60</f>
        <v>0.7932851971831598</v>
      </c>
    </row>
    <row r="30" spans="1:3" s="52" customFormat="1" ht="120" customHeight="1">
      <c r="A30" s="53" t="s">
        <v>182</v>
      </c>
      <c r="B30" s="54">
        <f>'Stawki wynagrodzeń (przykład)'!E20</f>
        <v>46.16122497109375</v>
      </c>
      <c r="C30" s="54">
        <f>B30/60</f>
        <v>0.7693537495182292</v>
      </c>
    </row>
    <row r="31" s="42" customFormat="1" ht="25.5" customHeight="1"/>
    <row r="32" spans="1:7" s="44" customFormat="1" ht="60">
      <c r="A32" s="8" t="s">
        <v>44</v>
      </c>
      <c r="B32" s="8" t="s">
        <v>45</v>
      </c>
      <c r="C32" s="8" t="s">
        <v>26</v>
      </c>
      <c r="D32" s="8" t="s">
        <v>46</v>
      </c>
      <c r="E32" s="8" t="s">
        <v>47</v>
      </c>
      <c r="F32" s="8" t="s">
        <v>48</v>
      </c>
      <c r="G32" s="8" t="s">
        <v>30</v>
      </c>
    </row>
    <row r="33" spans="1:7" s="44" customFormat="1" ht="21.75" customHeight="1">
      <c r="A33" s="20"/>
      <c r="B33" s="9" t="s">
        <v>32</v>
      </c>
      <c r="C33" s="9" t="s">
        <v>34</v>
      </c>
      <c r="D33" s="9" t="s">
        <v>35</v>
      </c>
      <c r="E33" s="9" t="s">
        <v>36</v>
      </c>
      <c r="F33" s="9" t="s">
        <v>37</v>
      </c>
      <c r="G33" s="10" t="s">
        <v>49</v>
      </c>
    </row>
    <row r="34" spans="1:7" s="44" customFormat="1" ht="42" customHeight="1">
      <c r="A34" s="21">
        <v>1</v>
      </c>
      <c r="B34" s="74" t="str">
        <f>A28</f>
        <v>Lekarz specjalista medycyny nuklearnej
1. Nadzór nad badaniem.
2. Opis wyniku badania.</v>
      </c>
      <c r="C34" s="22">
        <v>1</v>
      </c>
      <c r="D34" s="12" t="s">
        <v>50</v>
      </c>
      <c r="E34" s="76" t="s">
        <v>86</v>
      </c>
      <c r="F34" s="23" t="str">
        <f>C28</f>
        <v>x</v>
      </c>
      <c r="G34" s="23">
        <f>B28</f>
        <v>60</v>
      </c>
    </row>
    <row r="35" spans="1:7" s="44" customFormat="1" ht="44.25" customHeight="1">
      <c r="A35" s="12">
        <v>2</v>
      </c>
      <c r="B35" s="65" t="str">
        <f>A29</f>
        <v>Technik radiologii
1. Przygotowanie i rozdozowanie izotopu.
2. Przeprowadzenie badania.</v>
      </c>
      <c r="C35" s="12">
        <v>1</v>
      </c>
      <c r="D35" s="12" t="s">
        <v>50</v>
      </c>
      <c r="E35" s="15">
        <v>150</v>
      </c>
      <c r="F35" s="14">
        <f>C29</f>
        <v>0.7932851971831598</v>
      </c>
      <c r="G35" s="14">
        <f>(E35/C35)*F35</f>
        <v>118.99277957747397</v>
      </c>
    </row>
    <row r="36" spans="1:7" s="44" customFormat="1" ht="88.5" customHeight="1">
      <c r="A36" s="21">
        <v>3</v>
      </c>
      <c r="B36" s="75" t="str">
        <f>A30</f>
        <v>Pielęgniarka
1. Podanie izotopu następuje drogą nakłucia lędźwiowego - procedura wyceniona i wykazywana odrębnie przez OPK proceduralny Dział Anestezjologii Znieczulenia. Czas pracy pielęgniarki to asysta.</v>
      </c>
      <c r="C36" s="12">
        <v>1</v>
      </c>
      <c r="D36" s="12" t="s">
        <v>50</v>
      </c>
      <c r="E36" s="15">
        <v>20</v>
      </c>
      <c r="F36" s="14">
        <f>C30</f>
        <v>0.7693537495182292</v>
      </c>
      <c r="G36" s="14">
        <f>(E36/C36)*F36</f>
        <v>15.387074990364585</v>
      </c>
    </row>
    <row r="37" spans="1:7" s="46" customFormat="1" ht="27" customHeight="1">
      <c r="A37" s="107" t="s">
        <v>39</v>
      </c>
      <c r="B37" s="108"/>
      <c r="C37" s="108"/>
      <c r="D37" s="108"/>
      <c r="E37" s="108"/>
      <c r="F37" s="108"/>
      <c r="G37" s="18">
        <f>SUM(G34:G36)</f>
        <v>194.37985456783858</v>
      </c>
    </row>
    <row r="38" s="42" customFormat="1" ht="12.75"/>
    <row r="39" s="42" customFormat="1" ht="12.75"/>
    <row r="40" spans="1:3" s="42" customFormat="1" ht="27" customHeight="1">
      <c r="A40" s="109" t="s">
        <v>98</v>
      </c>
      <c r="B40" s="109"/>
      <c r="C40" s="47">
        <f>H20</f>
        <v>158.58749999999998</v>
      </c>
    </row>
    <row r="41" spans="1:3" s="42" customFormat="1" ht="27" customHeight="1">
      <c r="A41" s="110" t="s">
        <v>99</v>
      </c>
      <c r="B41" s="110"/>
      <c r="C41" s="48">
        <f>G37</f>
        <v>194.37985456783858</v>
      </c>
    </row>
    <row r="42" spans="1:3" s="6" customFormat="1" ht="27" customHeight="1">
      <c r="A42" s="112" t="s">
        <v>51</v>
      </c>
      <c r="B42" s="112"/>
      <c r="C42" s="63">
        <f>SUM(C40:C41)</f>
        <v>352.9673545678386</v>
      </c>
    </row>
  </sheetData>
  <sheetProtection/>
  <mergeCells count="5">
    <mergeCell ref="A37:F37"/>
    <mergeCell ref="A40:B40"/>
    <mergeCell ref="A41:B41"/>
    <mergeCell ref="A42:B42"/>
    <mergeCell ref="B1:C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40">
      <selection activeCell="F14" sqref="F14"/>
    </sheetView>
  </sheetViews>
  <sheetFormatPr defaultColWidth="8.875" defaultRowHeight="12.75"/>
  <cols>
    <col min="1" max="1" width="28.375" style="49" customWidth="1"/>
    <col min="2" max="2" width="43.125" style="49" customWidth="1"/>
    <col min="3" max="3" width="20.375" style="49" customWidth="1"/>
    <col min="4" max="4" width="14.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37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113" t="str">
        <f>'Wykaz procedur (przykład)'!D16</f>
        <v>Scyntygrafia przytarczyc 99 mTc / 99 mTc - MIBI</v>
      </c>
      <c r="C1" s="114"/>
    </row>
    <row r="2" spans="1:3" s="42" customFormat="1" ht="31.5" customHeight="1">
      <c r="A2" s="6" t="s">
        <v>21</v>
      </c>
      <c r="B2" s="61" t="str">
        <f>'Wykaz procedur (przykład)'!C16</f>
        <v>92.132</v>
      </c>
      <c r="C2" s="43"/>
    </row>
    <row r="3" spans="1:3" s="42" customFormat="1" ht="15.75">
      <c r="A3" s="6"/>
      <c r="B3" s="7"/>
      <c r="C3" s="43"/>
    </row>
    <row r="4" s="42" customFormat="1" ht="12.75"/>
    <row r="5" s="42" customFormat="1" ht="15">
      <c r="A5" s="6" t="s">
        <v>22</v>
      </c>
    </row>
    <row r="6" s="42" customFormat="1" ht="12.75"/>
    <row r="7" spans="1:8" s="44" customFormat="1" ht="4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.7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</row>
    <row r="12" spans="1:8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2</v>
      </c>
      <c r="G12" s="13">
        <f>'Słownik mat. (przykładowe ceny)'!E10</f>
        <v>5.25</v>
      </c>
      <c r="H12" s="14">
        <f aca="true" t="shared" si="0" ref="H12:H24">((F12/D12)*G12)</f>
        <v>0.105</v>
      </c>
    </row>
    <row r="13" spans="1:8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</row>
    <row r="14" spans="1:8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1</v>
      </c>
      <c r="G14" s="14">
        <f>'Słownik mat. (przykładowe ceny)'!E15</f>
        <v>14.79</v>
      </c>
      <c r="H14" s="14">
        <f t="shared" si="0"/>
        <v>0.5916</v>
      </c>
    </row>
    <row r="15" spans="1:8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1</v>
      </c>
      <c r="G15" s="14">
        <f>'Słownik mat. (przykładowe ceny)'!E16</f>
        <v>0.1598</v>
      </c>
      <c r="H15" s="14">
        <f t="shared" si="0"/>
        <v>0.1598</v>
      </c>
    </row>
    <row r="16" spans="1:8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1</v>
      </c>
      <c r="G16" s="14">
        <f>'Słownik mat. (przykładowe ceny)'!E17</f>
        <v>0.17</v>
      </c>
      <c r="H16" s="14">
        <f t="shared" si="0"/>
        <v>0.17</v>
      </c>
    </row>
    <row r="17" spans="1:8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</row>
    <row r="18" spans="1:8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</row>
    <row r="19" spans="1:8" s="44" customFormat="1" ht="24" customHeight="1">
      <c r="A19" s="15" t="str">
        <f>'Słownik mat. (przykładowe ceny)'!A19</f>
        <v>MG-SCYNT-017</v>
      </c>
      <c r="B19" s="69" t="str">
        <f>'Słownik mat. (przykładowe ceny)'!B19</f>
        <v>Czepki Clip-Cap</v>
      </c>
      <c r="C19" s="11" t="str">
        <f>'Słownik mat. (przykładowe ceny)'!C19</f>
        <v>materiał niemedyczny</v>
      </c>
      <c r="D19" s="12">
        <v>1</v>
      </c>
      <c r="E19" s="12" t="str">
        <f>'Słownik mat. (przykładowe ceny)'!D19</f>
        <v>szt</v>
      </c>
      <c r="F19" s="12">
        <v>1</v>
      </c>
      <c r="G19" s="14">
        <f>'Słownik mat. (przykładowe ceny)'!E19</f>
        <v>0.79</v>
      </c>
      <c r="H19" s="14">
        <f t="shared" si="0"/>
        <v>0.79</v>
      </c>
    </row>
    <row r="20" spans="1:8" s="44" customFormat="1" ht="24" customHeight="1">
      <c r="A20" s="15" t="str">
        <f>'Słownik mat. (przykładowe ceny)'!A20</f>
        <v>MG-SCYNT-018</v>
      </c>
      <c r="B20" s="45" t="str">
        <f>'Słownik mat. (przykładowe ceny)'!B20</f>
        <v>Ochraniacze na buty</v>
      </c>
      <c r="C20" s="11" t="str">
        <f>'Słownik mat. (przykładowe ceny)'!C20</f>
        <v>materiał niemedyczny</v>
      </c>
      <c r="D20" s="12">
        <v>1</v>
      </c>
      <c r="E20" s="12" t="str">
        <f>'Słownik mat. (przykładowe ceny)'!D20</f>
        <v>para</v>
      </c>
      <c r="F20" s="12">
        <v>1</v>
      </c>
      <c r="G20" s="14">
        <f>'Słownik mat. (przykładowe ceny)'!E20</f>
        <v>0.41</v>
      </c>
      <c r="H20" s="14">
        <f t="shared" si="0"/>
        <v>0.41</v>
      </c>
    </row>
    <row r="21" spans="1:8" s="44" customFormat="1" ht="24" customHeight="1">
      <c r="A21" s="15" t="str">
        <f>'Słownik mat. (przykładowe ceny)'!A21</f>
        <v>MG-SCYNT-019</v>
      </c>
      <c r="B21" s="45" t="str">
        <f>'Słownik mat. (przykładowe ceny)'!B21</f>
        <v>Fartuch jednorazowy ochronny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ceny)'!D21</f>
        <v>szt</v>
      </c>
      <c r="F21" s="12">
        <v>1</v>
      </c>
      <c r="G21" s="14">
        <f>'Słownik mat. (przykładowe ceny)'!E21</f>
        <v>2.25</v>
      </c>
      <c r="H21" s="14">
        <f t="shared" si="0"/>
        <v>2.25</v>
      </c>
    </row>
    <row r="22" spans="1:8" s="44" customFormat="1" ht="24" customHeight="1">
      <c r="A22" s="15" t="str">
        <f>'Słownik mat. (przykładowe ceny)'!A8</f>
        <v>MG-SCYNT-006</v>
      </c>
      <c r="B22" s="45" t="str">
        <f>'Słownik mat. (przykładowe ceny)'!B8</f>
        <v>Szara koperta C-4 Opakowanie zawiera 100 szt.</v>
      </c>
      <c r="C22" s="11" t="str">
        <f>'Słownik mat. (przykładowe ceny)'!C8</f>
        <v>materiał niemedyczny</v>
      </c>
      <c r="D22" s="12">
        <v>100</v>
      </c>
      <c r="E22" s="12" t="str">
        <f>'Słownik mat. (przykładowe ceny)'!D8</f>
        <v>opakowanie</v>
      </c>
      <c r="F22" s="12">
        <v>1</v>
      </c>
      <c r="G22" s="14">
        <f>'Słownik mat. (przykładowe ceny)'!E8</f>
        <v>14.3</v>
      </c>
      <c r="H22" s="14">
        <f t="shared" si="0"/>
        <v>0.14300000000000002</v>
      </c>
    </row>
    <row r="23" spans="1:8" s="44" customFormat="1" ht="30.75" customHeight="1">
      <c r="A23" s="15" t="str">
        <f>'Słownik mat. (przykładowe ceny)'!A25</f>
        <v>MG-SCYNT-023</v>
      </c>
      <c r="B23" s="45" t="str">
        <f>'Słownik mat. (przykładowe ceny)'!B25</f>
        <v>Generator Technetowy od 15GBq (99mTc)
Odczynnik wystarcza na ok. 60 badań.</v>
      </c>
      <c r="C23" s="11" t="str">
        <f>'Słownik mat. (przykładowe ceny)'!C25</f>
        <v>odczynnik do badań</v>
      </c>
      <c r="D23" s="12">
        <v>60</v>
      </c>
      <c r="E23" s="12" t="str">
        <f>'Słownik mat. (przykładowe ceny)'!D25</f>
        <v>szt</v>
      </c>
      <c r="F23" s="12">
        <v>1</v>
      </c>
      <c r="G23" s="14">
        <f>'Słownik mat. (przykładowe ceny)'!E25</f>
        <v>3824.21</v>
      </c>
      <c r="H23" s="14">
        <f t="shared" si="0"/>
        <v>63.73683333333333</v>
      </c>
    </row>
    <row r="24" spans="1:8" s="44" customFormat="1" ht="29.25" customHeight="1">
      <c r="A24" s="15" t="str">
        <f>'Słownik mat. (przykładowe ceny)'!A26</f>
        <v>MG-SCYNT-024</v>
      </c>
      <c r="B24" s="45" t="str">
        <f>'Słownik mat. (przykładowe ceny)'!B26</f>
        <v>Znacznik MIBI
Opakowanie = 6 fiolek.</v>
      </c>
      <c r="C24" s="11" t="str">
        <f>'Słownik mat. (przykładowe ceny)'!C26</f>
        <v>odczynnik do badań</v>
      </c>
      <c r="D24" s="12">
        <v>6</v>
      </c>
      <c r="E24" s="12" t="str">
        <f>'Słownik mat. (przykładowe ceny)'!D26</f>
        <v>opakowanie</v>
      </c>
      <c r="F24" s="12">
        <v>1</v>
      </c>
      <c r="G24" s="14">
        <f>'Słownik mat. (przykładowe ceny)'!E26</f>
        <v>379.08</v>
      </c>
      <c r="H24" s="14">
        <f t="shared" si="0"/>
        <v>63.17999999999999</v>
      </c>
    </row>
    <row r="25" spans="1:8" s="46" customFormat="1" ht="26.25" customHeight="1">
      <c r="A25" s="16" t="s">
        <v>39</v>
      </c>
      <c r="B25" s="17"/>
      <c r="C25" s="17"/>
      <c r="D25" s="17"/>
      <c r="E25" s="17"/>
      <c r="F25" s="17"/>
      <c r="G25" s="17"/>
      <c r="H25" s="18">
        <f>SUM(H9:H24)</f>
        <v>142.75123333333335</v>
      </c>
    </row>
    <row r="26" s="42" customFormat="1" ht="12.75"/>
    <row r="27" s="42" customFormat="1" ht="12.75"/>
    <row r="28" s="42" customFormat="1" ht="12.75"/>
    <row r="29" s="42" customFormat="1" ht="12.75"/>
    <row r="30" s="42" customFormat="1" ht="12.75"/>
    <row r="31" s="42" customFormat="1" ht="15">
      <c r="A31" s="6" t="s">
        <v>40</v>
      </c>
    </row>
    <row r="32" spans="1:3" s="42" customFormat="1" ht="15">
      <c r="A32" s="6" t="s">
        <v>41</v>
      </c>
      <c r="B32" s="19" t="s">
        <v>97</v>
      </c>
      <c r="C32" s="19" t="s">
        <v>42</v>
      </c>
    </row>
    <row r="33" spans="1:3" s="52" customFormat="1" ht="59.25" customHeight="1">
      <c r="A33" s="50" t="s">
        <v>156</v>
      </c>
      <c r="B33" s="51">
        <f>'Stawki wynagrodzeń (przykład)'!E8</f>
        <v>60</v>
      </c>
      <c r="C33" s="51" t="s">
        <v>86</v>
      </c>
    </row>
    <row r="34" spans="1:3" s="52" customFormat="1" ht="57" customHeight="1">
      <c r="A34" s="53" t="s">
        <v>157</v>
      </c>
      <c r="B34" s="54">
        <f>'Stawki wynagrodzeń (przykład)'!E17</f>
        <v>47.59711183098959</v>
      </c>
      <c r="C34" s="54">
        <f>B34/60</f>
        <v>0.7932851971831598</v>
      </c>
    </row>
    <row r="35" spans="1:3" s="52" customFormat="1" ht="43.5" customHeight="1">
      <c r="A35" s="53" t="s">
        <v>158</v>
      </c>
      <c r="B35" s="54">
        <f>'Stawki wynagrodzeń (przykład)'!E20</f>
        <v>46.16122497109375</v>
      </c>
      <c r="C35" s="54">
        <f>B35/60</f>
        <v>0.7693537495182292</v>
      </c>
    </row>
    <row r="36" s="42" customFormat="1" ht="25.5" customHeight="1"/>
    <row r="37" spans="1:7" s="44" customFormat="1" ht="60">
      <c r="A37" s="8" t="s">
        <v>44</v>
      </c>
      <c r="B37" s="8" t="s">
        <v>45</v>
      </c>
      <c r="C37" s="8" t="s">
        <v>26</v>
      </c>
      <c r="D37" s="8" t="s">
        <v>46</v>
      </c>
      <c r="E37" s="8" t="s">
        <v>47</v>
      </c>
      <c r="F37" s="8" t="s">
        <v>48</v>
      </c>
      <c r="G37" s="8" t="s">
        <v>30</v>
      </c>
    </row>
    <row r="38" spans="1:7" s="44" customFormat="1" ht="21.75" customHeight="1">
      <c r="A38" s="20"/>
      <c r="B38" s="9" t="s">
        <v>32</v>
      </c>
      <c r="C38" s="9" t="s">
        <v>34</v>
      </c>
      <c r="D38" s="9" t="s">
        <v>35</v>
      </c>
      <c r="E38" s="9" t="s">
        <v>36</v>
      </c>
      <c r="F38" s="9" t="s">
        <v>37</v>
      </c>
      <c r="G38" s="10" t="s">
        <v>49</v>
      </c>
    </row>
    <row r="39" spans="1:7" s="44" customFormat="1" ht="43.5" customHeight="1">
      <c r="A39" s="21">
        <v>1</v>
      </c>
      <c r="B39" s="74" t="str">
        <f>A33</f>
        <v>Lekarz specjalista medycyny nuklearnej
1. Nadzór nad badaniem.
2. Opis wyniku badania.</v>
      </c>
      <c r="C39" s="22">
        <v>1</v>
      </c>
      <c r="D39" s="12" t="s">
        <v>50</v>
      </c>
      <c r="E39" s="76" t="s">
        <v>86</v>
      </c>
      <c r="F39" s="23" t="str">
        <f>C33</f>
        <v>x</v>
      </c>
      <c r="G39" s="23">
        <f>B33</f>
        <v>60</v>
      </c>
    </row>
    <row r="40" spans="1:7" s="44" customFormat="1" ht="43.5" customHeight="1">
      <c r="A40" s="12">
        <v>2</v>
      </c>
      <c r="B40" s="65" t="str">
        <f>A34</f>
        <v>Technik radiologii
1. Przygotowanie i rozdozowanie izotopu.
2. Przeprowadzenie badania.</v>
      </c>
      <c r="C40" s="12">
        <v>1</v>
      </c>
      <c r="D40" s="12" t="s">
        <v>50</v>
      </c>
      <c r="E40" s="15">
        <v>55</v>
      </c>
      <c r="F40" s="14">
        <f>C34</f>
        <v>0.7932851971831598</v>
      </c>
      <c r="G40" s="14">
        <f>(E40/C40)*F40</f>
        <v>43.63068584507379</v>
      </c>
    </row>
    <row r="41" spans="1:7" s="44" customFormat="1" ht="31.5" customHeight="1">
      <c r="A41" s="21">
        <v>3</v>
      </c>
      <c r="B41" s="75" t="str">
        <f>A35</f>
        <v>Pielęgniarka
1. Podanie izotopu - zgodnie ze zleceniem lekarskim.</v>
      </c>
      <c r="C41" s="12">
        <v>1</v>
      </c>
      <c r="D41" s="12" t="s">
        <v>50</v>
      </c>
      <c r="E41" s="15">
        <v>20</v>
      </c>
      <c r="F41" s="14">
        <f>C35</f>
        <v>0.7693537495182292</v>
      </c>
      <c r="G41" s="14">
        <f>(E41/C41)*F41</f>
        <v>15.387074990364585</v>
      </c>
    </row>
    <row r="42" spans="1:7" s="46" customFormat="1" ht="27" customHeight="1">
      <c r="A42" s="107" t="s">
        <v>39</v>
      </c>
      <c r="B42" s="108"/>
      <c r="C42" s="108"/>
      <c r="D42" s="108"/>
      <c r="E42" s="108"/>
      <c r="F42" s="108"/>
      <c r="G42" s="18">
        <f>SUM(G39:G41)</f>
        <v>119.01776083543838</v>
      </c>
    </row>
    <row r="43" s="42" customFormat="1" ht="12.75"/>
    <row r="44" s="42" customFormat="1" ht="12.75"/>
    <row r="45" spans="1:3" s="42" customFormat="1" ht="27" customHeight="1">
      <c r="A45" s="109" t="s">
        <v>98</v>
      </c>
      <c r="B45" s="109"/>
      <c r="C45" s="47">
        <f>H25</f>
        <v>142.75123333333335</v>
      </c>
    </row>
    <row r="46" spans="1:3" s="42" customFormat="1" ht="27" customHeight="1">
      <c r="A46" s="110" t="s">
        <v>99</v>
      </c>
      <c r="B46" s="110"/>
      <c r="C46" s="48">
        <f>G42</f>
        <v>119.01776083543838</v>
      </c>
    </row>
    <row r="47" spans="1:3" s="6" customFormat="1" ht="27" customHeight="1">
      <c r="A47" s="112" t="s">
        <v>51</v>
      </c>
      <c r="B47" s="112"/>
      <c r="C47" s="63">
        <f>SUM(C45:C46)</f>
        <v>261.7689941687717</v>
      </c>
    </row>
  </sheetData>
  <sheetProtection/>
  <mergeCells count="5">
    <mergeCell ref="A42:F42"/>
    <mergeCell ref="A45:B45"/>
    <mergeCell ref="A46:B46"/>
    <mergeCell ref="A47:B47"/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0"/>
  <sheetViews>
    <sheetView zoomScalePageLayoutView="0" workbookViewId="0" topLeftCell="A1">
      <selection activeCell="F3" sqref="F3"/>
    </sheetView>
  </sheetViews>
  <sheetFormatPr defaultColWidth="8.875" defaultRowHeight="12.75"/>
  <cols>
    <col min="1" max="1" width="5.125" style="24" customWidth="1"/>
    <col min="2" max="2" width="22.625" style="24" customWidth="1"/>
    <col min="3" max="3" width="45.75390625" style="24" customWidth="1"/>
    <col min="4" max="4" width="22.25390625" style="24" customWidth="1"/>
    <col min="5" max="5" width="19.625" style="24" customWidth="1"/>
    <col min="6" max="6" width="14.75390625" style="24" customWidth="1"/>
    <col min="7" max="7" width="13.00390625" style="24" customWidth="1"/>
    <col min="8" max="8" width="13.25390625" style="24" customWidth="1"/>
    <col min="9" max="9" width="9.375" style="24" bestFit="1" customWidth="1"/>
    <col min="10" max="10" width="11.375" style="24" bestFit="1" customWidth="1"/>
    <col min="11" max="11" width="8.875" style="24" customWidth="1"/>
    <col min="12" max="12" width="11.375" style="24" bestFit="1" customWidth="1"/>
    <col min="13" max="16384" width="8.875" style="24" customWidth="1"/>
  </cols>
  <sheetData>
    <row r="1" spans="1:255" ht="36" customHeight="1">
      <c r="A1" s="91" t="s">
        <v>217</v>
      </c>
      <c r="B1" s="91"/>
      <c r="C1" s="91"/>
      <c r="D1" s="91"/>
      <c r="E1" s="9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5" ht="51" customHeight="1">
      <c r="A2" s="59" t="s">
        <v>0</v>
      </c>
      <c r="B2" s="59" t="s">
        <v>74</v>
      </c>
      <c r="C2" s="59" t="s">
        <v>75</v>
      </c>
      <c r="D2" s="59" t="s">
        <v>85</v>
      </c>
      <c r="E2" s="59" t="s">
        <v>76</v>
      </c>
    </row>
    <row r="3" spans="1:11" ht="33" customHeight="1">
      <c r="A3" s="12">
        <v>1</v>
      </c>
      <c r="B3" s="5" t="s">
        <v>77</v>
      </c>
      <c r="C3" s="5" t="s">
        <v>95</v>
      </c>
      <c r="D3" s="14">
        <v>60</v>
      </c>
      <c r="E3" s="38" t="s">
        <v>86</v>
      </c>
      <c r="F3" s="25"/>
      <c r="G3" s="25"/>
      <c r="J3" s="26"/>
      <c r="K3" s="27"/>
    </row>
    <row r="4" spans="1:11" ht="34.5" customHeight="1">
      <c r="A4" s="12">
        <v>2</v>
      </c>
      <c r="B4" s="5" t="s">
        <v>78</v>
      </c>
      <c r="C4" s="5" t="s">
        <v>95</v>
      </c>
      <c r="D4" s="14">
        <v>60</v>
      </c>
      <c r="E4" s="38" t="s">
        <v>86</v>
      </c>
      <c r="F4" s="25"/>
      <c r="G4" s="25"/>
      <c r="J4" s="26"/>
      <c r="K4" s="27"/>
    </row>
    <row r="5" spans="1:11" ht="34.5" customHeight="1">
      <c r="A5" s="12">
        <v>3</v>
      </c>
      <c r="B5" s="5" t="s">
        <v>79</v>
      </c>
      <c r="C5" s="5" t="s">
        <v>95</v>
      </c>
      <c r="D5" s="14">
        <v>60</v>
      </c>
      <c r="E5" s="38" t="s">
        <v>86</v>
      </c>
      <c r="F5" s="25"/>
      <c r="G5" s="25"/>
      <c r="J5" s="26"/>
      <c r="K5" s="27"/>
    </row>
    <row r="6" spans="1:11" ht="34.5" customHeight="1">
      <c r="A6" s="12">
        <v>4</v>
      </c>
      <c r="B6" s="5" t="s">
        <v>80</v>
      </c>
      <c r="C6" s="5" t="s">
        <v>95</v>
      </c>
      <c r="D6" s="14">
        <v>60</v>
      </c>
      <c r="E6" s="38" t="s">
        <v>86</v>
      </c>
      <c r="F6" s="25"/>
      <c r="G6" s="25"/>
      <c r="J6" s="26"/>
      <c r="K6" s="27"/>
    </row>
    <row r="7" spans="1:11" ht="34.5" customHeight="1">
      <c r="A7" s="12">
        <v>5</v>
      </c>
      <c r="B7" s="5" t="s">
        <v>84</v>
      </c>
      <c r="C7" s="5" t="s">
        <v>95</v>
      </c>
      <c r="D7" s="14">
        <v>60</v>
      </c>
      <c r="E7" s="38" t="s">
        <v>86</v>
      </c>
      <c r="F7" s="25"/>
      <c r="G7" s="25"/>
      <c r="J7" s="26"/>
      <c r="K7" s="27"/>
    </row>
    <row r="8" spans="1:255" ht="24" customHeight="1">
      <c r="A8" s="92" t="s">
        <v>87</v>
      </c>
      <c r="B8" s="93"/>
      <c r="C8" s="93"/>
      <c r="D8" s="94"/>
      <c r="E8" s="60">
        <f>D7</f>
        <v>60</v>
      </c>
      <c r="F8" s="29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</row>
    <row r="9" spans="1:255" ht="24" customHeight="1">
      <c r="A9" s="34"/>
      <c r="B9" s="35"/>
      <c r="C9" s="35"/>
      <c r="D9" s="36"/>
      <c r="E9" s="37"/>
      <c r="F9" s="29"/>
      <c r="G9" s="30"/>
      <c r="H9" s="3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</row>
    <row r="10" spans="1:5" ht="51" customHeight="1">
      <c r="A10" s="59" t="s">
        <v>0</v>
      </c>
      <c r="B10" s="59" t="s">
        <v>74</v>
      </c>
      <c r="C10" s="59" t="s">
        <v>75</v>
      </c>
      <c r="D10" s="59" t="s">
        <v>216</v>
      </c>
      <c r="E10" s="59" t="s">
        <v>76</v>
      </c>
    </row>
    <row r="11" spans="1:255" ht="24" customHeight="1">
      <c r="A11" s="12">
        <v>1</v>
      </c>
      <c r="B11" s="5" t="s">
        <v>88</v>
      </c>
      <c r="C11" s="5" t="s">
        <v>43</v>
      </c>
      <c r="D11" s="28">
        <v>75554.58</v>
      </c>
      <c r="E11" s="31">
        <f aca="true" t="shared" si="0" ref="E11:E16">D11*1.1991</f>
        <v>90597.496878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24" customHeight="1">
      <c r="A12" s="12">
        <v>2</v>
      </c>
      <c r="B12" s="5" t="s">
        <v>89</v>
      </c>
      <c r="C12" s="5" t="s">
        <v>43</v>
      </c>
      <c r="D12" s="28">
        <v>75498.32</v>
      </c>
      <c r="E12" s="31">
        <f t="shared" si="0"/>
        <v>90530.03551200002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4" customHeight="1">
      <c r="A13" s="12">
        <v>3</v>
      </c>
      <c r="B13" s="5" t="s">
        <v>90</v>
      </c>
      <c r="C13" s="5" t="s">
        <v>43</v>
      </c>
      <c r="D13" s="28">
        <v>74586.35</v>
      </c>
      <c r="E13" s="31">
        <f t="shared" si="0"/>
        <v>89436.49228500001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24" customHeight="1">
      <c r="A14" s="12">
        <v>4</v>
      </c>
      <c r="B14" s="5" t="s">
        <v>91</v>
      </c>
      <c r="C14" s="5" t="s">
        <v>43</v>
      </c>
      <c r="D14" s="32">
        <v>76298.42</v>
      </c>
      <c r="E14" s="31">
        <f t="shared" si="0"/>
        <v>91489.435422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24" customHeight="1">
      <c r="A15" s="12">
        <v>5</v>
      </c>
      <c r="B15" s="5" t="s">
        <v>92</v>
      </c>
      <c r="C15" s="5" t="s">
        <v>43</v>
      </c>
      <c r="D15" s="32">
        <v>77649.24</v>
      </c>
      <c r="E15" s="31">
        <f t="shared" si="0"/>
        <v>93109.20368400001</v>
      </c>
      <c r="F15" s="3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21" customHeight="1">
      <c r="A16" s="12">
        <v>6</v>
      </c>
      <c r="B16" s="5" t="s">
        <v>93</v>
      </c>
      <c r="C16" s="5" t="s">
        <v>43</v>
      </c>
      <c r="D16" s="32">
        <v>77688.32</v>
      </c>
      <c r="E16" s="31">
        <f t="shared" si="0"/>
        <v>93156.06451200001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24" customHeight="1">
      <c r="A17" s="92" t="s">
        <v>83</v>
      </c>
      <c r="B17" s="93"/>
      <c r="C17" s="93"/>
      <c r="D17" s="94"/>
      <c r="E17" s="60">
        <f>SUM(E11:E16)/6/12/160</f>
        <v>47.59711183098959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5" ht="21" customHeight="1">
      <c r="A18" s="12">
        <v>1</v>
      </c>
      <c r="B18" s="5" t="s">
        <v>81</v>
      </c>
      <c r="C18" s="5" t="s">
        <v>94</v>
      </c>
      <c r="D18" s="28">
        <v>76258.34</v>
      </c>
      <c r="E18" s="28">
        <f>D18*1.1991</f>
        <v>91441.375494</v>
      </c>
    </row>
    <row r="19" spans="1:5" ht="21" customHeight="1">
      <c r="A19" s="33">
        <v>2</v>
      </c>
      <c r="B19" s="5" t="s">
        <v>82</v>
      </c>
      <c r="C19" s="5" t="s">
        <v>94</v>
      </c>
      <c r="D19" s="32">
        <v>71568.45</v>
      </c>
      <c r="E19" s="28">
        <f>D19*1.1991</f>
        <v>85817.728395</v>
      </c>
    </row>
    <row r="20" spans="1:255" ht="24" customHeight="1">
      <c r="A20" s="92" t="s">
        <v>96</v>
      </c>
      <c r="B20" s="93"/>
      <c r="C20" s="93"/>
      <c r="D20" s="94"/>
      <c r="E20" s="60">
        <f>SUM(E18:E19)/2/12/160</f>
        <v>46.16122497109375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</sheetData>
  <sheetProtection/>
  <mergeCells count="4">
    <mergeCell ref="A1:E1"/>
    <mergeCell ref="A8:D8"/>
    <mergeCell ref="A17:D17"/>
    <mergeCell ref="A20:D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40">
      <selection activeCell="E41" sqref="E41"/>
    </sheetView>
  </sheetViews>
  <sheetFormatPr defaultColWidth="8.875" defaultRowHeight="12.75"/>
  <cols>
    <col min="1" max="1" width="28.75390625" style="49" customWidth="1"/>
    <col min="2" max="2" width="43.125" style="49" customWidth="1"/>
    <col min="3" max="3" width="20.375" style="49" customWidth="1"/>
    <col min="4" max="4" width="14.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37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61" t="str">
        <f>'Wykaz procedur (przykład)'!D17</f>
        <v>Scyntygrafia trójfazowa kości</v>
      </c>
      <c r="C1" s="41"/>
    </row>
    <row r="2" spans="1:3" s="42" customFormat="1" ht="31.5" customHeight="1">
      <c r="A2" s="6" t="s">
        <v>21</v>
      </c>
      <c r="B2" s="61" t="str">
        <f>'Wykaz procedur (przykład)'!C17</f>
        <v>92.141</v>
      </c>
      <c r="C2" s="43"/>
    </row>
    <row r="3" spans="1:3" s="42" customFormat="1" ht="15.75">
      <c r="A3" s="6"/>
      <c r="B3" s="7"/>
      <c r="C3" s="43"/>
    </row>
    <row r="4" s="42" customFormat="1" ht="12.75"/>
    <row r="5" s="42" customFormat="1" ht="15">
      <c r="A5" s="6" t="s">
        <v>22</v>
      </c>
    </row>
    <row r="6" s="42" customFormat="1" ht="12.75"/>
    <row r="7" spans="1:8" s="44" customFormat="1" ht="4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.7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</row>
    <row r="12" spans="1:8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2</v>
      </c>
      <c r="G12" s="13">
        <f>'Słownik mat. (przykładowe ceny)'!E10</f>
        <v>5.25</v>
      </c>
      <c r="H12" s="14">
        <f aca="true" t="shared" si="0" ref="H12:H25">((F12/D12)*G12)</f>
        <v>0.105</v>
      </c>
    </row>
    <row r="13" spans="1:8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</row>
    <row r="14" spans="1:8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1</v>
      </c>
      <c r="G14" s="14">
        <f>'Słownik mat. (przykładowe ceny)'!E15</f>
        <v>14.79</v>
      </c>
      <c r="H14" s="14">
        <f t="shared" si="0"/>
        <v>0.5916</v>
      </c>
    </row>
    <row r="15" spans="1:8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1</v>
      </c>
      <c r="G15" s="14">
        <f>'Słownik mat. (przykładowe ceny)'!E16</f>
        <v>0.1598</v>
      </c>
      <c r="H15" s="14">
        <f t="shared" si="0"/>
        <v>0.1598</v>
      </c>
    </row>
    <row r="16" spans="1:8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1</v>
      </c>
      <c r="G16" s="14">
        <f>'Słownik mat. (przykładowe ceny)'!E17</f>
        <v>0.17</v>
      </c>
      <c r="H16" s="14">
        <f t="shared" si="0"/>
        <v>0.17</v>
      </c>
    </row>
    <row r="17" spans="1:8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</row>
    <row r="18" spans="1:8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</row>
    <row r="19" spans="1:8" s="44" customFormat="1" ht="24" customHeight="1">
      <c r="A19" s="15" t="str">
        <f>'Słownik mat. (przykładowe ceny)'!A19</f>
        <v>MG-SCYNT-017</v>
      </c>
      <c r="B19" s="69" t="str">
        <f>'Słownik mat. (przykładowe ceny)'!B19</f>
        <v>Czepki Clip-Cap</v>
      </c>
      <c r="C19" s="11" t="str">
        <f>'Słownik mat. (przykładowe ceny)'!C19</f>
        <v>materiał niemedyczny</v>
      </c>
      <c r="D19" s="12">
        <v>1</v>
      </c>
      <c r="E19" s="12" t="str">
        <f>'Słownik mat. (przykładowe ceny)'!D19</f>
        <v>szt</v>
      </c>
      <c r="F19" s="12">
        <v>1</v>
      </c>
      <c r="G19" s="14">
        <f>'Słownik mat. (przykładowe ceny)'!E19</f>
        <v>0.79</v>
      </c>
      <c r="H19" s="14">
        <f t="shared" si="0"/>
        <v>0.79</v>
      </c>
    </row>
    <row r="20" spans="1:8" s="44" customFormat="1" ht="24" customHeight="1">
      <c r="A20" s="15" t="str">
        <f>'Słownik mat. (przykładowe ceny)'!A20</f>
        <v>MG-SCYNT-018</v>
      </c>
      <c r="B20" s="45" t="str">
        <f>'Słownik mat. (przykładowe ceny)'!B20</f>
        <v>Ochraniacze na buty</v>
      </c>
      <c r="C20" s="11" t="str">
        <f>'Słownik mat. (przykładowe ceny)'!C20</f>
        <v>materiał niemedyczny</v>
      </c>
      <c r="D20" s="12">
        <v>1</v>
      </c>
      <c r="E20" s="12" t="str">
        <f>'Słownik mat. (przykładowe ceny)'!D20</f>
        <v>para</v>
      </c>
      <c r="F20" s="12">
        <v>1</v>
      </c>
      <c r="G20" s="14">
        <f>'Słownik mat. (przykładowe ceny)'!E20</f>
        <v>0.41</v>
      </c>
      <c r="H20" s="14">
        <f t="shared" si="0"/>
        <v>0.41</v>
      </c>
    </row>
    <row r="21" spans="1:8" s="44" customFormat="1" ht="24" customHeight="1">
      <c r="A21" s="15" t="str">
        <f>'Słownik mat. (przykładowe ceny)'!A21</f>
        <v>MG-SCYNT-019</v>
      </c>
      <c r="B21" s="45" t="str">
        <f>'Słownik mat. (przykładowe ceny)'!B21</f>
        <v>Fartuch jednorazowy ochronny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ceny)'!D21</f>
        <v>szt</v>
      </c>
      <c r="F21" s="12">
        <v>1</v>
      </c>
      <c r="G21" s="14">
        <f>'Słownik mat. (przykładowe ceny)'!E21</f>
        <v>2.25</v>
      </c>
      <c r="H21" s="14">
        <f t="shared" si="0"/>
        <v>2.25</v>
      </c>
    </row>
    <row r="22" spans="1:8" s="44" customFormat="1" ht="24" customHeight="1">
      <c r="A22" s="15" t="str">
        <f>'Słownik mat. (przykładowe ceny)'!A8</f>
        <v>MG-SCYNT-006</v>
      </c>
      <c r="B22" s="45" t="str">
        <f>'Słownik mat. (przykładowe ceny)'!B8</f>
        <v>Szara koperta C-4 Opakowanie zawiera 100 szt.</v>
      </c>
      <c r="C22" s="11" t="str">
        <f>'Słownik mat. (przykładowe ceny)'!C8</f>
        <v>materiał niemedyczny</v>
      </c>
      <c r="D22" s="12">
        <v>100</v>
      </c>
      <c r="E22" s="12" t="str">
        <f>'Słownik mat. (przykładowe ceny)'!D8</f>
        <v>opakowanie</v>
      </c>
      <c r="F22" s="12">
        <v>1</v>
      </c>
      <c r="G22" s="14">
        <f>'Słownik mat. (przykładowe ceny)'!E8</f>
        <v>14.3</v>
      </c>
      <c r="H22" s="14">
        <f t="shared" si="0"/>
        <v>0.14300000000000002</v>
      </c>
    </row>
    <row r="23" spans="1:8" s="44" customFormat="1" ht="30.75" customHeight="1">
      <c r="A23" s="15" t="str">
        <f>'Słownik mat. (przykładowe ceny)'!A25</f>
        <v>MG-SCYNT-023</v>
      </c>
      <c r="B23" s="45" t="str">
        <f>'Słownik mat. (przykładowe ceny)'!B25</f>
        <v>Generator Technetowy od 15GBq (99mTc)
Odczynnik wystarcza na ok. 60 badań.</v>
      </c>
      <c r="C23" s="11" t="str">
        <f>'Słownik mat. (przykładowe ceny)'!C25</f>
        <v>odczynnik do badań</v>
      </c>
      <c r="D23" s="12">
        <v>60</v>
      </c>
      <c r="E23" s="12" t="str">
        <f>'Słownik mat. (przykładowe ceny)'!D25</f>
        <v>szt</v>
      </c>
      <c r="F23" s="12">
        <v>1</v>
      </c>
      <c r="G23" s="14">
        <f>'Słownik mat. (przykładowe ceny)'!E25</f>
        <v>3824.21</v>
      </c>
      <c r="H23" s="14">
        <f t="shared" si="0"/>
        <v>63.73683333333333</v>
      </c>
    </row>
    <row r="24" spans="1:8" s="44" customFormat="1" ht="29.25" customHeight="1">
      <c r="A24" s="15" t="str">
        <f>'Słownik mat. (przykładowe ceny)'!A33</f>
        <v>MG-SCYNT-031</v>
      </c>
      <c r="B24" s="45" t="str">
        <f>'Słownik mat. (przykładowe ceny)'!B33</f>
        <v>Znacznik MDP
Opakowanie = 6 fiolek.</v>
      </c>
      <c r="C24" s="11" t="str">
        <f>'Słownik mat. (przykładowe ceny)'!C33</f>
        <v>odczynnik do badań</v>
      </c>
      <c r="D24" s="12">
        <v>6</v>
      </c>
      <c r="E24" s="12" t="str">
        <f>'Słownik mat. (przykładowe ceny)'!D33</f>
        <v>opakowanie</v>
      </c>
      <c r="F24" s="12">
        <v>1</v>
      </c>
      <c r="G24" s="14">
        <f>'Słownik mat. (przykładowe ceny)'!E33</f>
        <v>274.2</v>
      </c>
      <c r="H24" s="14">
        <f t="shared" si="0"/>
        <v>45.699999999999996</v>
      </c>
    </row>
    <row r="25" spans="1:8" s="44" customFormat="1" ht="33" customHeight="1">
      <c r="A25" s="15" t="str">
        <f>'Słownik mat. (przykładowe ceny)'!A37</f>
        <v>MG-SCYNT-035</v>
      </c>
      <c r="B25" s="45" t="str">
        <f>'Słownik mat. (przykładowe ceny)'!B37</f>
        <v>Płyn Lugola, 100 ml.
Opakowanie = ok. 150 badań.</v>
      </c>
      <c r="C25" s="11" t="str">
        <f>'Słownik mat. (przykładowe ceny)'!C37</f>
        <v>odczynnik do badań</v>
      </c>
      <c r="D25" s="12">
        <v>150</v>
      </c>
      <c r="E25" s="12" t="str">
        <f>'Słownik mat. (przykładowe ceny)'!D37</f>
        <v>opakowanie</v>
      </c>
      <c r="F25" s="12">
        <v>1</v>
      </c>
      <c r="G25" s="14">
        <f>'Słownik mat. (przykładowe ceny)'!E37</f>
        <v>32.9</v>
      </c>
      <c r="H25" s="14">
        <f t="shared" si="0"/>
        <v>0.21933333333333332</v>
      </c>
    </row>
    <row r="26" spans="1:8" s="46" customFormat="1" ht="26.25" customHeight="1">
      <c r="A26" s="16" t="s">
        <v>39</v>
      </c>
      <c r="B26" s="17"/>
      <c r="C26" s="17"/>
      <c r="D26" s="17"/>
      <c r="E26" s="17"/>
      <c r="F26" s="17"/>
      <c r="G26" s="17"/>
      <c r="H26" s="18">
        <f>SUM(H9:H25)</f>
        <v>125.49056666666667</v>
      </c>
    </row>
    <row r="27" s="42" customFormat="1" ht="12.75"/>
    <row r="28" s="42" customFormat="1" ht="12.75"/>
    <row r="29" s="42" customFormat="1" ht="12.75"/>
    <row r="30" s="42" customFormat="1" ht="12.75"/>
    <row r="31" s="42" customFormat="1" ht="12.75"/>
    <row r="32" s="42" customFormat="1" ht="15">
      <c r="A32" s="6" t="s">
        <v>40</v>
      </c>
    </row>
    <row r="33" spans="1:3" s="42" customFormat="1" ht="15">
      <c r="A33" s="6" t="s">
        <v>41</v>
      </c>
      <c r="B33" s="19" t="s">
        <v>97</v>
      </c>
      <c r="C33" s="19" t="s">
        <v>42</v>
      </c>
    </row>
    <row r="34" spans="1:3" s="52" customFormat="1" ht="58.5" customHeight="1">
      <c r="A34" s="50" t="s">
        <v>156</v>
      </c>
      <c r="B34" s="51">
        <f>'Stawki wynagrodzeń (przykład)'!E8</f>
        <v>60</v>
      </c>
      <c r="C34" s="51" t="s">
        <v>86</v>
      </c>
    </row>
    <row r="35" spans="1:3" s="52" customFormat="1" ht="57" customHeight="1">
      <c r="A35" s="53" t="s">
        <v>157</v>
      </c>
      <c r="B35" s="54">
        <f>'Stawki wynagrodzeń (przykład)'!E17</f>
        <v>47.59711183098959</v>
      </c>
      <c r="C35" s="54">
        <f>B35/60</f>
        <v>0.7932851971831598</v>
      </c>
    </row>
    <row r="36" spans="1:3" s="52" customFormat="1" ht="44.25" customHeight="1">
      <c r="A36" s="53" t="s">
        <v>158</v>
      </c>
      <c r="B36" s="54">
        <f>'Stawki wynagrodzeń (przykład)'!E20</f>
        <v>46.16122497109375</v>
      </c>
      <c r="C36" s="54">
        <f>B36/60</f>
        <v>0.7693537495182292</v>
      </c>
    </row>
    <row r="37" s="42" customFormat="1" ht="25.5" customHeight="1"/>
    <row r="38" spans="1:7" s="44" customFormat="1" ht="60">
      <c r="A38" s="8" t="s">
        <v>44</v>
      </c>
      <c r="B38" s="8" t="s">
        <v>45</v>
      </c>
      <c r="C38" s="8" t="s">
        <v>26</v>
      </c>
      <c r="D38" s="8" t="s">
        <v>46</v>
      </c>
      <c r="E38" s="8" t="s">
        <v>47</v>
      </c>
      <c r="F38" s="8" t="s">
        <v>48</v>
      </c>
      <c r="G38" s="8" t="s">
        <v>30</v>
      </c>
    </row>
    <row r="39" spans="1:7" s="44" customFormat="1" ht="21.75" customHeight="1">
      <c r="A39" s="20"/>
      <c r="B39" s="9" t="s">
        <v>32</v>
      </c>
      <c r="C39" s="9" t="s">
        <v>34</v>
      </c>
      <c r="D39" s="9" t="s">
        <v>35</v>
      </c>
      <c r="E39" s="9" t="s">
        <v>36</v>
      </c>
      <c r="F39" s="9" t="s">
        <v>37</v>
      </c>
      <c r="G39" s="10" t="s">
        <v>49</v>
      </c>
    </row>
    <row r="40" spans="1:7" s="44" customFormat="1" ht="43.5" customHeight="1">
      <c r="A40" s="21">
        <v>1</v>
      </c>
      <c r="B40" s="74" t="str">
        <f>A34</f>
        <v>Lekarz specjalista medycyny nuklearnej
1. Nadzór nad badaniem.
2. Opis wyniku badania.</v>
      </c>
      <c r="C40" s="22">
        <v>1</v>
      </c>
      <c r="D40" s="12" t="s">
        <v>50</v>
      </c>
      <c r="E40" s="76" t="s">
        <v>86</v>
      </c>
      <c r="F40" s="23" t="str">
        <f>C34</f>
        <v>x</v>
      </c>
      <c r="G40" s="23">
        <f>B34</f>
        <v>60</v>
      </c>
    </row>
    <row r="41" spans="1:7" s="44" customFormat="1" ht="44.25" customHeight="1">
      <c r="A41" s="12">
        <v>2</v>
      </c>
      <c r="B41" s="65" t="str">
        <f>A35</f>
        <v>Technik radiologii
1. Przygotowanie i rozdozowanie izotopu.
2. Przeprowadzenie badania.</v>
      </c>
      <c r="C41" s="12">
        <v>1</v>
      </c>
      <c r="D41" s="12" t="s">
        <v>50</v>
      </c>
      <c r="E41" s="15">
        <v>70</v>
      </c>
      <c r="F41" s="14">
        <f>C35</f>
        <v>0.7932851971831598</v>
      </c>
      <c r="G41" s="14">
        <f>(E41/C41)*F41</f>
        <v>55.529963802821186</v>
      </c>
    </row>
    <row r="42" spans="1:7" s="44" customFormat="1" ht="30" customHeight="1">
      <c r="A42" s="21">
        <v>3</v>
      </c>
      <c r="B42" s="75" t="str">
        <f>A36</f>
        <v>Pielęgniarka
1. Podanie izotopu - zgodnie ze zleceniem lekarskim.</v>
      </c>
      <c r="C42" s="12">
        <v>1</v>
      </c>
      <c r="D42" s="12" t="s">
        <v>50</v>
      </c>
      <c r="E42" s="15">
        <v>20</v>
      </c>
      <c r="F42" s="14">
        <f>C36</f>
        <v>0.7693537495182292</v>
      </c>
      <c r="G42" s="14">
        <f>(E42/C42)*F42</f>
        <v>15.387074990364585</v>
      </c>
    </row>
    <row r="43" spans="1:7" s="46" customFormat="1" ht="27" customHeight="1">
      <c r="A43" s="107" t="s">
        <v>39</v>
      </c>
      <c r="B43" s="108"/>
      <c r="C43" s="108"/>
      <c r="D43" s="108"/>
      <c r="E43" s="108"/>
      <c r="F43" s="108"/>
      <c r="G43" s="18">
        <f>SUM(G40:G42)</f>
        <v>130.91703879318578</v>
      </c>
    </row>
    <row r="44" s="42" customFormat="1" ht="12.75"/>
    <row r="45" s="42" customFormat="1" ht="12.75"/>
    <row r="46" spans="1:3" s="42" customFormat="1" ht="27" customHeight="1">
      <c r="A46" s="109" t="s">
        <v>98</v>
      </c>
      <c r="B46" s="109"/>
      <c r="C46" s="47">
        <f>H26</f>
        <v>125.49056666666667</v>
      </c>
    </row>
    <row r="47" spans="1:3" s="42" customFormat="1" ht="27" customHeight="1">
      <c r="A47" s="110" t="s">
        <v>99</v>
      </c>
      <c r="B47" s="110"/>
      <c r="C47" s="48">
        <f>G43</f>
        <v>130.91703879318578</v>
      </c>
    </row>
    <row r="48" spans="1:3" s="6" customFormat="1" ht="27" customHeight="1">
      <c r="A48" s="112" t="s">
        <v>51</v>
      </c>
      <c r="B48" s="112"/>
      <c r="C48" s="63">
        <f>SUM(C46:C47)</f>
        <v>256.40760545985245</v>
      </c>
    </row>
  </sheetData>
  <sheetProtection/>
  <mergeCells count="4">
    <mergeCell ref="A43:F43"/>
    <mergeCell ref="A46:B46"/>
    <mergeCell ref="A47:B47"/>
    <mergeCell ref="A48:B4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43">
      <selection activeCell="A9" sqref="A9:IV25"/>
    </sheetView>
  </sheetViews>
  <sheetFormatPr defaultColWidth="8.875" defaultRowHeight="12.75"/>
  <cols>
    <col min="1" max="1" width="28.00390625" style="49" customWidth="1"/>
    <col min="2" max="2" width="43.125" style="49" customWidth="1"/>
    <col min="3" max="3" width="20.375" style="49" customWidth="1"/>
    <col min="4" max="4" width="14.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37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61" t="str">
        <f>'Wykaz procedur (przykład)'!D18</f>
        <v>Scyntygrafia określonego odcinka kośćca</v>
      </c>
      <c r="C1" s="41"/>
    </row>
    <row r="2" spans="1:3" s="42" customFormat="1" ht="31.5" customHeight="1">
      <c r="A2" s="6" t="s">
        <v>21</v>
      </c>
      <c r="B2" s="61" t="str">
        <f>'Wykaz procedur (przykład)'!C18</f>
        <v>92.142</v>
      </c>
      <c r="C2" s="43"/>
    </row>
    <row r="3" spans="1:3" s="42" customFormat="1" ht="15.75">
      <c r="A3" s="6"/>
      <c r="B3" s="7"/>
      <c r="C3" s="43"/>
    </row>
    <row r="4" s="42" customFormat="1" ht="12.75"/>
    <row r="5" s="42" customFormat="1" ht="15">
      <c r="A5" s="6" t="s">
        <v>22</v>
      </c>
    </row>
    <row r="6" s="42" customFormat="1" ht="12.75"/>
    <row r="7" spans="1:8" s="44" customFormat="1" ht="4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.7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</row>
    <row r="12" spans="1:8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2</v>
      </c>
      <c r="G12" s="13">
        <f>'Słownik mat. (przykładowe ceny)'!E10</f>
        <v>5.25</v>
      </c>
      <c r="H12" s="14">
        <f aca="true" t="shared" si="0" ref="H12:H25">((F12/D12)*G12)</f>
        <v>0.105</v>
      </c>
    </row>
    <row r="13" spans="1:8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</row>
    <row r="14" spans="1:8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1</v>
      </c>
      <c r="G14" s="14">
        <f>'Słownik mat. (przykładowe ceny)'!E15</f>
        <v>14.79</v>
      </c>
      <c r="H14" s="14">
        <f t="shared" si="0"/>
        <v>0.5916</v>
      </c>
    </row>
    <row r="15" spans="1:8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1</v>
      </c>
      <c r="G15" s="14">
        <f>'Słownik mat. (przykładowe ceny)'!E16</f>
        <v>0.1598</v>
      </c>
      <c r="H15" s="14">
        <f t="shared" si="0"/>
        <v>0.1598</v>
      </c>
    </row>
    <row r="16" spans="1:8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1</v>
      </c>
      <c r="G16" s="14">
        <f>'Słownik mat. (przykładowe ceny)'!E17</f>
        <v>0.17</v>
      </c>
      <c r="H16" s="14">
        <f t="shared" si="0"/>
        <v>0.17</v>
      </c>
    </row>
    <row r="17" spans="1:8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</row>
    <row r="18" spans="1:8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</row>
    <row r="19" spans="1:8" s="44" customFormat="1" ht="24" customHeight="1">
      <c r="A19" s="15" t="str">
        <f>'Słownik mat. (przykładowe ceny)'!A19</f>
        <v>MG-SCYNT-017</v>
      </c>
      <c r="B19" s="69" t="str">
        <f>'Słownik mat. (przykładowe ceny)'!B19</f>
        <v>Czepki Clip-Cap</v>
      </c>
      <c r="C19" s="11" t="str">
        <f>'Słownik mat. (przykładowe ceny)'!C19</f>
        <v>materiał niemedyczny</v>
      </c>
      <c r="D19" s="12">
        <v>1</v>
      </c>
      <c r="E19" s="12" t="str">
        <f>'Słownik mat. (przykładowe ceny)'!D19</f>
        <v>szt</v>
      </c>
      <c r="F19" s="12">
        <v>1</v>
      </c>
      <c r="G19" s="14">
        <f>'Słownik mat. (przykładowe ceny)'!E19</f>
        <v>0.79</v>
      </c>
      <c r="H19" s="14">
        <f t="shared" si="0"/>
        <v>0.79</v>
      </c>
    </row>
    <row r="20" spans="1:8" s="44" customFormat="1" ht="24" customHeight="1">
      <c r="A20" s="15" t="str">
        <f>'Słownik mat. (przykładowe ceny)'!A20</f>
        <v>MG-SCYNT-018</v>
      </c>
      <c r="B20" s="45" t="str">
        <f>'Słownik mat. (przykładowe ceny)'!B20</f>
        <v>Ochraniacze na buty</v>
      </c>
      <c r="C20" s="11" t="str">
        <f>'Słownik mat. (przykładowe ceny)'!C20</f>
        <v>materiał niemedyczny</v>
      </c>
      <c r="D20" s="12">
        <v>1</v>
      </c>
      <c r="E20" s="12" t="str">
        <f>'Słownik mat. (przykładowe ceny)'!D20</f>
        <v>para</v>
      </c>
      <c r="F20" s="12">
        <v>1</v>
      </c>
      <c r="G20" s="14">
        <f>'Słownik mat. (przykładowe ceny)'!E20</f>
        <v>0.41</v>
      </c>
      <c r="H20" s="14">
        <f t="shared" si="0"/>
        <v>0.41</v>
      </c>
    </row>
    <row r="21" spans="1:8" s="44" customFormat="1" ht="24" customHeight="1">
      <c r="A21" s="15" t="str">
        <f>'Słownik mat. (przykładowe ceny)'!A21</f>
        <v>MG-SCYNT-019</v>
      </c>
      <c r="B21" s="45" t="str">
        <f>'Słownik mat. (przykładowe ceny)'!B21</f>
        <v>Fartuch jednorazowy ochronny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ceny)'!D21</f>
        <v>szt</v>
      </c>
      <c r="F21" s="12">
        <v>1</v>
      </c>
      <c r="G21" s="14">
        <f>'Słownik mat. (przykładowe ceny)'!E21</f>
        <v>2.25</v>
      </c>
      <c r="H21" s="14">
        <f t="shared" si="0"/>
        <v>2.25</v>
      </c>
    </row>
    <row r="22" spans="1:8" s="44" customFormat="1" ht="24" customHeight="1">
      <c r="A22" s="15" t="str">
        <f>'Słownik mat. (przykładowe ceny)'!A8</f>
        <v>MG-SCYNT-006</v>
      </c>
      <c r="B22" s="45" t="str">
        <f>'Słownik mat. (przykładowe ceny)'!B8</f>
        <v>Szara koperta C-4 Opakowanie zawiera 100 szt.</v>
      </c>
      <c r="C22" s="11" t="str">
        <f>'Słownik mat. (przykładowe ceny)'!C8</f>
        <v>materiał niemedyczny</v>
      </c>
      <c r="D22" s="12">
        <v>100</v>
      </c>
      <c r="E22" s="12" t="str">
        <f>'Słownik mat. (przykładowe ceny)'!D8</f>
        <v>opakowanie</v>
      </c>
      <c r="F22" s="12">
        <v>1</v>
      </c>
      <c r="G22" s="14">
        <f>'Słownik mat. (przykładowe ceny)'!E8</f>
        <v>14.3</v>
      </c>
      <c r="H22" s="14">
        <f t="shared" si="0"/>
        <v>0.14300000000000002</v>
      </c>
    </row>
    <row r="23" spans="1:8" s="44" customFormat="1" ht="30.75" customHeight="1">
      <c r="A23" s="15" t="str">
        <f>'Słownik mat. (przykładowe ceny)'!A25</f>
        <v>MG-SCYNT-023</v>
      </c>
      <c r="B23" s="45" t="str">
        <f>'Słownik mat. (przykładowe ceny)'!B25</f>
        <v>Generator Technetowy od 15GBq (99mTc)
Odczynnik wystarcza na ok. 60 badań.</v>
      </c>
      <c r="C23" s="11" t="str">
        <f>'Słownik mat. (przykładowe ceny)'!C25</f>
        <v>odczynnik do badań</v>
      </c>
      <c r="D23" s="12">
        <v>60</v>
      </c>
      <c r="E23" s="12" t="str">
        <f>'Słownik mat. (przykładowe ceny)'!D25</f>
        <v>szt</v>
      </c>
      <c r="F23" s="12">
        <v>1</v>
      </c>
      <c r="G23" s="14">
        <f>'Słownik mat. (przykładowe ceny)'!E25</f>
        <v>3824.21</v>
      </c>
      <c r="H23" s="14">
        <f t="shared" si="0"/>
        <v>63.73683333333333</v>
      </c>
    </row>
    <row r="24" spans="1:8" s="44" customFormat="1" ht="29.25" customHeight="1">
      <c r="A24" s="15" t="str">
        <f>'Słownik mat. (przykładowe ceny)'!A33</f>
        <v>MG-SCYNT-031</v>
      </c>
      <c r="B24" s="45" t="str">
        <f>'Słownik mat. (przykładowe ceny)'!B33</f>
        <v>Znacznik MDP
Opakowanie = 6 fiolek.</v>
      </c>
      <c r="C24" s="11" t="str">
        <f>'Słownik mat. (przykładowe ceny)'!C33</f>
        <v>odczynnik do badań</v>
      </c>
      <c r="D24" s="12">
        <v>6</v>
      </c>
      <c r="E24" s="12" t="str">
        <f>'Słownik mat. (przykładowe ceny)'!D33</f>
        <v>opakowanie</v>
      </c>
      <c r="F24" s="12">
        <v>1</v>
      </c>
      <c r="G24" s="14">
        <f>'Słownik mat. (przykładowe ceny)'!E33</f>
        <v>274.2</v>
      </c>
      <c r="H24" s="14">
        <f t="shared" si="0"/>
        <v>45.699999999999996</v>
      </c>
    </row>
    <row r="25" spans="1:8" s="44" customFormat="1" ht="33" customHeight="1">
      <c r="A25" s="15" t="str">
        <f>'Słownik mat. (przykładowe ceny)'!A37</f>
        <v>MG-SCYNT-035</v>
      </c>
      <c r="B25" s="45" t="str">
        <f>'Słownik mat. (przykładowe ceny)'!B37</f>
        <v>Płyn Lugola, 100 ml.
Opakowanie = ok. 150 badań.</v>
      </c>
      <c r="C25" s="11" t="str">
        <f>'Słownik mat. (przykładowe ceny)'!C37</f>
        <v>odczynnik do badań</v>
      </c>
      <c r="D25" s="12">
        <v>150</v>
      </c>
      <c r="E25" s="12" t="str">
        <f>'Słownik mat. (przykładowe ceny)'!D37</f>
        <v>opakowanie</v>
      </c>
      <c r="F25" s="12">
        <v>1</v>
      </c>
      <c r="G25" s="14">
        <f>'Słownik mat. (przykładowe ceny)'!E37</f>
        <v>32.9</v>
      </c>
      <c r="H25" s="14">
        <f t="shared" si="0"/>
        <v>0.21933333333333332</v>
      </c>
    </row>
    <row r="26" spans="1:8" s="46" customFormat="1" ht="26.25" customHeight="1">
      <c r="A26" s="16" t="s">
        <v>39</v>
      </c>
      <c r="B26" s="17"/>
      <c r="C26" s="17"/>
      <c r="D26" s="17"/>
      <c r="E26" s="17"/>
      <c r="F26" s="17"/>
      <c r="G26" s="17"/>
      <c r="H26" s="18">
        <f>SUM(H9:H25)</f>
        <v>125.49056666666667</v>
      </c>
    </row>
    <row r="27" s="42" customFormat="1" ht="12.75"/>
    <row r="28" s="42" customFormat="1" ht="12.75"/>
    <row r="29" s="42" customFormat="1" ht="12.75"/>
    <row r="30" s="42" customFormat="1" ht="12.75"/>
    <row r="31" s="42" customFormat="1" ht="12.75"/>
    <row r="32" s="42" customFormat="1" ht="15">
      <c r="A32" s="6" t="s">
        <v>40</v>
      </c>
    </row>
    <row r="33" spans="1:3" s="42" customFormat="1" ht="15">
      <c r="A33" s="6" t="s">
        <v>41</v>
      </c>
      <c r="B33" s="19" t="s">
        <v>97</v>
      </c>
      <c r="C33" s="19" t="s">
        <v>42</v>
      </c>
    </row>
    <row r="34" spans="1:3" s="52" customFormat="1" ht="57" customHeight="1">
      <c r="A34" s="50" t="s">
        <v>156</v>
      </c>
      <c r="B34" s="51">
        <f>'Stawki wynagrodzeń (przykład)'!E8</f>
        <v>60</v>
      </c>
      <c r="C34" s="51" t="s">
        <v>86</v>
      </c>
    </row>
    <row r="35" spans="1:3" s="52" customFormat="1" ht="58.5" customHeight="1">
      <c r="A35" s="53" t="s">
        <v>157</v>
      </c>
      <c r="B35" s="54">
        <f>'Stawki wynagrodzeń (przykład)'!E17</f>
        <v>47.59711183098959</v>
      </c>
      <c r="C35" s="54">
        <f>B35/60</f>
        <v>0.7932851971831598</v>
      </c>
    </row>
    <row r="36" spans="1:3" s="52" customFormat="1" ht="45" customHeight="1">
      <c r="A36" s="53" t="s">
        <v>158</v>
      </c>
      <c r="B36" s="54">
        <f>'Stawki wynagrodzeń (przykład)'!E20</f>
        <v>46.16122497109375</v>
      </c>
      <c r="C36" s="54">
        <f>B36/60</f>
        <v>0.7693537495182292</v>
      </c>
    </row>
    <row r="37" s="42" customFormat="1" ht="25.5" customHeight="1"/>
    <row r="38" spans="1:7" s="44" customFormat="1" ht="60">
      <c r="A38" s="8" t="s">
        <v>44</v>
      </c>
      <c r="B38" s="8" t="s">
        <v>45</v>
      </c>
      <c r="C38" s="8" t="s">
        <v>26</v>
      </c>
      <c r="D38" s="8" t="s">
        <v>46</v>
      </c>
      <c r="E38" s="8" t="s">
        <v>47</v>
      </c>
      <c r="F38" s="8" t="s">
        <v>48</v>
      </c>
      <c r="G38" s="8" t="s">
        <v>30</v>
      </c>
    </row>
    <row r="39" spans="1:7" s="44" customFormat="1" ht="21.75" customHeight="1">
      <c r="A39" s="20"/>
      <c r="B39" s="9" t="s">
        <v>32</v>
      </c>
      <c r="C39" s="9" t="s">
        <v>34</v>
      </c>
      <c r="D39" s="9" t="s">
        <v>35</v>
      </c>
      <c r="E39" s="9" t="s">
        <v>36</v>
      </c>
      <c r="F39" s="9" t="s">
        <v>37</v>
      </c>
      <c r="G39" s="10" t="s">
        <v>49</v>
      </c>
    </row>
    <row r="40" spans="1:7" s="44" customFormat="1" ht="46.5" customHeight="1">
      <c r="A40" s="21">
        <v>1</v>
      </c>
      <c r="B40" s="74" t="str">
        <f>A34</f>
        <v>Lekarz specjalista medycyny nuklearnej
1. Nadzór nad badaniem.
2. Opis wyniku badania.</v>
      </c>
      <c r="C40" s="22">
        <v>1</v>
      </c>
      <c r="D40" s="12" t="s">
        <v>50</v>
      </c>
      <c r="E40" s="22" t="s">
        <v>86</v>
      </c>
      <c r="F40" s="40" t="str">
        <f>C34</f>
        <v>x</v>
      </c>
      <c r="G40" s="23">
        <f>B34</f>
        <v>60</v>
      </c>
    </row>
    <row r="41" spans="1:7" s="44" customFormat="1" ht="42.75" customHeight="1">
      <c r="A41" s="12">
        <v>2</v>
      </c>
      <c r="B41" s="65" t="str">
        <f>A35</f>
        <v>Technik radiologii
1. Przygotowanie i rozdozowanie izotopu.
2. Przeprowadzenie badania.</v>
      </c>
      <c r="C41" s="12">
        <v>1</v>
      </c>
      <c r="D41" s="12" t="s">
        <v>50</v>
      </c>
      <c r="E41" s="15">
        <v>60</v>
      </c>
      <c r="F41" s="14">
        <f>C35</f>
        <v>0.7932851971831598</v>
      </c>
      <c r="G41" s="14">
        <f>(E41/C41)*F41</f>
        <v>47.59711183098959</v>
      </c>
    </row>
    <row r="42" spans="1:7" s="44" customFormat="1" ht="33" customHeight="1">
      <c r="A42" s="21">
        <v>3</v>
      </c>
      <c r="B42" s="75" t="str">
        <f>A36</f>
        <v>Pielęgniarka
1. Podanie izotopu - zgodnie ze zleceniem lekarskim.</v>
      </c>
      <c r="C42" s="12">
        <v>1</v>
      </c>
      <c r="D42" s="12" t="s">
        <v>50</v>
      </c>
      <c r="E42" s="15">
        <v>20</v>
      </c>
      <c r="F42" s="14">
        <f>C36</f>
        <v>0.7693537495182292</v>
      </c>
      <c r="G42" s="14">
        <f>(E42/C42)*F42</f>
        <v>15.387074990364585</v>
      </c>
    </row>
    <row r="43" spans="1:7" s="46" customFormat="1" ht="27" customHeight="1">
      <c r="A43" s="107" t="s">
        <v>39</v>
      </c>
      <c r="B43" s="108"/>
      <c r="C43" s="108"/>
      <c r="D43" s="108"/>
      <c r="E43" s="108"/>
      <c r="F43" s="108"/>
      <c r="G43" s="18">
        <f>SUM(G40:G42)</f>
        <v>122.98418682135417</v>
      </c>
    </row>
    <row r="44" s="42" customFormat="1" ht="12.75"/>
    <row r="45" s="42" customFormat="1" ht="12.75"/>
    <row r="46" spans="1:3" s="42" customFormat="1" ht="27" customHeight="1">
      <c r="A46" s="109" t="s">
        <v>98</v>
      </c>
      <c r="B46" s="109"/>
      <c r="C46" s="47">
        <f>H26</f>
        <v>125.49056666666667</v>
      </c>
    </row>
    <row r="47" spans="1:3" s="42" customFormat="1" ht="27" customHeight="1">
      <c r="A47" s="110" t="s">
        <v>99</v>
      </c>
      <c r="B47" s="110"/>
      <c r="C47" s="48">
        <f>G43</f>
        <v>122.98418682135417</v>
      </c>
    </row>
    <row r="48" spans="1:3" s="6" customFormat="1" ht="27" customHeight="1">
      <c r="A48" s="112" t="s">
        <v>51</v>
      </c>
      <c r="B48" s="112"/>
      <c r="C48" s="63">
        <f>SUM(C46:C47)</f>
        <v>248.47475348802084</v>
      </c>
    </row>
  </sheetData>
  <sheetProtection/>
  <mergeCells count="4">
    <mergeCell ref="A43:F43"/>
    <mergeCell ref="A46:B46"/>
    <mergeCell ref="A47:B47"/>
    <mergeCell ref="A48:B4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40">
      <selection activeCell="A34" sqref="A34:A36"/>
    </sheetView>
  </sheetViews>
  <sheetFormatPr defaultColWidth="8.875" defaultRowHeight="12.75"/>
  <cols>
    <col min="1" max="1" width="28.625" style="49" customWidth="1"/>
    <col min="2" max="2" width="43.125" style="49" customWidth="1"/>
    <col min="3" max="3" width="20.375" style="49" customWidth="1"/>
    <col min="4" max="4" width="14.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37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61" t="str">
        <f>'Wykaz procedur (przykład)'!D19</f>
        <v>Scyntygrafia statyczna płuc</v>
      </c>
      <c r="C1" s="41"/>
    </row>
    <row r="2" spans="1:3" s="42" customFormat="1" ht="31.5" customHeight="1">
      <c r="A2" s="6" t="s">
        <v>21</v>
      </c>
      <c r="B2" s="61" t="str">
        <f>'Wykaz procedur (przykład)'!C19</f>
        <v>92.152</v>
      </c>
      <c r="C2" s="43"/>
    </row>
    <row r="3" spans="1:3" s="42" customFormat="1" ht="15.75">
      <c r="A3" s="6"/>
      <c r="B3" s="7"/>
      <c r="C3" s="43"/>
    </row>
    <row r="4" s="42" customFormat="1" ht="12.75"/>
    <row r="5" s="42" customFormat="1" ht="15">
      <c r="A5" s="6" t="s">
        <v>22</v>
      </c>
    </row>
    <row r="6" s="42" customFormat="1" ht="12.75"/>
    <row r="7" spans="1:8" s="44" customFormat="1" ht="4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.7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</row>
    <row r="12" spans="1:8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2</v>
      </c>
      <c r="G12" s="13">
        <f>'Słownik mat. (przykładowe ceny)'!E10</f>
        <v>5.25</v>
      </c>
      <c r="H12" s="14">
        <f aca="true" t="shared" si="0" ref="H12:H25">((F12/D12)*G12)</f>
        <v>0.105</v>
      </c>
    </row>
    <row r="13" spans="1:8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</row>
    <row r="14" spans="1:8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1</v>
      </c>
      <c r="G14" s="14">
        <f>'Słownik mat. (przykładowe ceny)'!E15</f>
        <v>14.79</v>
      </c>
      <c r="H14" s="14">
        <f t="shared" si="0"/>
        <v>0.5916</v>
      </c>
    </row>
    <row r="15" spans="1:8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1</v>
      </c>
      <c r="G15" s="14">
        <f>'Słownik mat. (przykładowe ceny)'!E16</f>
        <v>0.1598</v>
      </c>
      <c r="H15" s="14">
        <f t="shared" si="0"/>
        <v>0.1598</v>
      </c>
    </row>
    <row r="16" spans="1:8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1</v>
      </c>
      <c r="G16" s="14">
        <f>'Słownik mat. (przykładowe ceny)'!E17</f>
        <v>0.17</v>
      </c>
      <c r="H16" s="14">
        <f t="shared" si="0"/>
        <v>0.17</v>
      </c>
    </row>
    <row r="17" spans="1:8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</row>
    <row r="18" spans="1:8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</row>
    <row r="19" spans="1:8" s="44" customFormat="1" ht="24" customHeight="1">
      <c r="A19" s="15" t="str">
        <f>'Słownik mat. (przykładowe ceny)'!A19</f>
        <v>MG-SCYNT-017</v>
      </c>
      <c r="B19" s="69" t="str">
        <f>'Słownik mat. (przykładowe ceny)'!B19</f>
        <v>Czepki Clip-Cap</v>
      </c>
      <c r="C19" s="11" t="str">
        <f>'Słownik mat. (przykładowe ceny)'!C19</f>
        <v>materiał niemedyczny</v>
      </c>
      <c r="D19" s="12">
        <v>1</v>
      </c>
      <c r="E19" s="12" t="str">
        <f>'Słownik mat. (przykładowe ceny)'!D19</f>
        <v>szt</v>
      </c>
      <c r="F19" s="12">
        <v>1</v>
      </c>
      <c r="G19" s="14">
        <f>'Słownik mat. (przykładowe ceny)'!E19</f>
        <v>0.79</v>
      </c>
      <c r="H19" s="14">
        <f t="shared" si="0"/>
        <v>0.79</v>
      </c>
    </row>
    <row r="20" spans="1:8" s="44" customFormat="1" ht="24" customHeight="1">
      <c r="A20" s="15" t="str">
        <f>'Słownik mat. (przykładowe ceny)'!A20</f>
        <v>MG-SCYNT-018</v>
      </c>
      <c r="B20" s="45" t="str">
        <f>'Słownik mat. (przykładowe ceny)'!B20</f>
        <v>Ochraniacze na buty</v>
      </c>
      <c r="C20" s="11" t="str">
        <f>'Słownik mat. (przykładowe ceny)'!C20</f>
        <v>materiał niemedyczny</v>
      </c>
      <c r="D20" s="12">
        <v>1</v>
      </c>
      <c r="E20" s="12" t="str">
        <f>'Słownik mat. (przykładowe ceny)'!D20</f>
        <v>para</v>
      </c>
      <c r="F20" s="12">
        <v>1</v>
      </c>
      <c r="G20" s="14">
        <f>'Słownik mat. (przykładowe ceny)'!E20</f>
        <v>0.41</v>
      </c>
      <c r="H20" s="14">
        <f t="shared" si="0"/>
        <v>0.41</v>
      </c>
    </row>
    <row r="21" spans="1:8" s="44" customFormat="1" ht="24" customHeight="1">
      <c r="A21" s="15" t="str">
        <f>'Słownik mat. (przykładowe ceny)'!A21</f>
        <v>MG-SCYNT-019</v>
      </c>
      <c r="B21" s="45" t="str">
        <f>'Słownik mat. (przykładowe ceny)'!B21</f>
        <v>Fartuch jednorazowy ochronny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ceny)'!D21</f>
        <v>szt</v>
      </c>
      <c r="F21" s="12">
        <v>1</v>
      </c>
      <c r="G21" s="14">
        <f>'Słownik mat. (przykładowe ceny)'!E21</f>
        <v>2.25</v>
      </c>
      <c r="H21" s="14">
        <f t="shared" si="0"/>
        <v>2.25</v>
      </c>
    </row>
    <row r="22" spans="1:8" s="44" customFormat="1" ht="24" customHeight="1">
      <c r="A22" s="15" t="str">
        <f>'Słownik mat. (przykładowe ceny)'!A8</f>
        <v>MG-SCYNT-006</v>
      </c>
      <c r="B22" s="45" t="str">
        <f>'Słownik mat. (przykładowe ceny)'!B8</f>
        <v>Szara koperta C-4 Opakowanie zawiera 100 szt.</v>
      </c>
      <c r="C22" s="11" t="str">
        <f>'Słownik mat. (przykładowe ceny)'!C8</f>
        <v>materiał niemedyczny</v>
      </c>
      <c r="D22" s="12">
        <v>100</v>
      </c>
      <c r="E22" s="12" t="str">
        <f>'Słownik mat. (przykładowe ceny)'!D8</f>
        <v>opakowanie</v>
      </c>
      <c r="F22" s="12">
        <v>1</v>
      </c>
      <c r="G22" s="14">
        <f>'Słownik mat. (przykładowe ceny)'!E8</f>
        <v>14.3</v>
      </c>
      <c r="H22" s="14">
        <f t="shared" si="0"/>
        <v>0.14300000000000002</v>
      </c>
    </row>
    <row r="23" spans="1:8" s="44" customFormat="1" ht="30.75" customHeight="1">
      <c r="A23" s="15" t="str">
        <f>'Słownik mat. (przykładowe ceny)'!A25</f>
        <v>MG-SCYNT-023</v>
      </c>
      <c r="B23" s="45" t="str">
        <f>'Słownik mat. (przykładowe ceny)'!B25</f>
        <v>Generator Technetowy od 15GBq (99mTc)
Odczynnik wystarcza na ok. 60 badań.</v>
      </c>
      <c r="C23" s="11" t="str">
        <f>'Słownik mat. (przykładowe ceny)'!C25</f>
        <v>odczynnik do badań</v>
      </c>
      <c r="D23" s="12">
        <v>60</v>
      </c>
      <c r="E23" s="12" t="str">
        <f>'Słownik mat. (przykładowe ceny)'!D25</f>
        <v>szt</v>
      </c>
      <c r="F23" s="12">
        <v>1</v>
      </c>
      <c r="G23" s="14">
        <f>'Słownik mat. (przykładowe ceny)'!E25</f>
        <v>3824.21</v>
      </c>
      <c r="H23" s="14">
        <f t="shared" si="0"/>
        <v>63.73683333333333</v>
      </c>
    </row>
    <row r="24" spans="1:8" s="44" customFormat="1" ht="29.25" customHeight="1">
      <c r="A24" s="15" t="str">
        <f>'Słownik mat. (przykładowe ceny)'!A34</f>
        <v>MG-SCYNT-032</v>
      </c>
      <c r="B24" s="45" t="str">
        <f>'Słownik mat. (przykładowe ceny)'!B34</f>
        <v>Znacznik Makro-albumon
Opakowanie = 6 fiolek.</v>
      </c>
      <c r="C24" s="11" t="str">
        <f>'Słownik mat. (przykładowe ceny)'!C34</f>
        <v>odczynnik do badań</v>
      </c>
      <c r="D24" s="12">
        <v>6</v>
      </c>
      <c r="E24" s="12" t="str">
        <f>'Słownik mat. (przykładowe ceny)'!D34</f>
        <v>opakowanie</v>
      </c>
      <c r="F24" s="12">
        <v>1</v>
      </c>
      <c r="G24" s="14">
        <f>'Słownik mat. (przykładowe ceny)'!E34</f>
        <v>560.4</v>
      </c>
      <c r="H24" s="14">
        <f t="shared" si="0"/>
        <v>93.39999999999999</v>
      </c>
    </row>
    <row r="25" spans="1:8" s="44" customFormat="1" ht="33" customHeight="1">
      <c r="A25" s="15" t="str">
        <f>'Słownik mat. (przykładowe ceny)'!A37</f>
        <v>MG-SCYNT-035</v>
      </c>
      <c r="B25" s="45" t="str">
        <f>'Słownik mat. (przykładowe ceny)'!B37</f>
        <v>Płyn Lugola, 100 ml.
Opakowanie = ok. 150 badań.</v>
      </c>
      <c r="C25" s="11" t="str">
        <f>'Słownik mat. (przykładowe ceny)'!C37</f>
        <v>odczynnik do badań</v>
      </c>
      <c r="D25" s="12">
        <v>150</v>
      </c>
      <c r="E25" s="12" t="str">
        <f>'Słownik mat. (przykładowe ceny)'!D37</f>
        <v>opakowanie</v>
      </c>
      <c r="F25" s="12">
        <v>1</v>
      </c>
      <c r="G25" s="14">
        <f>'Słownik mat. (przykładowe ceny)'!E37</f>
        <v>32.9</v>
      </c>
      <c r="H25" s="14">
        <f t="shared" si="0"/>
        <v>0.21933333333333332</v>
      </c>
    </row>
    <row r="26" spans="1:8" s="46" customFormat="1" ht="26.25" customHeight="1">
      <c r="A26" s="16" t="s">
        <v>39</v>
      </c>
      <c r="B26" s="17"/>
      <c r="C26" s="17"/>
      <c r="D26" s="17"/>
      <c r="E26" s="17"/>
      <c r="F26" s="17"/>
      <c r="G26" s="17"/>
      <c r="H26" s="18">
        <f>SUM(H9:H25)</f>
        <v>173.19056666666665</v>
      </c>
    </row>
    <row r="27" s="42" customFormat="1" ht="12.75"/>
    <row r="28" s="42" customFormat="1" ht="12.75"/>
    <row r="29" s="42" customFormat="1" ht="12.75"/>
    <row r="30" s="42" customFormat="1" ht="12.75"/>
    <row r="31" s="42" customFormat="1" ht="12.75"/>
    <row r="32" s="42" customFormat="1" ht="15">
      <c r="A32" s="6" t="s">
        <v>40</v>
      </c>
    </row>
    <row r="33" spans="1:3" s="42" customFormat="1" ht="15">
      <c r="A33" s="6" t="s">
        <v>41</v>
      </c>
      <c r="B33" s="19" t="s">
        <v>97</v>
      </c>
      <c r="C33" s="19" t="s">
        <v>42</v>
      </c>
    </row>
    <row r="34" spans="1:3" s="52" customFormat="1" ht="57.75" customHeight="1">
      <c r="A34" s="50" t="s">
        <v>156</v>
      </c>
      <c r="B34" s="51">
        <f>'Stawki wynagrodzeń (przykład)'!E8</f>
        <v>60</v>
      </c>
      <c r="C34" s="51" t="s">
        <v>86</v>
      </c>
    </row>
    <row r="35" spans="1:3" s="52" customFormat="1" ht="58.5" customHeight="1">
      <c r="A35" s="53" t="s">
        <v>157</v>
      </c>
      <c r="B35" s="54">
        <f>'Stawki wynagrodzeń (przykład)'!E17</f>
        <v>47.59711183098959</v>
      </c>
      <c r="C35" s="54">
        <f>B35/60</f>
        <v>0.7932851971831598</v>
      </c>
    </row>
    <row r="36" spans="1:3" s="52" customFormat="1" ht="45" customHeight="1">
      <c r="A36" s="53" t="s">
        <v>158</v>
      </c>
      <c r="B36" s="54">
        <f>'Stawki wynagrodzeń (przykład)'!E20</f>
        <v>46.16122497109375</v>
      </c>
      <c r="C36" s="54">
        <f>B36/60</f>
        <v>0.7693537495182292</v>
      </c>
    </row>
    <row r="37" s="42" customFormat="1" ht="25.5" customHeight="1"/>
    <row r="38" spans="1:7" s="44" customFormat="1" ht="60">
      <c r="A38" s="8" t="s">
        <v>44</v>
      </c>
      <c r="B38" s="8" t="s">
        <v>45</v>
      </c>
      <c r="C38" s="8" t="s">
        <v>26</v>
      </c>
      <c r="D38" s="8" t="s">
        <v>46</v>
      </c>
      <c r="E38" s="8" t="s">
        <v>47</v>
      </c>
      <c r="F38" s="8" t="s">
        <v>48</v>
      </c>
      <c r="G38" s="8" t="s">
        <v>30</v>
      </c>
    </row>
    <row r="39" spans="1:7" s="44" customFormat="1" ht="21.75" customHeight="1">
      <c r="A39" s="20"/>
      <c r="B39" s="9" t="s">
        <v>32</v>
      </c>
      <c r="C39" s="9" t="s">
        <v>34</v>
      </c>
      <c r="D39" s="9" t="s">
        <v>35</v>
      </c>
      <c r="E39" s="9" t="s">
        <v>36</v>
      </c>
      <c r="F39" s="9" t="s">
        <v>37</v>
      </c>
      <c r="G39" s="10" t="s">
        <v>49</v>
      </c>
    </row>
    <row r="40" spans="1:7" s="44" customFormat="1" ht="48" customHeight="1">
      <c r="A40" s="21">
        <v>1</v>
      </c>
      <c r="B40" s="74" t="str">
        <f>A34</f>
        <v>Lekarz specjalista medycyny nuklearnej
1. Nadzór nad badaniem.
2. Opis wyniku badania.</v>
      </c>
      <c r="C40" s="22">
        <v>1</v>
      </c>
      <c r="D40" s="12" t="s">
        <v>50</v>
      </c>
      <c r="E40" s="76" t="s">
        <v>86</v>
      </c>
      <c r="F40" s="23" t="str">
        <f>C34</f>
        <v>x</v>
      </c>
      <c r="G40" s="23">
        <f>B34</f>
        <v>60</v>
      </c>
    </row>
    <row r="41" spans="1:7" s="44" customFormat="1" ht="42" customHeight="1">
      <c r="A41" s="12">
        <v>2</v>
      </c>
      <c r="B41" s="65" t="str">
        <f>A35</f>
        <v>Technik radiologii
1. Przygotowanie i rozdozowanie izotopu.
2. Przeprowadzenie badania.</v>
      </c>
      <c r="C41" s="12">
        <v>1</v>
      </c>
      <c r="D41" s="12" t="s">
        <v>50</v>
      </c>
      <c r="E41" s="15">
        <v>40</v>
      </c>
      <c r="F41" s="14">
        <f>C35</f>
        <v>0.7932851971831598</v>
      </c>
      <c r="G41" s="14">
        <f>(E41/C41)*F41</f>
        <v>31.73140788732639</v>
      </c>
    </row>
    <row r="42" spans="1:7" s="44" customFormat="1" ht="30" customHeight="1">
      <c r="A42" s="21">
        <v>3</v>
      </c>
      <c r="B42" s="75" t="str">
        <f>A36</f>
        <v>Pielęgniarka
1. Podanie izotopu - zgodnie ze zleceniem lekarskim.</v>
      </c>
      <c r="C42" s="12">
        <v>1</v>
      </c>
      <c r="D42" s="12" t="s">
        <v>50</v>
      </c>
      <c r="E42" s="15">
        <v>20</v>
      </c>
      <c r="F42" s="14">
        <f>C36</f>
        <v>0.7693537495182292</v>
      </c>
      <c r="G42" s="14">
        <f>(E42/C42)*F42</f>
        <v>15.387074990364585</v>
      </c>
    </row>
    <row r="43" spans="1:7" s="46" customFormat="1" ht="27" customHeight="1">
      <c r="A43" s="107" t="s">
        <v>39</v>
      </c>
      <c r="B43" s="108"/>
      <c r="C43" s="108"/>
      <c r="D43" s="108"/>
      <c r="E43" s="108"/>
      <c r="F43" s="108"/>
      <c r="G43" s="18">
        <f>SUM(G40:G42)</f>
        <v>107.11848287769097</v>
      </c>
    </row>
    <row r="44" s="42" customFormat="1" ht="12.75"/>
    <row r="45" s="42" customFormat="1" ht="12.75"/>
    <row r="46" spans="1:3" s="42" customFormat="1" ht="27" customHeight="1">
      <c r="A46" s="109" t="s">
        <v>98</v>
      </c>
      <c r="B46" s="109"/>
      <c r="C46" s="47">
        <f>H26</f>
        <v>173.19056666666665</v>
      </c>
    </row>
    <row r="47" spans="1:3" s="42" customFormat="1" ht="27" customHeight="1">
      <c r="A47" s="110" t="s">
        <v>99</v>
      </c>
      <c r="B47" s="110"/>
      <c r="C47" s="48">
        <f>G43</f>
        <v>107.11848287769097</v>
      </c>
    </row>
    <row r="48" spans="1:3" s="6" customFormat="1" ht="27" customHeight="1">
      <c r="A48" s="112" t="s">
        <v>51</v>
      </c>
      <c r="B48" s="112"/>
      <c r="C48" s="63">
        <f>SUM(C46:C47)</f>
        <v>280.3090495443576</v>
      </c>
    </row>
  </sheetData>
  <sheetProtection/>
  <mergeCells count="4">
    <mergeCell ref="A43:F43"/>
    <mergeCell ref="A46:B46"/>
    <mergeCell ref="A47:B47"/>
    <mergeCell ref="A48:B4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37">
      <selection activeCell="C13" sqref="C13"/>
    </sheetView>
  </sheetViews>
  <sheetFormatPr defaultColWidth="8.875" defaultRowHeight="12.75"/>
  <cols>
    <col min="1" max="1" width="28.875" style="49" customWidth="1"/>
    <col min="2" max="2" width="43.125" style="49" customWidth="1"/>
    <col min="3" max="3" width="20.375" style="49" customWidth="1"/>
    <col min="4" max="4" width="14.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37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113" t="str">
        <f>'Wykaz procedur (przykład)'!D20</f>
        <v>Scyntygrafia kośćca przeglądowa (whoole body)</v>
      </c>
      <c r="C1" s="114"/>
    </row>
    <row r="2" spans="1:3" s="42" customFormat="1" ht="31.5" customHeight="1">
      <c r="A2" s="6" t="s">
        <v>21</v>
      </c>
      <c r="B2" s="61" t="str">
        <f>'Wykaz procedur (przykład)'!C20</f>
        <v>92.144</v>
      </c>
      <c r="C2" s="43"/>
    </row>
    <row r="3" spans="1:3" s="42" customFormat="1" ht="15.75">
      <c r="A3" s="6"/>
      <c r="B3" s="7"/>
      <c r="C3" s="43"/>
    </row>
    <row r="4" s="42" customFormat="1" ht="12.75"/>
    <row r="5" s="42" customFormat="1" ht="15">
      <c r="A5" s="6" t="s">
        <v>22</v>
      </c>
    </row>
    <row r="6" s="42" customFormat="1" ht="12.75"/>
    <row r="7" spans="1:8" s="44" customFormat="1" ht="4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.7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</row>
    <row r="12" spans="1:8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2</v>
      </c>
      <c r="G12" s="13">
        <f>'Słownik mat. (przykładowe ceny)'!E10</f>
        <v>5.25</v>
      </c>
      <c r="H12" s="14">
        <f aca="true" t="shared" si="0" ref="H12:H25">((F12/D12)*G12)</f>
        <v>0.105</v>
      </c>
    </row>
    <row r="13" spans="1:8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</row>
    <row r="14" spans="1:8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1</v>
      </c>
      <c r="G14" s="14">
        <f>'Słownik mat. (przykładowe ceny)'!E15</f>
        <v>14.79</v>
      </c>
      <c r="H14" s="14">
        <f t="shared" si="0"/>
        <v>0.5916</v>
      </c>
    </row>
    <row r="15" spans="1:8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1</v>
      </c>
      <c r="G15" s="14">
        <f>'Słownik mat. (przykładowe ceny)'!E16</f>
        <v>0.1598</v>
      </c>
      <c r="H15" s="14">
        <f t="shared" si="0"/>
        <v>0.1598</v>
      </c>
    </row>
    <row r="16" spans="1:8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1</v>
      </c>
      <c r="G16" s="14">
        <f>'Słownik mat. (przykładowe ceny)'!E17</f>
        <v>0.17</v>
      </c>
      <c r="H16" s="14">
        <f t="shared" si="0"/>
        <v>0.17</v>
      </c>
    </row>
    <row r="17" spans="1:8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</row>
    <row r="18" spans="1:8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</row>
    <row r="19" spans="1:8" s="44" customFormat="1" ht="24" customHeight="1">
      <c r="A19" s="15" t="str">
        <f>'Słownik mat. (przykładowe ceny)'!A19</f>
        <v>MG-SCYNT-017</v>
      </c>
      <c r="B19" s="69" t="str">
        <f>'Słownik mat. (przykładowe ceny)'!B19</f>
        <v>Czepki Clip-Cap</v>
      </c>
      <c r="C19" s="11" t="str">
        <f>'Słownik mat. (przykładowe ceny)'!C19</f>
        <v>materiał niemedyczny</v>
      </c>
      <c r="D19" s="12">
        <v>1</v>
      </c>
      <c r="E19" s="12" t="str">
        <f>'Słownik mat. (przykładowe ceny)'!D19</f>
        <v>szt</v>
      </c>
      <c r="F19" s="12">
        <v>1</v>
      </c>
      <c r="G19" s="14">
        <f>'Słownik mat. (przykładowe ceny)'!E19</f>
        <v>0.79</v>
      </c>
      <c r="H19" s="14">
        <f t="shared" si="0"/>
        <v>0.79</v>
      </c>
    </row>
    <row r="20" spans="1:8" s="44" customFormat="1" ht="24" customHeight="1">
      <c r="A20" s="15" t="str">
        <f>'Słownik mat. (przykładowe ceny)'!A20</f>
        <v>MG-SCYNT-018</v>
      </c>
      <c r="B20" s="45" t="str">
        <f>'Słownik mat. (przykładowe ceny)'!B20</f>
        <v>Ochraniacze na buty</v>
      </c>
      <c r="C20" s="11" t="str">
        <f>'Słownik mat. (przykładowe ceny)'!C20</f>
        <v>materiał niemedyczny</v>
      </c>
      <c r="D20" s="12">
        <v>1</v>
      </c>
      <c r="E20" s="12" t="str">
        <f>'Słownik mat. (przykładowe ceny)'!D20</f>
        <v>para</v>
      </c>
      <c r="F20" s="12">
        <v>1</v>
      </c>
      <c r="G20" s="14">
        <f>'Słownik mat. (przykładowe ceny)'!E20</f>
        <v>0.41</v>
      </c>
      <c r="H20" s="14">
        <f t="shared" si="0"/>
        <v>0.41</v>
      </c>
    </row>
    <row r="21" spans="1:8" s="44" customFormat="1" ht="24" customHeight="1">
      <c r="A21" s="15" t="str">
        <f>'Słownik mat. (przykładowe ceny)'!A21</f>
        <v>MG-SCYNT-019</v>
      </c>
      <c r="B21" s="45" t="str">
        <f>'Słownik mat. (przykładowe ceny)'!B21</f>
        <v>Fartuch jednorazowy ochronny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ceny)'!D21</f>
        <v>szt</v>
      </c>
      <c r="F21" s="12">
        <v>1</v>
      </c>
      <c r="G21" s="14">
        <f>'Słownik mat. (przykładowe ceny)'!E21</f>
        <v>2.25</v>
      </c>
      <c r="H21" s="14">
        <f t="shared" si="0"/>
        <v>2.25</v>
      </c>
    </row>
    <row r="22" spans="1:8" s="44" customFormat="1" ht="24" customHeight="1">
      <c r="A22" s="15" t="str">
        <f>'Słownik mat. (przykładowe ceny)'!A8</f>
        <v>MG-SCYNT-006</v>
      </c>
      <c r="B22" s="45" t="str">
        <f>'Słownik mat. (przykładowe ceny)'!B8</f>
        <v>Szara koperta C-4 Opakowanie zawiera 100 szt.</v>
      </c>
      <c r="C22" s="11" t="str">
        <f>'Słownik mat. (przykładowe ceny)'!C8</f>
        <v>materiał niemedyczny</v>
      </c>
      <c r="D22" s="12">
        <v>100</v>
      </c>
      <c r="E22" s="12" t="str">
        <f>'Słownik mat. (przykładowe ceny)'!D8</f>
        <v>opakowanie</v>
      </c>
      <c r="F22" s="12">
        <v>1</v>
      </c>
      <c r="G22" s="14">
        <f>'Słownik mat. (przykładowe ceny)'!E8</f>
        <v>14.3</v>
      </c>
      <c r="H22" s="14">
        <f t="shared" si="0"/>
        <v>0.14300000000000002</v>
      </c>
    </row>
    <row r="23" spans="1:8" s="44" customFormat="1" ht="30.75" customHeight="1">
      <c r="A23" s="15" t="str">
        <f>'Słownik mat. (przykładowe ceny)'!A25</f>
        <v>MG-SCYNT-023</v>
      </c>
      <c r="B23" s="45" t="str">
        <f>'Słownik mat. (przykładowe ceny)'!B25</f>
        <v>Generator Technetowy od 15GBq (99mTc)
Odczynnik wystarcza na ok. 60 badań.</v>
      </c>
      <c r="C23" s="11" t="str">
        <f>'Słownik mat. (przykładowe ceny)'!C25</f>
        <v>odczynnik do badań</v>
      </c>
      <c r="D23" s="12">
        <v>60</v>
      </c>
      <c r="E23" s="12" t="str">
        <f>'Słownik mat. (przykładowe ceny)'!D25</f>
        <v>szt</v>
      </c>
      <c r="F23" s="12">
        <v>1</v>
      </c>
      <c r="G23" s="14">
        <f>'Słownik mat. (przykładowe ceny)'!E25</f>
        <v>3824.21</v>
      </c>
      <c r="H23" s="14">
        <f t="shared" si="0"/>
        <v>63.73683333333333</v>
      </c>
    </row>
    <row r="24" spans="1:8" s="44" customFormat="1" ht="29.25" customHeight="1">
      <c r="A24" s="15" t="str">
        <f>'Słownik mat. (przykładowe ceny)'!A33</f>
        <v>MG-SCYNT-031</v>
      </c>
      <c r="B24" s="45" t="str">
        <f>'Słownik mat. (przykładowe ceny)'!B33</f>
        <v>Znacznik MDP
Opakowanie = 6 fiolek.</v>
      </c>
      <c r="C24" s="11" t="str">
        <f>'Słownik mat. (przykładowe ceny)'!C33</f>
        <v>odczynnik do badań</v>
      </c>
      <c r="D24" s="12">
        <v>6</v>
      </c>
      <c r="E24" s="12" t="str">
        <f>'Słownik mat. (przykładowe ceny)'!D33</f>
        <v>opakowanie</v>
      </c>
      <c r="F24" s="12">
        <v>1</v>
      </c>
      <c r="G24" s="14">
        <f>'Słownik mat. (przykładowe ceny)'!E33</f>
        <v>274.2</v>
      </c>
      <c r="H24" s="14">
        <f t="shared" si="0"/>
        <v>45.699999999999996</v>
      </c>
    </row>
    <row r="25" spans="1:8" s="44" customFormat="1" ht="33" customHeight="1">
      <c r="A25" s="15" t="str">
        <f>'Słownik mat. (przykładowe ceny)'!A37</f>
        <v>MG-SCYNT-035</v>
      </c>
      <c r="B25" s="45" t="str">
        <f>'Słownik mat. (przykładowe ceny)'!B37</f>
        <v>Płyn Lugola, 100 ml.
Opakowanie = ok. 150 badań.</v>
      </c>
      <c r="C25" s="11" t="str">
        <f>'Słownik mat. (przykładowe ceny)'!C37</f>
        <v>odczynnik do badań</v>
      </c>
      <c r="D25" s="12">
        <v>150</v>
      </c>
      <c r="E25" s="12" t="str">
        <f>'Słownik mat. (przykładowe ceny)'!D37</f>
        <v>opakowanie</v>
      </c>
      <c r="F25" s="12">
        <v>1</v>
      </c>
      <c r="G25" s="14">
        <f>'Słownik mat. (przykładowe ceny)'!E37</f>
        <v>32.9</v>
      </c>
      <c r="H25" s="14">
        <f t="shared" si="0"/>
        <v>0.21933333333333332</v>
      </c>
    </row>
    <row r="26" spans="1:8" s="46" customFormat="1" ht="26.25" customHeight="1">
      <c r="A26" s="16" t="s">
        <v>39</v>
      </c>
      <c r="B26" s="17"/>
      <c r="C26" s="17"/>
      <c r="D26" s="17"/>
      <c r="E26" s="17"/>
      <c r="F26" s="17"/>
      <c r="G26" s="17"/>
      <c r="H26" s="18">
        <f>SUM(H9:H25)</f>
        <v>125.49056666666667</v>
      </c>
    </row>
    <row r="27" s="42" customFormat="1" ht="12.75"/>
    <row r="28" s="42" customFormat="1" ht="12.75"/>
    <row r="29" s="42" customFormat="1" ht="12.75"/>
    <row r="30" s="42" customFormat="1" ht="12.75"/>
    <row r="31" s="42" customFormat="1" ht="12.75"/>
    <row r="32" s="42" customFormat="1" ht="15">
      <c r="A32" s="6" t="s">
        <v>40</v>
      </c>
    </row>
    <row r="33" spans="1:3" s="42" customFormat="1" ht="15">
      <c r="A33" s="6" t="s">
        <v>41</v>
      </c>
      <c r="B33" s="19" t="s">
        <v>97</v>
      </c>
      <c r="C33" s="19" t="s">
        <v>42</v>
      </c>
    </row>
    <row r="34" spans="1:3" s="52" customFormat="1" ht="56.25" customHeight="1">
      <c r="A34" s="50" t="s">
        <v>156</v>
      </c>
      <c r="B34" s="51">
        <f>'Stawki wynagrodzeń (przykład)'!E8</f>
        <v>60</v>
      </c>
      <c r="C34" s="51" t="s">
        <v>86</v>
      </c>
    </row>
    <row r="35" spans="1:3" s="52" customFormat="1" ht="57" customHeight="1">
      <c r="A35" s="53" t="s">
        <v>157</v>
      </c>
      <c r="B35" s="54">
        <f>'Stawki wynagrodzeń (przykład)'!E17</f>
        <v>47.59711183098959</v>
      </c>
      <c r="C35" s="54">
        <f>B35/60</f>
        <v>0.7932851971831598</v>
      </c>
    </row>
    <row r="36" spans="1:3" s="52" customFormat="1" ht="45" customHeight="1">
      <c r="A36" s="53" t="s">
        <v>158</v>
      </c>
      <c r="B36" s="54">
        <f>'Stawki wynagrodzeń (przykład)'!E20</f>
        <v>46.16122497109375</v>
      </c>
      <c r="C36" s="54">
        <f>B36/60</f>
        <v>0.7693537495182292</v>
      </c>
    </row>
    <row r="37" s="42" customFormat="1" ht="25.5" customHeight="1"/>
    <row r="38" spans="1:7" s="44" customFormat="1" ht="60">
      <c r="A38" s="8" t="s">
        <v>44</v>
      </c>
      <c r="B38" s="8" t="s">
        <v>45</v>
      </c>
      <c r="C38" s="8" t="s">
        <v>26</v>
      </c>
      <c r="D38" s="8" t="s">
        <v>46</v>
      </c>
      <c r="E38" s="8" t="s">
        <v>47</v>
      </c>
      <c r="F38" s="8" t="s">
        <v>48</v>
      </c>
      <c r="G38" s="8" t="s">
        <v>30</v>
      </c>
    </row>
    <row r="39" spans="1:7" s="44" customFormat="1" ht="21.75" customHeight="1">
      <c r="A39" s="20"/>
      <c r="B39" s="9" t="s">
        <v>32</v>
      </c>
      <c r="C39" s="9" t="s">
        <v>34</v>
      </c>
      <c r="D39" s="9" t="s">
        <v>35</v>
      </c>
      <c r="E39" s="9" t="s">
        <v>36</v>
      </c>
      <c r="F39" s="9" t="s">
        <v>37</v>
      </c>
      <c r="G39" s="10" t="s">
        <v>49</v>
      </c>
    </row>
    <row r="40" spans="1:7" s="44" customFormat="1" ht="44.25" customHeight="1">
      <c r="A40" s="21">
        <v>1</v>
      </c>
      <c r="B40" s="74" t="str">
        <f>A34</f>
        <v>Lekarz specjalista medycyny nuklearnej
1. Nadzór nad badaniem.
2. Opis wyniku badania.</v>
      </c>
      <c r="C40" s="22">
        <v>1</v>
      </c>
      <c r="D40" s="12" t="s">
        <v>50</v>
      </c>
      <c r="E40" s="76" t="s">
        <v>86</v>
      </c>
      <c r="F40" s="23" t="str">
        <f>C34</f>
        <v>x</v>
      </c>
      <c r="G40" s="23">
        <f>B34</f>
        <v>60</v>
      </c>
    </row>
    <row r="41" spans="1:7" s="44" customFormat="1" ht="42.75" customHeight="1">
      <c r="A41" s="12">
        <v>2</v>
      </c>
      <c r="B41" s="65" t="str">
        <f>A35</f>
        <v>Technik radiologii
1. Przygotowanie i rozdozowanie izotopu.
2. Przeprowadzenie badania.</v>
      </c>
      <c r="C41" s="12">
        <v>1</v>
      </c>
      <c r="D41" s="12" t="s">
        <v>50</v>
      </c>
      <c r="E41" s="15">
        <v>65</v>
      </c>
      <c r="F41" s="14">
        <f>C35</f>
        <v>0.7932851971831598</v>
      </c>
      <c r="G41" s="14">
        <f>(E41/C41)*F41</f>
        <v>51.56353781690539</v>
      </c>
    </row>
    <row r="42" spans="1:7" s="44" customFormat="1" ht="33" customHeight="1">
      <c r="A42" s="21">
        <v>3</v>
      </c>
      <c r="B42" s="75" t="str">
        <f>A36</f>
        <v>Pielęgniarka
1. Podanie izotopu - zgodnie ze zleceniem lekarskim.</v>
      </c>
      <c r="C42" s="12">
        <v>1</v>
      </c>
      <c r="D42" s="12" t="s">
        <v>50</v>
      </c>
      <c r="E42" s="15">
        <v>20</v>
      </c>
      <c r="F42" s="14">
        <f>C36</f>
        <v>0.7693537495182292</v>
      </c>
      <c r="G42" s="14">
        <f>(E42/C42)*F42</f>
        <v>15.387074990364585</v>
      </c>
    </row>
    <row r="43" spans="1:7" s="46" customFormat="1" ht="27" customHeight="1">
      <c r="A43" s="107" t="s">
        <v>39</v>
      </c>
      <c r="B43" s="108"/>
      <c r="C43" s="108"/>
      <c r="D43" s="108"/>
      <c r="E43" s="108"/>
      <c r="F43" s="108"/>
      <c r="G43" s="18">
        <f>SUM(G40:G42)</f>
        <v>126.95061280726996</v>
      </c>
    </row>
    <row r="44" s="42" customFormat="1" ht="12.75"/>
    <row r="45" s="42" customFormat="1" ht="12.75"/>
    <row r="46" spans="1:3" s="42" customFormat="1" ht="27" customHeight="1">
      <c r="A46" s="109" t="s">
        <v>98</v>
      </c>
      <c r="B46" s="109"/>
      <c r="C46" s="47">
        <f>H26</f>
        <v>125.49056666666667</v>
      </c>
    </row>
    <row r="47" spans="1:3" s="42" customFormat="1" ht="27" customHeight="1">
      <c r="A47" s="110" t="s">
        <v>99</v>
      </c>
      <c r="B47" s="110"/>
      <c r="C47" s="48">
        <f>G43</f>
        <v>126.95061280726996</v>
      </c>
    </row>
    <row r="48" spans="1:3" s="6" customFormat="1" ht="27" customHeight="1">
      <c r="A48" s="112" t="s">
        <v>51</v>
      </c>
      <c r="B48" s="112"/>
      <c r="C48" s="63">
        <f>SUM(C46:C47)</f>
        <v>252.44117947393664</v>
      </c>
    </row>
  </sheetData>
  <sheetProtection/>
  <mergeCells count="5">
    <mergeCell ref="A43:F43"/>
    <mergeCell ref="A46:B46"/>
    <mergeCell ref="A47:B47"/>
    <mergeCell ref="A48:B48"/>
    <mergeCell ref="B1:C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G24" sqref="G24"/>
    </sheetView>
  </sheetViews>
  <sheetFormatPr defaultColWidth="8.875" defaultRowHeight="12.75"/>
  <cols>
    <col min="1" max="1" width="28.75390625" style="49" customWidth="1"/>
    <col min="2" max="2" width="43.125" style="49" customWidth="1"/>
    <col min="3" max="3" width="20.375" style="49" customWidth="1"/>
    <col min="4" max="4" width="14.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37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113" t="str">
        <f>'Wykaz procedur (przykład)'!D21</f>
        <v>Scyntygrafia całego ciała za pomocą DMSA (V) 99mTc</v>
      </c>
      <c r="C1" s="114"/>
    </row>
    <row r="2" spans="1:3" s="42" customFormat="1" ht="31.5" customHeight="1">
      <c r="A2" s="6" t="s">
        <v>21</v>
      </c>
      <c r="B2" s="61" t="str">
        <f>'Wykaz procedur (przykład)'!C22</f>
        <v>92.162</v>
      </c>
      <c r="C2" s="43"/>
    </row>
    <row r="3" spans="1:3" s="42" customFormat="1" ht="15.75">
      <c r="A3" s="6"/>
      <c r="B3" s="7"/>
      <c r="C3" s="43"/>
    </row>
    <row r="4" s="42" customFormat="1" ht="12.75"/>
    <row r="5" s="42" customFormat="1" ht="15">
      <c r="A5" s="6" t="s">
        <v>22</v>
      </c>
    </row>
    <row r="6" s="42" customFormat="1" ht="12.75"/>
    <row r="7" spans="1:8" s="44" customFormat="1" ht="4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.7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</row>
    <row r="12" spans="1:8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4</v>
      </c>
      <c r="G12" s="13">
        <f>'Słownik mat. (przykładowe ceny)'!E10</f>
        <v>5.25</v>
      </c>
      <c r="H12" s="14">
        <f aca="true" t="shared" si="0" ref="H12:H26">((F12/D12)*G12)</f>
        <v>0.21</v>
      </c>
    </row>
    <row r="13" spans="1:8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</row>
    <row r="14" spans="1:8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1</v>
      </c>
      <c r="G14" s="14">
        <f>'Słownik mat. (przykładowe ceny)'!E15</f>
        <v>14.79</v>
      </c>
      <c r="H14" s="14">
        <f t="shared" si="0"/>
        <v>0.5916</v>
      </c>
    </row>
    <row r="15" spans="1:8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1</v>
      </c>
      <c r="G15" s="14">
        <f>'Słownik mat. (przykładowe ceny)'!E16</f>
        <v>0.1598</v>
      </c>
      <c r="H15" s="14">
        <f t="shared" si="0"/>
        <v>0.1598</v>
      </c>
    </row>
    <row r="16" spans="1:8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2</v>
      </c>
      <c r="G16" s="14">
        <f>'Słownik mat. (przykładowe ceny)'!E17</f>
        <v>0.17</v>
      </c>
      <c r="H16" s="14">
        <f t="shared" si="0"/>
        <v>0.34</v>
      </c>
    </row>
    <row r="17" spans="1:8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</row>
    <row r="18" spans="1:8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</row>
    <row r="19" spans="1:8" s="44" customFormat="1" ht="24" customHeight="1">
      <c r="A19" s="15" t="str">
        <f>'Słownik mat. (przykładowe ceny)'!A19</f>
        <v>MG-SCYNT-017</v>
      </c>
      <c r="B19" s="69" t="str">
        <f>'Słownik mat. (przykładowe ceny)'!B19</f>
        <v>Czepki Clip-Cap</v>
      </c>
      <c r="C19" s="11" t="str">
        <f>'Słownik mat. (przykładowe ceny)'!C19</f>
        <v>materiał niemedyczny</v>
      </c>
      <c r="D19" s="12">
        <v>1</v>
      </c>
      <c r="E19" s="12" t="str">
        <f>'Słownik mat. (przykładowe ceny)'!D19</f>
        <v>szt</v>
      </c>
      <c r="F19" s="12">
        <v>1</v>
      </c>
      <c r="G19" s="14">
        <f>'Słownik mat. (przykładowe ceny)'!E19</f>
        <v>0.79</v>
      </c>
      <c r="H19" s="14">
        <f t="shared" si="0"/>
        <v>0.79</v>
      </c>
    </row>
    <row r="20" spans="1:8" s="44" customFormat="1" ht="24" customHeight="1">
      <c r="A20" s="15" t="str">
        <f>'Słownik mat. (przykładowe ceny)'!A20</f>
        <v>MG-SCYNT-018</v>
      </c>
      <c r="B20" s="45" t="str">
        <f>'Słownik mat. (przykładowe ceny)'!B20</f>
        <v>Ochraniacze na buty</v>
      </c>
      <c r="C20" s="11" t="str">
        <f>'Słownik mat. (przykładowe ceny)'!C20</f>
        <v>materiał niemedyczny</v>
      </c>
      <c r="D20" s="12">
        <v>1</v>
      </c>
      <c r="E20" s="12" t="str">
        <f>'Słownik mat. (przykładowe ceny)'!D20</f>
        <v>para</v>
      </c>
      <c r="F20" s="12">
        <v>1</v>
      </c>
      <c r="G20" s="14">
        <f>'Słownik mat. (przykładowe ceny)'!E20</f>
        <v>0.41</v>
      </c>
      <c r="H20" s="14">
        <f t="shared" si="0"/>
        <v>0.41</v>
      </c>
    </row>
    <row r="21" spans="1:8" s="44" customFormat="1" ht="24" customHeight="1">
      <c r="A21" s="15" t="str">
        <f>'Słownik mat. (przykładowe ceny)'!A21</f>
        <v>MG-SCYNT-019</v>
      </c>
      <c r="B21" s="45" t="str">
        <f>'Słownik mat. (przykładowe ceny)'!B21</f>
        <v>Fartuch jednorazowy ochronny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ceny)'!D21</f>
        <v>szt</v>
      </c>
      <c r="F21" s="12">
        <v>1</v>
      </c>
      <c r="G21" s="14">
        <f>'Słownik mat. (przykładowe ceny)'!E21</f>
        <v>2.25</v>
      </c>
      <c r="H21" s="14">
        <f t="shared" si="0"/>
        <v>2.25</v>
      </c>
    </row>
    <row r="22" spans="1:8" s="44" customFormat="1" ht="24" customHeight="1">
      <c r="A22" s="15" t="str">
        <f>'Słownik mat. (przykładowe ceny)'!A8</f>
        <v>MG-SCYNT-006</v>
      </c>
      <c r="B22" s="45" t="str">
        <f>'Słownik mat. (przykładowe ceny)'!B8</f>
        <v>Szara koperta C-4 Opakowanie zawiera 100 szt.</v>
      </c>
      <c r="C22" s="11" t="str">
        <f>'Słownik mat. (przykładowe ceny)'!C8</f>
        <v>materiał niemedyczny</v>
      </c>
      <c r="D22" s="12">
        <v>100</v>
      </c>
      <c r="E22" s="12" t="str">
        <f>'Słownik mat. (przykładowe ceny)'!D8</f>
        <v>opakowanie</v>
      </c>
      <c r="F22" s="12">
        <v>1</v>
      </c>
      <c r="G22" s="14">
        <f>'Słownik mat. (przykładowe ceny)'!E8</f>
        <v>14.3</v>
      </c>
      <c r="H22" s="14">
        <f t="shared" si="0"/>
        <v>0.14300000000000002</v>
      </c>
    </row>
    <row r="23" spans="1:8" s="44" customFormat="1" ht="30.75" customHeight="1">
      <c r="A23" s="15" t="str">
        <f>'Słownik mat. (przykładowe ceny)'!A25</f>
        <v>MG-SCYNT-023</v>
      </c>
      <c r="B23" s="45" t="str">
        <f>'Słownik mat. (przykładowe ceny)'!B25</f>
        <v>Generator Technetowy od 15GBq (99mTc)
Odczynnik wystarcza na ok. 60 badań.</v>
      </c>
      <c r="C23" s="11" t="str">
        <f>'Słownik mat. (przykładowe ceny)'!C25</f>
        <v>odczynnik do badań</v>
      </c>
      <c r="D23" s="12">
        <v>60</v>
      </c>
      <c r="E23" s="12" t="str">
        <f>'Słownik mat. (przykładowe ceny)'!D25</f>
        <v>szt</v>
      </c>
      <c r="F23" s="12">
        <v>1</v>
      </c>
      <c r="G23" s="14">
        <f>'Słownik mat. (przykładowe ceny)'!E25</f>
        <v>3824.21</v>
      </c>
      <c r="H23" s="14">
        <f t="shared" si="0"/>
        <v>63.73683333333333</v>
      </c>
    </row>
    <row r="24" spans="1:8" s="44" customFormat="1" ht="29.25" customHeight="1">
      <c r="A24" s="15" t="str">
        <f>'Słownik mat. (przykładowe ceny)'!A30</f>
        <v>MG-SCYNT-028</v>
      </c>
      <c r="B24" s="45" t="str">
        <f>'Słownik mat. (przykładowe ceny)'!B30</f>
        <v>Znacznik DMSA
Opakowanie = 6 fiolek.</v>
      </c>
      <c r="C24" s="11" t="str">
        <f>'Słownik mat. (przykładowe ceny)'!C30</f>
        <v>odczynnik do badań</v>
      </c>
      <c r="D24" s="12">
        <v>6</v>
      </c>
      <c r="E24" s="12" t="str">
        <f>'Słownik mat. (przykładowe ceny)'!D30</f>
        <v>opakowanie</v>
      </c>
      <c r="F24" s="12">
        <v>1</v>
      </c>
      <c r="G24" s="14">
        <f>'Słownik mat. (przykładowe ceny)'!E30</f>
        <v>345.6</v>
      </c>
      <c r="H24" s="14">
        <f t="shared" si="0"/>
        <v>57.6</v>
      </c>
    </row>
    <row r="25" spans="1:8" s="44" customFormat="1" ht="33" customHeight="1">
      <c r="A25" s="15" t="str">
        <f>'Słownik mat. (przykładowe ceny)'!A37</f>
        <v>MG-SCYNT-035</v>
      </c>
      <c r="B25" s="45" t="str">
        <f>'Słownik mat. (przykładowe ceny)'!B37</f>
        <v>Płyn Lugola, 100 ml.
Opakowanie = ok. 150 badań.</v>
      </c>
      <c r="C25" s="11" t="str">
        <f>'Słownik mat. (przykładowe ceny)'!C37</f>
        <v>odczynnik do badań</v>
      </c>
      <c r="D25" s="12">
        <v>150</v>
      </c>
      <c r="E25" s="12" t="str">
        <f>'Słownik mat. (przykładowe ceny)'!D37</f>
        <v>opakowanie</v>
      </c>
      <c r="F25" s="12">
        <v>1</v>
      </c>
      <c r="G25" s="14">
        <f>'Słownik mat. (przykładowe ceny)'!E37</f>
        <v>32.9</v>
      </c>
      <c r="H25" s="14">
        <f t="shared" si="0"/>
        <v>0.21933333333333332</v>
      </c>
    </row>
    <row r="26" spans="1:8" s="44" customFormat="1" ht="33" customHeight="1">
      <c r="A26" s="15" t="str">
        <f>'Słownik mat. (przykładowe ceny)'!A36</f>
        <v>MG-SCYNT-034</v>
      </c>
      <c r="B26" s="45" t="str">
        <f>'Słownik mat. (przykładowe ceny)'!B36</f>
        <v>Natrium Bicarbonicum 8,4%
Opakowanie = 10 amp.</v>
      </c>
      <c r="C26" s="11" t="str">
        <f>'Słownik mat. (przykładowe ceny)'!C36</f>
        <v>lek</v>
      </c>
      <c r="D26" s="12">
        <v>10</v>
      </c>
      <c r="E26" s="12" t="str">
        <f>'Słownik mat. (przykładowe ceny)'!D36</f>
        <v>opakowanie</v>
      </c>
      <c r="F26" s="12">
        <v>1</v>
      </c>
      <c r="G26" s="14">
        <f>'Słownik mat. (przykładowe ceny)'!E36</f>
        <v>16.12</v>
      </c>
      <c r="H26" s="14">
        <f t="shared" si="0"/>
        <v>1.612</v>
      </c>
    </row>
    <row r="27" spans="1:8" s="46" customFormat="1" ht="26.25" customHeight="1">
      <c r="A27" s="16" t="s">
        <v>39</v>
      </c>
      <c r="B27" s="17"/>
      <c r="C27" s="17"/>
      <c r="D27" s="17"/>
      <c r="E27" s="17"/>
      <c r="F27" s="17"/>
      <c r="G27" s="17"/>
      <c r="H27" s="18">
        <f>SUM(H9:H26)</f>
        <v>139.27756666666667</v>
      </c>
    </row>
    <row r="28" s="42" customFormat="1" ht="12.75"/>
    <row r="29" s="42" customFormat="1" ht="12.75"/>
    <row r="30" s="42" customFormat="1" ht="12.75"/>
    <row r="31" s="42" customFormat="1" ht="12.75"/>
    <row r="32" s="42" customFormat="1" ht="12.75"/>
    <row r="33" s="42" customFormat="1" ht="15">
      <c r="A33" s="6" t="s">
        <v>40</v>
      </c>
    </row>
    <row r="34" spans="1:3" s="42" customFormat="1" ht="15">
      <c r="A34" s="6" t="s">
        <v>41</v>
      </c>
      <c r="B34" s="19" t="s">
        <v>97</v>
      </c>
      <c r="C34" s="19" t="s">
        <v>42</v>
      </c>
    </row>
    <row r="35" spans="1:3" s="52" customFormat="1" ht="57.75" customHeight="1">
      <c r="A35" s="50" t="s">
        <v>156</v>
      </c>
      <c r="B35" s="51">
        <f>'Stawki wynagrodzeń (przykład)'!E8</f>
        <v>60</v>
      </c>
      <c r="C35" s="51" t="s">
        <v>86</v>
      </c>
    </row>
    <row r="36" spans="1:3" s="52" customFormat="1" ht="61.5" customHeight="1">
      <c r="A36" s="53" t="s">
        <v>157</v>
      </c>
      <c r="B36" s="54">
        <f>'Stawki wynagrodzeń (przykład)'!E17</f>
        <v>47.59711183098959</v>
      </c>
      <c r="C36" s="54">
        <f>B36/60</f>
        <v>0.7932851971831598</v>
      </c>
    </row>
    <row r="37" spans="1:3" s="52" customFormat="1" ht="44.25" customHeight="1">
      <c r="A37" s="53" t="s">
        <v>158</v>
      </c>
      <c r="B37" s="54">
        <f>'Stawki wynagrodzeń (przykład)'!E20</f>
        <v>46.16122497109375</v>
      </c>
      <c r="C37" s="54">
        <f>B37/60</f>
        <v>0.7693537495182292</v>
      </c>
    </row>
    <row r="38" s="42" customFormat="1" ht="25.5" customHeight="1"/>
    <row r="39" spans="1:7" s="44" customFormat="1" ht="60">
      <c r="A39" s="8" t="s">
        <v>44</v>
      </c>
      <c r="B39" s="8" t="s">
        <v>45</v>
      </c>
      <c r="C39" s="8" t="s">
        <v>26</v>
      </c>
      <c r="D39" s="8" t="s">
        <v>46</v>
      </c>
      <c r="E39" s="8" t="s">
        <v>47</v>
      </c>
      <c r="F39" s="8" t="s">
        <v>48</v>
      </c>
      <c r="G39" s="8" t="s">
        <v>30</v>
      </c>
    </row>
    <row r="40" spans="1:7" s="44" customFormat="1" ht="21.75" customHeight="1">
      <c r="A40" s="20"/>
      <c r="B40" s="9" t="s">
        <v>32</v>
      </c>
      <c r="C40" s="9" t="s">
        <v>34</v>
      </c>
      <c r="D40" s="9" t="s">
        <v>35</v>
      </c>
      <c r="E40" s="9" t="s">
        <v>36</v>
      </c>
      <c r="F40" s="9" t="s">
        <v>37</v>
      </c>
      <c r="G40" s="10" t="s">
        <v>49</v>
      </c>
    </row>
    <row r="41" spans="1:7" s="44" customFormat="1" ht="45" customHeight="1">
      <c r="A41" s="21">
        <v>1</v>
      </c>
      <c r="B41" s="74" t="str">
        <f>A35</f>
        <v>Lekarz specjalista medycyny nuklearnej
1. Nadzór nad badaniem.
2. Opis wyniku badania.</v>
      </c>
      <c r="C41" s="22">
        <v>1</v>
      </c>
      <c r="D41" s="12" t="s">
        <v>50</v>
      </c>
      <c r="E41" s="76" t="s">
        <v>86</v>
      </c>
      <c r="F41" s="23" t="str">
        <f>C35</f>
        <v>x</v>
      </c>
      <c r="G41" s="23">
        <f>B35</f>
        <v>60</v>
      </c>
    </row>
    <row r="42" spans="1:7" s="44" customFormat="1" ht="41.25" customHeight="1">
      <c r="A42" s="12">
        <v>2</v>
      </c>
      <c r="B42" s="65" t="str">
        <f>A36</f>
        <v>Technik radiologii
1. Przygotowanie i rozdozowanie izotopu.
2. Przeprowadzenie badania.</v>
      </c>
      <c r="C42" s="12">
        <v>1</v>
      </c>
      <c r="D42" s="12" t="s">
        <v>50</v>
      </c>
      <c r="E42" s="15">
        <v>60</v>
      </c>
      <c r="F42" s="14">
        <f>C36</f>
        <v>0.7932851971831598</v>
      </c>
      <c r="G42" s="14">
        <f>(E42/C42)*F42</f>
        <v>47.59711183098959</v>
      </c>
    </row>
    <row r="43" spans="1:7" s="44" customFormat="1" ht="35.25" customHeight="1">
      <c r="A43" s="21">
        <v>3</v>
      </c>
      <c r="B43" s="75" t="str">
        <f>A37</f>
        <v>Pielęgniarka
1. Podanie izotopu - zgodnie ze zleceniem lekarskim.</v>
      </c>
      <c r="C43" s="12">
        <v>1</v>
      </c>
      <c r="D43" s="12" t="s">
        <v>50</v>
      </c>
      <c r="E43" s="15">
        <v>20</v>
      </c>
      <c r="F43" s="14">
        <f>C37</f>
        <v>0.7693537495182292</v>
      </c>
      <c r="G43" s="14">
        <f>(E43/C43)*F43</f>
        <v>15.387074990364585</v>
      </c>
    </row>
    <row r="44" spans="1:7" s="46" customFormat="1" ht="27" customHeight="1">
      <c r="A44" s="107" t="s">
        <v>39</v>
      </c>
      <c r="B44" s="108"/>
      <c r="C44" s="108"/>
      <c r="D44" s="108"/>
      <c r="E44" s="108"/>
      <c r="F44" s="108"/>
      <c r="G44" s="18">
        <f>SUM(G41:G43)</f>
        <v>122.98418682135417</v>
      </c>
    </row>
    <row r="45" s="42" customFormat="1" ht="12.75"/>
    <row r="46" s="42" customFormat="1" ht="12.75"/>
    <row r="47" spans="1:3" s="42" customFormat="1" ht="27" customHeight="1">
      <c r="A47" s="109" t="s">
        <v>98</v>
      </c>
      <c r="B47" s="109"/>
      <c r="C47" s="47">
        <f>H27</f>
        <v>139.27756666666667</v>
      </c>
    </row>
    <row r="48" spans="1:3" s="42" customFormat="1" ht="27" customHeight="1">
      <c r="A48" s="110" t="s">
        <v>99</v>
      </c>
      <c r="B48" s="110"/>
      <c r="C48" s="48">
        <f>G44</f>
        <v>122.98418682135417</v>
      </c>
    </row>
    <row r="49" spans="1:3" s="6" customFormat="1" ht="27" customHeight="1">
      <c r="A49" s="112" t="s">
        <v>51</v>
      </c>
      <c r="B49" s="112"/>
      <c r="C49" s="63">
        <f>SUM(C47:C48)</f>
        <v>262.2617534880209</v>
      </c>
    </row>
  </sheetData>
  <sheetProtection/>
  <mergeCells count="5">
    <mergeCell ref="A44:F44"/>
    <mergeCell ref="A47:B47"/>
    <mergeCell ref="A48:B48"/>
    <mergeCell ref="A49:B49"/>
    <mergeCell ref="B1:C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40">
      <selection activeCell="G59" sqref="G59"/>
    </sheetView>
  </sheetViews>
  <sheetFormatPr defaultColWidth="8.875" defaultRowHeight="12.75"/>
  <cols>
    <col min="1" max="1" width="28.25390625" style="49" customWidth="1"/>
    <col min="2" max="2" width="43.125" style="49" customWidth="1"/>
    <col min="3" max="3" width="20.375" style="49" customWidth="1"/>
    <col min="4" max="4" width="14.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37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113" t="str">
        <f>'Wykaz procedur (przykład)'!D22</f>
        <v>Scyntygraficzna ocena położenia węzła wartowniczego</v>
      </c>
      <c r="C1" s="114"/>
    </row>
    <row r="2" spans="1:3" s="42" customFormat="1" ht="31.5" customHeight="1">
      <c r="A2" s="6" t="s">
        <v>21</v>
      </c>
      <c r="B2" s="61" t="str">
        <f>'Wykaz procedur (przykład)'!C22</f>
        <v>92.162</v>
      </c>
      <c r="C2" s="43"/>
    </row>
    <row r="3" spans="1:3" s="42" customFormat="1" ht="15.75">
      <c r="A3" s="6"/>
      <c r="B3" s="7"/>
      <c r="C3" s="43"/>
    </row>
    <row r="4" s="42" customFormat="1" ht="12.75"/>
    <row r="5" s="42" customFormat="1" ht="15">
      <c r="A5" s="6" t="s">
        <v>22</v>
      </c>
    </row>
    <row r="6" s="42" customFormat="1" ht="12.75"/>
    <row r="7" spans="1:8" s="44" customFormat="1" ht="4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.7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4" customHeight="1">
      <c r="A11" s="15" t="str">
        <f>'Słownik mat. (przykładowe ceny)'!A16</f>
        <v>MG-SCYNT-014</v>
      </c>
      <c r="B11" s="45" t="str">
        <f>'Słownik mat. (przykładowe ceny)'!B16</f>
        <v>Gazik do dezynfekcji Med-Higienic</v>
      </c>
      <c r="C11" s="11" t="str">
        <f>'Słownik mat. (przykładowe ceny)'!C16</f>
        <v>środek dezynfekcyjny</v>
      </c>
      <c r="D11" s="12">
        <v>1</v>
      </c>
      <c r="E11" s="12" t="str">
        <f>'Słownik mat. (przykładowe ceny)'!D16</f>
        <v>szt</v>
      </c>
      <c r="F11" s="12">
        <v>1</v>
      </c>
      <c r="G11" s="14">
        <f>'Słownik mat. (przykładowe ceny)'!E16</f>
        <v>0.1598</v>
      </c>
      <c r="H11" s="14">
        <f aca="true" t="shared" si="0" ref="H11:H20">((F11/D11)*G11)</f>
        <v>0.1598</v>
      </c>
    </row>
    <row r="12" spans="1:8" s="44" customFormat="1" ht="24" customHeight="1">
      <c r="A12" s="15" t="str">
        <f>'Słownik mat. (przykładowe ceny)'!A11</f>
        <v>MG-SCYNT-009</v>
      </c>
      <c r="B12" s="45" t="str">
        <f>'Słownik mat. (przykładowe ceny)'!B11</f>
        <v>Igła j/u 0,4
Opkakowanie = 100 szt.</v>
      </c>
      <c r="C12" s="11" t="str">
        <f>'Słownik mat. (przykładowe ceny)'!C11</f>
        <v>materiał jednorazowy</v>
      </c>
      <c r="D12" s="12">
        <v>100</v>
      </c>
      <c r="E12" s="12" t="str">
        <f>'Słownik mat. (przykładowe ceny)'!D11</f>
        <v>opakowanie</v>
      </c>
      <c r="F12" s="12">
        <v>2</v>
      </c>
      <c r="G12" s="14">
        <f>'Słownik mat. (przykładowe ceny)'!E11</f>
        <v>4.95</v>
      </c>
      <c r="H12" s="14">
        <f t="shared" si="0"/>
        <v>0.099</v>
      </c>
    </row>
    <row r="13" spans="1:8" s="44" customFormat="1" ht="24" customHeight="1">
      <c r="A13" s="15" t="str">
        <f>'Słownik mat. (przykładowe ceny)'!A18</f>
        <v>MG-SCYNT-016</v>
      </c>
      <c r="B13" s="45" t="str">
        <f>'Słownik mat. (przykładowe ceny)'!B18</f>
        <v>Strzykawka 2 ml</v>
      </c>
      <c r="C13" s="11" t="str">
        <f>'Słownik mat. (przykładowe ceny)'!C18</f>
        <v>materiał jednorazowy</v>
      </c>
      <c r="D13" s="12">
        <v>1</v>
      </c>
      <c r="E13" s="12" t="str">
        <f>'Słownik mat. (przykładowe ceny)'!D18</f>
        <v>szt</v>
      </c>
      <c r="F13" s="12">
        <v>1</v>
      </c>
      <c r="G13" s="14">
        <f>'Słownik mat. (przykładowe ceny)'!E18</f>
        <v>0.07</v>
      </c>
      <c r="H13" s="14">
        <f t="shared" si="0"/>
        <v>0.07</v>
      </c>
    </row>
    <row r="14" spans="1:8" s="44" customFormat="1" ht="24" customHeight="1">
      <c r="A14" s="15" t="str">
        <f>'Słownik mat. (przykładowe ceny)'!A19</f>
        <v>MG-SCYNT-017</v>
      </c>
      <c r="B14" s="69" t="str">
        <f>'Słownik mat. (przykładowe ceny)'!B19</f>
        <v>Czepki Clip-Cap</v>
      </c>
      <c r="C14" s="11" t="str">
        <f>'Słownik mat. (przykładowe ceny)'!C19</f>
        <v>materiał niemedyczny</v>
      </c>
      <c r="D14" s="12">
        <v>1</v>
      </c>
      <c r="E14" s="12" t="str">
        <f>'Słownik mat. (przykładowe ceny)'!D19</f>
        <v>szt</v>
      </c>
      <c r="F14" s="12">
        <v>1</v>
      </c>
      <c r="G14" s="14">
        <f>'Słownik mat. (przykładowe ceny)'!E19</f>
        <v>0.79</v>
      </c>
      <c r="H14" s="14">
        <f t="shared" si="0"/>
        <v>0.79</v>
      </c>
    </row>
    <row r="15" spans="1:8" s="44" customFormat="1" ht="24" customHeight="1">
      <c r="A15" s="15" t="str">
        <f>'Słownik mat. (przykładowe ceny)'!A20</f>
        <v>MG-SCYNT-018</v>
      </c>
      <c r="B15" s="45" t="str">
        <f>'Słownik mat. (przykładowe ceny)'!B20</f>
        <v>Ochraniacze na buty</v>
      </c>
      <c r="C15" s="11" t="str">
        <f>'Słownik mat. (przykładowe ceny)'!C20</f>
        <v>materiał niemedyczny</v>
      </c>
      <c r="D15" s="12">
        <v>1</v>
      </c>
      <c r="E15" s="12" t="str">
        <f>'Słownik mat. (przykładowe ceny)'!D20</f>
        <v>para</v>
      </c>
      <c r="F15" s="12">
        <v>1</v>
      </c>
      <c r="G15" s="14">
        <f>'Słownik mat. (przykładowe ceny)'!E20</f>
        <v>0.41</v>
      </c>
      <c r="H15" s="14">
        <f t="shared" si="0"/>
        <v>0.41</v>
      </c>
    </row>
    <row r="16" spans="1:8" s="44" customFormat="1" ht="24" customHeight="1">
      <c r="A16" s="15" t="str">
        <f>'Słownik mat. (przykładowe ceny)'!A21</f>
        <v>MG-SCYNT-019</v>
      </c>
      <c r="B16" s="45" t="str">
        <f>'Słownik mat. (przykładowe ceny)'!B21</f>
        <v>Fartuch jednorazowy ochronny</v>
      </c>
      <c r="C16" s="11" t="str">
        <f>'Słownik mat. (przykładowe ceny)'!C20</f>
        <v>materiał niemedyczny</v>
      </c>
      <c r="D16" s="12">
        <v>1</v>
      </c>
      <c r="E16" s="12" t="str">
        <f>'Słownik mat. (przykładowe ceny)'!D21</f>
        <v>szt</v>
      </c>
      <c r="F16" s="12">
        <v>1</v>
      </c>
      <c r="G16" s="14">
        <f>'Słownik mat. (przykładowe ceny)'!E21</f>
        <v>2.25</v>
      </c>
      <c r="H16" s="14">
        <f t="shared" si="0"/>
        <v>2.25</v>
      </c>
    </row>
    <row r="17" spans="1:8" s="44" customFormat="1" ht="24" customHeight="1">
      <c r="A17" s="15" t="str">
        <f>'Słownik mat. (przykładowe ceny)'!A8</f>
        <v>MG-SCYNT-006</v>
      </c>
      <c r="B17" s="45" t="str">
        <f>'Słownik mat. (przykładowe ceny)'!B8</f>
        <v>Szara koperta C-4 Opakowanie zawiera 100 szt.</v>
      </c>
      <c r="C17" s="11" t="str">
        <f>'Słownik mat. (przykładowe ceny)'!C8</f>
        <v>materiał niemedyczny</v>
      </c>
      <c r="D17" s="12">
        <v>100</v>
      </c>
      <c r="E17" s="12" t="str">
        <f>'Słownik mat. (przykładowe ceny)'!D8</f>
        <v>opakowanie</v>
      </c>
      <c r="F17" s="12">
        <v>1</v>
      </c>
      <c r="G17" s="14">
        <f>'Słownik mat. (przykładowe ceny)'!E8</f>
        <v>14.3</v>
      </c>
      <c r="H17" s="14">
        <f t="shared" si="0"/>
        <v>0.14300000000000002</v>
      </c>
    </row>
    <row r="18" spans="1:8" s="44" customFormat="1" ht="30.75" customHeight="1">
      <c r="A18" s="15" t="str">
        <f>'Słownik mat. (przykładowe ceny)'!A25</f>
        <v>MG-SCYNT-023</v>
      </c>
      <c r="B18" s="45" t="str">
        <f>'Słownik mat. (przykładowe ceny)'!B25</f>
        <v>Generator Technetowy od 15GBq (99mTc)
Odczynnik wystarcza na ok. 60 badań.</v>
      </c>
      <c r="C18" s="11" t="str">
        <f>'Słownik mat. (przykładowe ceny)'!C25</f>
        <v>odczynnik do badań</v>
      </c>
      <c r="D18" s="12">
        <v>60</v>
      </c>
      <c r="E18" s="12" t="str">
        <f>'Słownik mat. (przykładowe ceny)'!D25</f>
        <v>szt</v>
      </c>
      <c r="F18" s="12">
        <v>1</v>
      </c>
      <c r="G18" s="14">
        <f>'Słownik mat. (przykładowe ceny)'!E25</f>
        <v>3824.21</v>
      </c>
      <c r="H18" s="14">
        <f t="shared" si="0"/>
        <v>63.73683333333333</v>
      </c>
    </row>
    <row r="19" spans="1:8" s="44" customFormat="1" ht="29.25" customHeight="1">
      <c r="A19" s="15" t="str">
        <f>'Słownik mat. (przykładowe ceny)'!A35</f>
        <v>MG-SCYNT-033</v>
      </c>
      <c r="B19" s="45" t="str">
        <f>'Słownik mat. (przykładowe ceny)'!B35</f>
        <v>Znacznik NANO-ALBUMON
1 fiolka = 3 badania</v>
      </c>
      <c r="C19" s="11" t="str">
        <f>'Słownik mat. (przykładowe ceny)'!C35</f>
        <v>odczynnik do badań</v>
      </c>
      <c r="D19" s="12">
        <v>3</v>
      </c>
      <c r="E19" s="12" t="str">
        <f>'Słownik mat. (przykładowe ceny)'!D35</f>
        <v>fiolka</v>
      </c>
      <c r="F19" s="12">
        <v>1</v>
      </c>
      <c r="G19" s="14">
        <f>'Słownik mat. (przykładowe ceny)'!E35</f>
        <v>335</v>
      </c>
      <c r="H19" s="14">
        <f t="shared" si="0"/>
        <v>111.66666666666666</v>
      </c>
    </row>
    <row r="20" spans="1:8" s="44" customFormat="1" ht="33" customHeight="1">
      <c r="A20" s="15" t="str">
        <f>'Słownik mat. (przykładowe ceny)'!A37</f>
        <v>MG-SCYNT-035</v>
      </c>
      <c r="B20" s="45" t="str">
        <f>'Słownik mat. (przykładowe ceny)'!B37</f>
        <v>Płyn Lugola, 100 ml.
Opakowanie = ok. 150 badań.</v>
      </c>
      <c r="C20" s="11" t="str">
        <f>'Słownik mat. (przykładowe ceny)'!C37</f>
        <v>odczynnik do badań</v>
      </c>
      <c r="D20" s="12">
        <v>150</v>
      </c>
      <c r="E20" s="12" t="str">
        <f>'Słownik mat. (przykładowe ceny)'!D37</f>
        <v>opakowanie</v>
      </c>
      <c r="F20" s="12">
        <v>1</v>
      </c>
      <c r="G20" s="14">
        <f>'Słownik mat. (przykładowe ceny)'!E37</f>
        <v>32.9</v>
      </c>
      <c r="H20" s="14">
        <f t="shared" si="0"/>
        <v>0.21933333333333332</v>
      </c>
    </row>
    <row r="21" spans="1:8" s="46" customFormat="1" ht="26.25" customHeight="1">
      <c r="A21" s="16" t="s">
        <v>39</v>
      </c>
      <c r="B21" s="17"/>
      <c r="C21" s="17"/>
      <c r="D21" s="17"/>
      <c r="E21" s="17"/>
      <c r="F21" s="17"/>
      <c r="G21" s="17"/>
      <c r="H21" s="18">
        <f>SUM(H9:H20)</f>
        <v>184.07463333333334</v>
      </c>
    </row>
    <row r="22" s="42" customFormat="1" ht="12.75"/>
    <row r="23" s="42" customFormat="1" ht="12.75"/>
    <row r="24" s="42" customFormat="1" ht="12.75"/>
    <row r="25" s="42" customFormat="1" ht="12.75"/>
    <row r="26" s="42" customFormat="1" ht="12.75"/>
    <row r="27" s="42" customFormat="1" ht="15">
      <c r="A27" s="6" t="s">
        <v>40</v>
      </c>
    </row>
    <row r="28" spans="1:3" s="42" customFormat="1" ht="15">
      <c r="A28" s="6" t="s">
        <v>41</v>
      </c>
      <c r="B28" s="19" t="s">
        <v>97</v>
      </c>
      <c r="C28" s="19" t="s">
        <v>42</v>
      </c>
    </row>
    <row r="29" spans="1:3" s="52" customFormat="1" ht="57" customHeight="1">
      <c r="A29" s="50" t="s">
        <v>156</v>
      </c>
      <c r="B29" s="51">
        <f>'Stawki wynagrodzeń (przykład)'!E8</f>
        <v>60</v>
      </c>
      <c r="C29" s="51" t="s">
        <v>86</v>
      </c>
    </row>
    <row r="30" spans="1:3" s="52" customFormat="1" ht="57" customHeight="1">
      <c r="A30" s="53" t="s">
        <v>157</v>
      </c>
      <c r="B30" s="54">
        <f>'Stawki wynagrodzeń (przykład)'!E17</f>
        <v>47.59711183098959</v>
      </c>
      <c r="C30" s="54">
        <f>B30/60</f>
        <v>0.7932851971831598</v>
      </c>
    </row>
    <row r="31" spans="1:3" s="52" customFormat="1" ht="57" customHeight="1">
      <c r="A31" s="53" t="s">
        <v>191</v>
      </c>
      <c r="B31" s="54">
        <f>'Stawki wynagrodzeń (przykład)'!E20</f>
        <v>46.16122497109375</v>
      </c>
      <c r="C31" s="54">
        <f>B31/60</f>
        <v>0.7693537495182292</v>
      </c>
    </row>
    <row r="32" s="42" customFormat="1" ht="25.5" customHeight="1"/>
    <row r="33" spans="1:7" s="44" customFormat="1" ht="60">
      <c r="A33" s="8" t="s">
        <v>44</v>
      </c>
      <c r="B33" s="8" t="s">
        <v>45</v>
      </c>
      <c r="C33" s="8" t="s">
        <v>26</v>
      </c>
      <c r="D33" s="8" t="s">
        <v>46</v>
      </c>
      <c r="E33" s="8" t="s">
        <v>47</v>
      </c>
      <c r="F33" s="8" t="s">
        <v>48</v>
      </c>
      <c r="G33" s="8" t="s">
        <v>30</v>
      </c>
    </row>
    <row r="34" spans="1:7" s="44" customFormat="1" ht="21.75" customHeight="1">
      <c r="A34" s="20"/>
      <c r="B34" s="9" t="s">
        <v>32</v>
      </c>
      <c r="C34" s="9" t="s">
        <v>34</v>
      </c>
      <c r="D34" s="9" t="s">
        <v>35</v>
      </c>
      <c r="E34" s="9" t="s">
        <v>36</v>
      </c>
      <c r="F34" s="9" t="s">
        <v>37</v>
      </c>
      <c r="G34" s="10" t="s">
        <v>49</v>
      </c>
    </row>
    <row r="35" spans="1:7" s="44" customFormat="1" ht="45" customHeight="1">
      <c r="A35" s="21">
        <v>1</v>
      </c>
      <c r="B35" s="74" t="str">
        <f>A29</f>
        <v>Lekarz specjalista medycyny nuklearnej
1. Nadzór nad badaniem.
2. Opis wyniku badania.</v>
      </c>
      <c r="C35" s="22">
        <v>1</v>
      </c>
      <c r="D35" s="12" t="s">
        <v>50</v>
      </c>
      <c r="E35" s="76" t="s">
        <v>86</v>
      </c>
      <c r="F35" s="23" t="str">
        <f>C29</f>
        <v>x</v>
      </c>
      <c r="G35" s="23">
        <f>B29</f>
        <v>60</v>
      </c>
    </row>
    <row r="36" spans="1:7" s="44" customFormat="1" ht="41.25" customHeight="1">
      <c r="A36" s="12">
        <v>2</v>
      </c>
      <c r="B36" s="65" t="str">
        <f>A30</f>
        <v>Technik radiologii
1. Przygotowanie i rozdozowanie izotopu.
2. Przeprowadzenie badania.</v>
      </c>
      <c r="C36" s="12">
        <v>1</v>
      </c>
      <c r="D36" s="12" t="s">
        <v>50</v>
      </c>
      <c r="E36" s="15">
        <v>50</v>
      </c>
      <c r="F36" s="14">
        <f>C30</f>
        <v>0.7932851971831598</v>
      </c>
      <c r="G36" s="14">
        <f>(E36/C36)*F36</f>
        <v>39.664259859157994</v>
      </c>
    </row>
    <row r="37" spans="1:7" s="44" customFormat="1" ht="45" customHeight="1">
      <c r="A37" s="21">
        <v>3</v>
      </c>
      <c r="B37" s="75" t="str">
        <f>A31</f>
        <v>Pielęgniarka
1. Podanie izotopu - zgodnie ze zleceniem lekarskim (iniekcja podskórna)</v>
      </c>
      <c r="C37" s="12">
        <v>1</v>
      </c>
      <c r="D37" s="12" t="s">
        <v>50</v>
      </c>
      <c r="E37" s="15">
        <v>10</v>
      </c>
      <c r="F37" s="14">
        <f>C31</f>
        <v>0.7693537495182292</v>
      </c>
      <c r="G37" s="14">
        <f>(E37/C37)*F37</f>
        <v>7.693537495182293</v>
      </c>
    </row>
    <row r="38" spans="1:7" s="46" customFormat="1" ht="27" customHeight="1">
      <c r="A38" s="107" t="s">
        <v>39</v>
      </c>
      <c r="B38" s="108"/>
      <c r="C38" s="108"/>
      <c r="D38" s="108"/>
      <c r="E38" s="108"/>
      <c r="F38" s="108"/>
      <c r="G38" s="18">
        <f>SUM(G35:G37)</f>
        <v>107.35779735434029</v>
      </c>
    </row>
    <row r="39" s="42" customFormat="1" ht="12.75"/>
    <row r="40" s="42" customFormat="1" ht="12.75"/>
    <row r="41" spans="1:3" s="42" customFormat="1" ht="27" customHeight="1">
      <c r="A41" s="109" t="s">
        <v>98</v>
      </c>
      <c r="B41" s="109"/>
      <c r="C41" s="47">
        <f>H21</f>
        <v>184.07463333333334</v>
      </c>
    </row>
    <row r="42" spans="1:3" s="42" customFormat="1" ht="27" customHeight="1">
      <c r="A42" s="110" t="s">
        <v>99</v>
      </c>
      <c r="B42" s="110"/>
      <c r="C42" s="48">
        <f>G38</f>
        <v>107.35779735434029</v>
      </c>
    </row>
    <row r="43" spans="1:3" s="6" customFormat="1" ht="27" customHeight="1">
      <c r="A43" s="112" t="s">
        <v>51</v>
      </c>
      <c r="B43" s="112"/>
      <c r="C43" s="63">
        <f>SUM(C41:C42)</f>
        <v>291.4324306876736</v>
      </c>
    </row>
  </sheetData>
  <sheetProtection/>
  <mergeCells count="5">
    <mergeCell ref="A38:F38"/>
    <mergeCell ref="A41:B41"/>
    <mergeCell ref="A42:B42"/>
    <mergeCell ref="A43:B43"/>
    <mergeCell ref="B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28">
      <selection activeCell="B23" sqref="B23"/>
    </sheetView>
  </sheetViews>
  <sheetFormatPr defaultColWidth="8.875" defaultRowHeight="12.75"/>
  <cols>
    <col min="1" max="1" width="15.75390625" style="52" customWidth="1"/>
    <col min="2" max="2" width="42.125" style="52" customWidth="1"/>
    <col min="3" max="3" width="21.25390625" style="52" customWidth="1"/>
    <col min="4" max="4" width="14.75390625" style="52" customWidth="1"/>
    <col min="5" max="5" width="15.25390625" style="52" customWidth="1"/>
    <col min="6" max="7" width="8.875" style="52" customWidth="1"/>
    <col min="8" max="8" width="8.375" style="52" customWidth="1"/>
    <col min="9" max="11" width="8.875" style="52" customWidth="1"/>
    <col min="12" max="12" width="11.375" style="52" bestFit="1" customWidth="1"/>
    <col min="13" max="16384" width="8.875" style="52" customWidth="1"/>
  </cols>
  <sheetData>
    <row r="1" spans="1:5" ht="30" customHeight="1">
      <c r="A1" s="95" t="s">
        <v>211</v>
      </c>
      <c r="B1" s="95"/>
      <c r="C1" s="95"/>
      <c r="D1" s="95"/>
      <c r="E1" s="95"/>
    </row>
    <row r="2" spans="1:5" ht="51" customHeight="1">
      <c r="A2" s="59" t="s">
        <v>23</v>
      </c>
      <c r="B2" s="59" t="s">
        <v>100</v>
      </c>
      <c r="C2" s="59" t="s">
        <v>25</v>
      </c>
      <c r="D2" s="59" t="s">
        <v>27</v>
      </c>
      <c r="E2" s="59" t="s">
        <v>101</v>
      </c>
    </row>
    <row r="3" spans="1:5" ht="25.5" customHeight="1">
      <c r="A3" s="5" t="s">
        <v>114</v>
      </c>
      <c r="B3" s="5" t="s">
        <v>102</v>
      </c>
      <c r="C3" s="5" t="s">
        <v>103</v>
      </c>
      <c r="D3" s="4" t="s">
        <v>104</v>
      </c>
      <c r="E3" s="55">
        <v>0.45</v>
      </c>
    </row>
    <row r="4" spans="1:5" ht="25.5" customHeight="1">
      <c r="A4" s="5" t="s">
        <v>115</v>
      </c>
      <c r="B4" s="5" t="s">
        <v>127</v>
      </c>
      <c r="C4" s="5" t="s">
        <v>103</v>
      </c>
      <c r="D4" s="4" t="s">
        <v>104</v>
      </c>
      <c r="E4" s="55">
        <v>0.04</v>
      </c>
    </row>
    <row r="5" spans="1:5" ht="25.5" customHeight="1">
      <c r="A5" s="5" t="s">
        <v>116</v>
      </c>
      <c r="B5" s="5" t="s">
        <v>110</v>
      </c>
      <c r="C5" s="5" t="s">
        <v>103</v>
      </c>
      <c r="D5" s="4" t="s">
        <v>104</v>
      </c>
      <c r="E5" s="55">
        <v>0.93</v>
      </c>
    </row>
    <row r="6" spans="1:5" ht="25.5" customHeight="1">
      <c r="A6" s="5" t="s">
        <v>120</v>
      </c>
      <c r="B6" s="5" t="s">
        <v>105</v>
      </c>
      <c r="C6" s="5" t="s">
        <v>103</v>
      </c>
      <c r="D6" s="4" t="s">
        <v>106</v>
      </c>
      <c r="E6" s="55">
        <v>17.69</v>
      </c>
    </row>
    <row r="7" spans="1:5" ht="25.5" customHeight="1">
      <c r="A7" s="5" t="s">
        <v>121</v>
      </c>
      <c r="B7" s="5" t="s">
        <v>107</v>
      </c>
      <c r="C7" s="5" t="s">
        <v>103</v>
      </c>
      <c r="D7" s="4" t="s">
        <v>106</v>
      </c>
      <c r="E7" s="55">
        <v>5.79</v>
      </c>
    </row>
    <row r="8" spans="1:5" ht="25.5" customHeight="1">
      <c r="A8" s="5" t="s">
        <v>122</v>
      </c>
      <c r="B8" s="5" t="s">
        <v>117</v>
      </c>
      <c r="C8" s="5" t="s">
        <v>109</v>
      </c>
      <c r="D8" s="4" t="s">
        <v>108</v>
      </c>
      <c r="E8" s="55">
        <v>14.3</v>
      </c>
    </row>
    <row r="9" spans="1:5" ht="25.5" customHeight="1">
      <c r="A9" s="5" t="s">
        <v>123</v>
      </c>
      <c r="B9" s="5" t="s">
        <v>111</v>
      </c>
      <c r="C9" s="5" t="s">
        <v>112</v>
      </c>
      <c r="D9" s="4" t="s">
        <v>113</v>
      </c>
      <c r="E9" s="55">
        <v>1.28</v>
      </c>
    </row>
    <row r="10" spans="1:5" ht="33" customHeight="1">
      <c r="A10" s="5" t="s">
        <v>124</v>
      </c>
      <c r="B10" s="5" t="s">
        <v>143</v>
      </c>
      <c r="C10" s="5" t="s">
        <v>103</v>
      </c>
      <c r="D10" s="4" t="s">
        <v>108</v>
      </c>
      <c r="E10" s="55">
        <v>5.25</v>
      </c>
    </row>
    <row r="11" spans="1:5" ht="33" customHeight="1">
      <c r="A11" s="5" t="s">
        <v>125</v>
      </c>
      <c r="B11" s="5" t="s">
        <v>195</v>
      </c>
      <c r="C11" s="5" t="s">
        <v>103</v>
      </c>
      <c r="D11" s="4" t="s">
        <v>108</v>
      </c>
      <c r="E11" s="55">
        <v>4.95</v>
      </c>
    </row>
    <row r="12" spans="1:5" s="24" customFormat="1" ht="26.25" customHeight="1">
      <c r="A12" s="5" t="s">
        <v>126</v>
      </c>
      <c r="B12" s="66" t="s">
        <v>128</v>
      </c>
      <c r="C12" s="67" t="s">
        <v>103</v>
      </c>
      <c r="D12" s="12" t="s">
        <v>104</v>
      </c>
      <c r="E12" s="31">
        <v>2.29</v>
      </c>
    </row>
    <row r="13" spans="1:5" s="24" customFormat="1" ht="26.25" customHeight="1">
      <c r="A13" s="5" t="s">
        <v>133</v>
      </c>
      <c r="B13" s="66" t="s">
        <v>146</v>
      </c>
      <c r="C13" s="67" t="s">
        <v>147</v>
      </c>
      <c r="D13" s="12" t="s">
        <v>104</v>
      </c>
      <c r="E13" s="31">
        <v>2.16</v>
      </c>
    </row>
    <row r="14" spans="1:5" s="24" customFormat="1" ht="26.25" customHeight="1">
      <c r="A14" s="5" t="s">
        <v>134</v>
      </c>
      <c r="B14" s="66" t="s">
        <v>129</v>
      </c>
      <c r="C14" s="67" t="s">
        <v>103</v>
      </c>
      <c r="D14" s="12" t="s">
        <v>104</v>
      </c>
      <c r="E14" s="31">
        <v>3.19</v>
      </c>
    </row>
    <row r="15" spans="1:5" s="24" customFormat="1" ht="29.25" customHeight="1">
      <c r="A15" s="5" t="s">
        <v>135</v>
      </c>
      <c r="B15" s="66" t="s">
        <v>130</v>
      </c>
      <c r="C15" s="67" t="s">
        <v>103</v>
      </c>
      <c r="D15" s="12" t="s">
        <v>108</v>
      </c>
      <c r="E15" s="31">
        <v>14.79</v>
      </c>
    </row>
    <row r="16" spans="1:5" s="24" customFormat="1" ht="26.25" customHeight="1">
      <c r="A16" s="5" t="s">
        <v>136</v>
      </c>
      <c r="B16" s="66" t="s">
        <v>131</v>
      </c>
      <c r="C16" s="67" t="s">
        <v>144</v>
      </c>
      <c r="D16" s="12" t="s">
        <v>104</v>
      </c>
      <c r="E16" s="31">
        <f>15.98/100</f>
        <v>0.1598</v>
      </c>
    </row>
    <row r="17" spans="1:5" s="24" customFormat="1" ht="23.25" customHeight="1">
      <c r="A17" s="5" t="s">
        <v>137</v>
      </c>
      <c r="B17" s="66" t="s">
        <v>132</v>
      </c>
      <c r="C17" s="67" t="s">
        <v>103</v>
      </c>
      <c r="D17" s="12" t="s">
        <v>104</v>
      </c>
      <c r="E17" s="31">
        <v>0.17</v>
      </c>
    </row>
    <row r="18" spans="1:5" s="24" customFormat="1" ht="23.25" customHeight="1">
      <c r="A18" s="5" t="s">
        <v>138</v>
      </c>
      <c r="B18" s="66" t="s">
        <v>193</v>
      </c>
      <c r="C18" s="67" t="s">
        <v>103</v>
      </c>
      <c r="D18" s="12" t="s">
        <v>104</v>
      </c>
      <c r="E18" s="31">
        <v>0.07</v>
      </c>
    </row>
    <row r="19" spans="1:5" s="24" customFormat="1" ht="23.25" customHeight="1">
      <c r="A19" s="5" t="s">
        <v>142</v>
      </c>
      <c r="B19" s="66" t="s">
        <v>149</v>
      </c>
      <c r="C19" s="67" t="s">
        <v>109</v>
      </c>
      <c r="D19" s="12" t="s">
        <v>104</v>
      </c>
      <c r="E19" s="31">
        <v>0.79</v>
      </c>
    </row>
    <row r="20" spans="1:5" ht="23.25" customHeight="1">
      <c r="A20" s="5" t="s">
        <v>145</v>
      </c>
      <c r="B20" s="66" t="s">
        <v>141</v>
      </c>
      <c r="C20" s="67" t="s">
        <v>109</v>
      </c>
      <c r="D20" s="4" t="s">
        <v>139</v>
      </c>
      <c r="E20" s="68">
        <v>0.41</v>
      </c>
    </row>
    <row r="21" spans="1:5" ht="23.25" customHeight="1">
      <c r="A21" s="5" t="s">
        <v>148</v>
      </c>
      <c r="B21" s="5" t="s">
        <v>140</v>
      </c>
      <c r="C21" s="67" t="s">
        <v>103</v>
      </c>
      <c r="D21" s="12" t="s">
        <v>104</v>
      </c>
      <c r="E21" s="68">
        <v>2.25</v>
      </c>
    </row>
    <row r="22" spans="1:5" ht="23.25" customHeight="1">
      <c r="A22" s="5" t="s">
        <v>150</v>
      </c>
      <c r="B22" s="5" t="s">
        <v>174</v>
      </c>
      <c r="C22" s="67" t="s">
        <v>103</v>
      </c>
      <c r="D22" s="12" t="s">
        <v>104</v>
      </c>
      <c r="E22" s="68">
        <v>0.49</v>
      </c>
    </row>
    <row r="23" spans="1:5" ht="30.75" customHeight="1">
      <c r="A23" s="5" t="s">
        <v>159</v>
      </c>
      <c r="B23" s="5" t="s">
        <v>219</v>
      </c>
      <c r="C23" s="67" t="s">
        <v>103</v>
      </c>
      <c r="D23" s="12" t="s">
        <v>108</v>
      </c>
      <c r="E23" s="68">
        <v>21.55</v>
      </c>
    </row>
    <row r="24" spans="1:5" ht="26.25" customHeight="1">
      <c r="A24" s="5" t="s">
        <v>161</v>
      </c>
      <c r="B24" s="5" t="s">
        <v>180</v>
      </c>
      <c r="C24" s="67" t="s">
        <v>103</v>
      </c>
      <c r="D24" s="12" t="s">
        <v>104</v>
      </c>
      <c r="E24" s="68">
        <v>0.15</v>
      </c>
    </row>
    <row r="25" spans="1:5" ht="34.5" customHeight="1">
      <c r="A25" s="5" t="s">
        <v>163</v>
      </c>
      <c r="B25" s="5" t="s">
        <v>152</v>
      </c>
      <c r="C25" s="5" t="s">
        <v>151</v>
      </c>
      <c r="D25" s="4" t="s">
        <v>104</v>
      </c>
      <c r="E25" s="70">
        <v>3824.21</v>
      </c>
    </row>
    <row r="26" spans="1:5" ht="28.5" customHeight="1">
      <c r="A26" s="5" t="s">
        <v>165</v>
      </c>
      <c r="B26" s="5" t="s">
        <v>160</v>
      </c>
      <c r="C26" s="5" t="s">
        <v>151</v>
      </c>
      <c r="D26" s="4" t="s">
        <v>108</v>
      </c>
      <c r="E26" s="70">
        <v>379.08</v>
      </c>
    </row>
    <row r="27" spans="1:5" ht="30">
      <c r="A27" s="5" t="s">
        <v>167</v>
      </c>
      <c r="B27" s="5" t="s">
        <v>162</v>
      </c>
      <c r="C27" s="5" t="s">
        <v>151</v>
      </c>
      <c r="D27" s="4" t="s">
        <v>108</v>
      </c>
      <c r="E27" s="70">
        <v>318.2</v>
      </c>
    </row>
    <row r="28" spans="1:5" ht="30">
      <c r="A28" s="5" t="s">
        <v>169</v>
      </c>
      <c r="B28" s="5" t="s">
        <v>166</v>
      </c>
      <c r="C28" s="5" t="s">
        <v>151</v>
      </c>
      <c r="D28" s="4" t="s">
        <v>108</v>
      </c>
      <c r="E28" s="70">
        <v>702</v>
      </c>
    </row>
    <row r="29" spans="1:5" ht="30">
      <c r="A29" s="5" t="s">
        <v>171</v>
      </c>
      <c r="B29" s="5" t="s">
        <v>168</v>
      </c>
      <c r="C29" s="5" t="s">
        <v>151</v>
      </c>
      <c r="D29" s="4" t="s">
        <v>108</v>
      </c>
      <c r="E29" s="70">
        <v>517.4</v>
      </c>
    </row>
    <row r="30" spans="1:5" ht="30">
      <c r="A30" s="5" t="s">
        <v>175</v>
      </c>
      <c r="B30" s="5" t="s">
        <v>170</v>
      </c>
      <c r="C30" s="5" t="s">
        <v>151</v>
      </c>
      <c r="D30" s="4" t="s">
        <v>108</v>
      </c>
      <c r="E30" s="70">
        <v>345.6</v>
      </c>
    </row>
    <row r="31" spans="1:5" ht="27" customHeight="1">
      <c r="A31" s="5" t="s">
        <v>176</v>
      </c>
      <c r="B31" s="5" t="s">
        <v>172</v>
      </c>
      <c r="C31" s="5" t="s">
        <v>151</v>
      </c>
      <c r="D31" s="4" t="s">
        <v>173</v>
      </c>
      <c r="E31" s="70">
        <v>68.8</v>
      </c>
    </row>
    <row r="32" spans="1:12" ht="27" customHeight="1">
      <c r="A32" s="5" t="s">
        <v>183</v>
      </c>
      <c r="B32" s="5" t="s">
        <v>181</v>
      </c>
      <c r="C32" s="5" t="s">
        <v>151</v>
      </c>
      <c r="D32" s="4" t="s">
        <v>173</v>
      </c>
      <c r="E32" s="70">
        <v>70.56</v>
      </c>
      <c r="L32" s="87"/>
    </row>
    <row r="33" spans="1:12" ht="27" customHeight="1">
      <c r="A33" s="5" t="s">
        <v>185</v>
      </c>
      <c r="B33" s="5" t="s">
        <v>184</v>
      </c>
      <c r="C33" s="5" t="s">
        <v>151</v>
      </c>
      <c r="D33" s="4" t="s">
        <v>108</v>
      </c>
      <c r="E33" s="70">
        <v>274.2</v>
      </c>
      <c r="L33" s="87"/>
    </row>
    <row r="34" spans="1:5" ht="27" customHeight="1">
      <c r="A34" s="5" t="s">
        <v>187</v>
      </c>
      <c r="B34" s="5" t="s">
        <v>186</v>
      </c>
      <c r="C34" s="5" t="s">
        <v>151</v>
      </c>
      <c r="D34" s="4" t="s">
        <v>108</v>
      </c>
      <c r="E34" s="70">
        <v>560.4</v>
      </c>
    </row>
    <row r="35" spans="1:5" ht="27" customHeight="1">
      <c r="A35" s="5" t="s">
        <v>188</v>
      </c>
      <c r="B35" s="5" t="s">
        <v>196</v>
      </c>
      <c r="C35" s="5" t="s">
        <v>151</v>
      </c>
      <c r="D35" s="4" t="s">
        <v>173</v>
      </c>
      <c r="E35" s="70">
        <v>335</v>
      </c>
    </row>
    <row r="36" spans="1:5" ht="27" customHeight="1">
      <c r="A36" s="5" t="s">
        <v>192</v>
      </c>
      <c r="B36" s="5" t="s">
        <v>189</v>
      </c>
      <c r="C36" s="5" t="s">
        <v>190</v>
      </c>
      <c r="D36" s="4" t="s">
        <v>108</v>
      </c>
      <c r="E36" s="70">
        <v>16.12</v>
      </c>
    </row>
    <row r="37" spans="1:5" ht="30" customHeight="1">
      <c r="A37" s="5" t="s">
        <v>194</v>
      </c>
      <c r="B37" s="5" t="s">
        <v>164</v>
      </c>
      <c r="C37" s="5" t="s">
        <v>151</v>
      </c>
      <c r="D37" s="4" t="s">
        <v>108</v>
      </c>
      <c r="E37" s="70">
        <v>32.9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="97" zoomScaleNormal="97" zoomScalePageLayoutView="0" workbookViewId="0" topLeftCell="A13">
      <selection activeCell="G23" sqref="G23"/>
    </sheetView>
  </sheetViews>
  <sheetFormatPr defaultColWidth="9.00390625" defaultRowHeight="12.75"/>
  <cols>
    <col min="1" max="1" width="5.00390625" style="2" customWidth="1"/>
    <col min="2" max="2" width="18.125" style="2" customWidth="1"/>
    <col min="3" max="3" width="17.625" style="2" customWidth="1"/>
    <col min="4" max="4" width="70.75390625" style="1" customWidth="1"/>
    <col min="5" max="5" width="22.75390625" style="1" customWidth="1"/>
    <col min="6" max="6" width="18.25390625" style="1" customWidth="1"/>
    <col min="7" max="7" width="16.75390625" style="1" customWidth="1"/>
    <col min="8" max="16384" width="9.125" style="1" customWidth="1"/>
  </cols>
  <sheetData>
    <row r="1" spans="1:7" ht="45.75" customHeight="1">
      <c r="A1" s="90" t="s">
        <v>215</v>
      </c>
      <c r="B1" s="90"/>
      <c r="C1" s="90"/>
      <c r="D1" s="90"/>
      <c r="E1" s="90"/>
      <c r="F1" s="90"/>
      <c r="G1" s="90"/>
    </row>
    <row r="2" spans="1:7" ht="23.25" customHeight="1">
      <c r="A2" s="97" t="s">
        <v>0</v>
      </c>
      <c r="B2" s="99" t="s">
        <v>19</v>
      </c>
      <c r="C2" s="99" t="s">
        <v>20</v>
      </c>
      <c r="D2" s="101" t="s">
        <v>1</v>
      </c>
      <c r="E2" s="59" t="s">
        <v>197</v>
      </c>
      <c r="F2" s="59" t="s">
        <v>198</v>
      </c>
      <c r="G2" s="96" t="s">
        <v>199</v>
      </c>
    </row>
    <row r="3" spans="1:7" ht="72" customHeight="1">
      <c r="A3" s="98"/>
      <c r="B3" s="100"/>
      <c r="C3" s="100"/>
      <c r="D3" s="102"/>
      <c r="E3" s="77" t="s">
        <v>200</v>
      </c>
      <c r="F3" s="77" t="s">
        <v>201</v>
      </c>
      <c r="G3" s="96"/>
    </row>
    <row r="4" spans="1:7" ht="18" customHeight="1">
      <c r="A4" s="4">
        <v>1</v>
      </c>
      <c r="B4" s="4" t="s">
        <v>52</v>
      </c>
      <c r="C4" s="4" t="s">
        <v>52</v>
      </c>
      <c r="D4" s="5" t="s">
        <v>9</v>
      </c>
      <c r="E4" s="68">
        <f>'92.011'!C45</f>
        <v>72.28340333333333</v>
      </c>
      <c r="F4" s="68">
        <f>'92.011'!C46</f>
        <v>103.27171413009982</v>
      </c>
      <c r="G4" s="68">
        <f>SUM(E4:F4)</f>
        <v>175.55511746343313</v>
      </c>
    </row>
    <row r="5" spans="1:7" ht="18" customHeight="1">
      <c r="A5" s="4">
        <v>2</v>
      </c>
      <c r="B5" s="4" t="s">
        <v>53</v>
      </c>
      <c r="C5" s="4" t="s">
        <v>53</v>
      </c>
      <c r="D5" s="5" t="s">
        <v>10</v>
      </c>
      <c r="E5" s="68">
        <f>'92.012'!C45</f>
        <v>142.75123333333335</v>
      </c>
      <c r="F5" s="68">
        <f>'92.012'!C46</f>
        <v>146.78274273684897</v>
      </c>
      <c r="G5" s="68">
        <f aca="true" t="shared" si="0" ref="G5:G23">SUM(E5:F5)</f>
        <v>289.53397607018235</v>
      </c>
    </row>
    <row r="6" spans="1:7" ht="18" customHeight="1">
      <c r="A6" s="4">
        <v>3</v>
      </c>
      <c r="B6" s="4" t="s">
        <v>54</v>
      </c>
      <c r="C6" s="4" t="s">
        <v>54</v>
      </c>
      <c r="D6" s="5" t="s">
        <v>11</v>
      </c>
      <c r="E6" s="68">
        <f>'92.021'!C46</f>
        <v>132.8239</v>
      </c>
      <c r="F6" s="68">
        <f>'92.021'!C47</f>
        <v>119.01776083543838</v>
      </c>
      <c r="G6" s="68">
        <f t="shared" si="0"/>
        <v>251.8416608354384</v>
      </c>
    </row>
    <row r="7" spans="1:7" ht="18" customHeight="1">
      <c r="A7" s="4">
        <v>4</v>
      </c>
      <c r="B7" s="4" t="s">
        <v>55</v>
      </c>
      <c r="C7" s="4" t="s">
        <v>55</v>
      </c>
      <c r="D7" s="5" t="s">
        <v>12</v>
      </c>
      <c r="E7" s="68">
        <f>'92.022'!C46</f>
        <v>196.79056666666668</v>
      </c>
      <c r="F7" s="68">
        <f>'92.022'!C47</f>
        <v>162.6484466805122</v>
      </c>
      <c r="G7" s="68">
        <f t="shared" si="0"/>
        <v>359.43901334717884</v>
      </c>
    </row>
    <row r="8" spans="1:7" ht="18" customHeight="1">
      <c r="A8" s="4">
        <v>6</v>
      </c>
      <c r="B8" s="4" t="s">
        <v>57</v>
      </c>
      <c r="C8" s="4" t="s">
        <v>57</v>
      </c>
      <c r="D8" s="5" t="s">
        <v>2</v>
      </c>
      <c r="E8" s="68">
        <f>'92.031'!C46</f>
        <v>166.0239</v>
      </c>
      <c r="F8" s="68">
        <f>'92.031'!C47</f>
        <v>122.98418682135417</v>
      </c>
      <c r="G8" s="68">
        <f t="shared" si="0"/>
        <v>289.00808682135414</v>
      </c>
    </row>
    <row r="9" spans="1:7" ht="18" customHeight="1">
      <c r="A9" s="4">
        <v>5</v>
      </c>
      <c r="B9" s="4" t="s">
        <v>56</v>
      </c>
      <c r="C9" s="4" t="s">
        <v>56</v>
      </c>
      <c r="D9" s="5" t="s">
        <v>13</v>
      </c>
      <c r="E9" s="68">
        <f>'92.032'!C46</f>
        <v>137.39056666666667</v>
      </c>
      <c r="F9" s="68">
        <f>'92.032'!C47</f>
        <v>107.11848287769097</v>
      </c>
      <c r="G9" s="68">
        <f t="shared" si="0"/>
        <v>244.50904954435765</v>
      </c>
    </row>
    <row r="10" spans="1:7" ht="18" customHeight="1">
      <c r="A10" s="4">
        <v>7</v>
      </c>
      <c r="B10" s="4" t="s">
        <v>58</v>
      </c>
      <c r="C10" s="4" t="s">
        <v>58</v>
      </c>
      <c r="D10" s="5" t="s">
        <v>3</v>
      </c>
      <c r="E10" s="68">
        <f>'92.034'!C48</f>
        <v>153.322325</v>
      </c>
      <c r="F10" s="68">
        <f>'92.034'!C49</f>
        <v>130.67772431653646</v>
      </c>
      <c r="G10" s="68">
        <f t="shared" si="0"/>
        <v>284.00004931653643</v>
      </c>
    </row>
    <row r="11" spans="1:7" ht="18" customHeight="1">
      <c r="A11" s="4">
        <v>8</v>
      </c>
      <c r="B11" s="4" t="s">
        <v>61</v>
      </c>
      <c r="C11" s="4" t="s">
        <v>61</v>
      </c>
      <c r="D11" s="5" t="s">
        <v>14</v>
      </c>
      <c r="E11" s="68">
        <f>'92.044'!C42</f>
        <v>141.1275</v>
      </c>
      <c r="F11" s="68">
        <f>'92.044'!C43</f>
        <v>99.42494538250868</v>
      </c>
      <c r="G11" s="68">
        <f t="shared" si="0"/>
        <v>240.55244538250867</v>
      </c>
    </row>
    <row r="12" spans="1:7" ht="20.25" customHeight="1">
      <c r="A12" s="4">
        <v>9</v>
      </c>
      <c r="B12" s="4" t="s">
        <v>62</v>
      </c>
      <c r="C12" s="4" t="s">
        <v>62</v>
      </c>
      <c r="D12" s="5" t="s">
        <v>4</v>
      </c>
      <c r="E12" s="68">
        <f>'92.045'!C42</f>
        <v>141.1275</v>
      </c>
      <c r="F12" s="68">
        <f>'92.045'!C43</f>
        <v>107.35779735434029</v>
      </c>
      <c r="G12" s="68">
        <f t="shared" si="0"/>
        <v>248.48529735434028</v>
      </c>
    </row>
    <row r="13" spans="1:7" ht="18" customHeight="1">
      <c r="A13" s="4">
        <v>10</v>
      </c>
      <c r="B13" s="4" t="s">
        <v>63</v>
      </c>
      <c r="C13" s="4" t="s">
        <v>64</v>
      </c>
      <c r="D13" s="5" t="s">
        <v>5</v>
      </c>
      <c r="E13" s="68">
        <f>'92.059.1'!C46</f>
        <v>145.15123333333332</v>
      </c>
      <c r="F13" s="68">
        <f>'92.059.1'!C47</f>
        <v>126.59164109229602</v>
      </c>
      <c r="G13" s="68">
        <f t="shared" si="0"/>
        <v>271.74287442562934</v>
      </c>
    </row>
    <row r="14" spans="1:7" ht="19.5" customHeight="1">
      <c r="A14" s="4">
        <v>11</v>
      </c>
      <c r="B14" s="4" t="s">
        <v>63</v>
      </c>
      <c r="C14" s="4" t="s">
        <v>65</v>
      </c>
      <c r="D14" s="5" t="s">
        <v>6</v>
      </c>
      <c r="E14" s="68">
        <f>'92.059.2'!C46</f>
        <v>145.15123333333332</v>
      </c>
      <c r="F14" s="68">
        <f>'92.059.2'!C47</f>
        <v>150.3901970077908</v>
      </c>
      <c r="G14" s="68">
        <f t="shared" si="0"/>
        <v>295.5414303411241</v>
      </c>
    </row>
    <row r="15" spans="1:7" ht="18" customHeight="1">
      <c r="A15" s="4">
        <v>12</v>
      </c>
      <c r="B15" s="4" t="s">
        <v>66</v>
      </c>
      <c r="C15" s="4" t="s">
        <v>66</v>
      </c>
      <c r="D15" s="5" t="s">
        <v>15</v>
      </c>
      <c r="E15" s="68">
        <f>'92.112'!C47</f>
        <v>146.66056666666668</v>
      </c>
      <c r="F15" s="68">
        <f>'92.112'!C48</f>
        <v>107.11848287769097</v>
      </c>
      <c r="G15" s="68">
        <f t="shared" si="0"/>
        <v>253.77904954435763</v>
      </c>
    </row>
    <row r="16" spans="1:7" ht="18" customHeight="1">
      <c r="A16" s="4">
        <v>13</v>
      </c>
      <c r="B16" s="4" t="s">
        <v>68</v>
      </c>
      <c r="C16" s="4" t="s">
        <v>68</v>
      </c>
      <c r="D16" s="5" t="s">
        <v>67</v>
      </c>
      <c r="E16" s="68">
        <f>'92.116'!C40</f>
        <v>158.58749999999998</v>
      </c>
      <c r="F16" s="68">
        <f>'92.116'!C41</f>
        <v>194.37985456783858</v>
      </c>
      <c r="G16" s="68">
        <f t="shared" si="0"/>
        <v>352.9673545678386</v>
      </c>
    </row>
    <row r="17" spans="1:7" ht="18" customHeight="1">
      <c r="A17" s="4">
        <v>14</v>
      </c>
      <c r="B17" s="4" t="s">
        <v>69</v>
      </c>
      <c r="C17" s="4" t="s">
        <v>69</v>
      </c>
      <c r="D17" s="5" t="s">
        <v>7</v>
      </c>
      <c r="E17" s="68">
        <f>'92.132'!C45</f>
        <v>142.75123333333335</v>
      </c>
      <c r="F17" s="68">
        <f>'92.132'!C46</f>
        <v>119.01776083543838</v>
      </c>
      <c r="G17" s="68">
        <f t="shared" si="0"/>
        <v>261.7689941687717</v>
      </c>
    </row>
    <row r="18" spans="1:7" ht="18" customHeight="1">
      <c r="A18" s="4">
        <v>15</v>
      </c>
      <c r="B18" s="4" t="s">
        <v>59</v>
      </c>
      <c r="C18" s="4" t="s">
        <v>59</v>
      </c>
      <c r="D18" s="5" t="s">
        <v>8</v>
      </c>
      <c r="E18" s="68">
        <f>'92.141'!C46</f>
        <v>125.49056666666667</v>
      </c>
      <c r="F18" s="68">
        <f>'92.141'!C47</f>
        <v>130.91703879318578</v>
      </c>
      <c r="G18" s="68">
        <f t="shared" si="0"/>
        <v>256.40760545985245</v>
      </c>
    </row>
    <row r="19" spans="1:7" ht="18" customHeight="1">
      <c r="A19" s="4">
        <v>16</v>
      </c>
      <c r="B19" s="4" t="s">
        <v>60</v>
      </c>
      <c r="C19" s="4" t="s">
        <v>60</v>
      </c>
      <c r="D19" s="5" t="s">
        <v>118</v>
      </c>
      <c r="E19" s="68">
        <f>'92.142'!C46</f>
        <v>125.49056666666667</v>
      </c>
      <c r="F19" s="68">
        <f>'92.142'!C47</f>
        <v>122.98418682135417</v>
      </c>
      <c r="G19" s="68">
        <f t="shared" si="0"/>
        <v>248.47475348802084</v>
      </c>
    </row>
    <row r="20" spans="1:7" ht="18" customHeight="1">
      <c r="A20" s="4">
        <v>17</v>
      </c>
      <c r="B20" s="4" t="s">
        <v>70</v>
      </c>
      <c r="C20" s="4" t="s">
        <v>70</v>
      </c>
      <c r="D20" s="5" t="s">
        <v>16</v>
      </c>
      <c r="E20" s="68">
        <f>'92.152'!C46</f>
        <v>125.49056666666667</v>
      </c>
      <c r="F20" s="68">
        <f>'92.152'!C47</f>
        <v>126.95061280726996</v>
      </c>
      <c r="G20" s="68">
        <f t="shared" si="0"/>
        <v>252.44117947393664</v>
      </c>
    </row>
    <row r="21" spans="1:7" ht="18" customHeight="1">
      <c r="A21" s="4">
        <v>18</v>
      </c>
      <c r="B21" s="4" t="s">
        <v>71</v>
      </c>
      <c r="C21" s="4" t="s">
        <v>71</v>
      </c>
      <c r="D21" s="5" t="s">
        <v>119</v>
      </c>
      <c r="E21" s="68">
        <f>'92.144'!C46</f>
        <v>173.19056666666665</v>
      </c>
      <c r="F21" s="68">
        <f>'92.144'!C47</f>
        <v>107.11848287769097</v>
      </c>
      <c r="G21" s="68">
        <f t="shared" si="0"/>
        <v>280.3090495443576</v>
      </c>
    </row>
    <row r="22" spans="1:7" ht="18" customHeight="1">
      <c r="A22" s="4">
        <v>19</v>
      </c>
      <c r="B22" s="4" t="s">
        <v>72</v>
      </c>
      <c r="C22" s="4" t="s">
        <v>72</v>
      </c>
      <c r="D22" s="5" t="s">
        <v>18</v>
      </c>
      <c r="E22" s="68">
        <f>'92.189'!C41</f>
        <v>184.07463333333334</v>
      </c>
      <c r="F22" s="68">
        <f>'92.189'!C42</f>
        <v>107.35779735434029</v>
      </c>
      <c r="G22" s="68">
        <f t="shared" si="0"/>
        <v>291.4324306876736</v>
      </c>
    </row>
    <row r="23" spans="1:7" ht="18" customHeight="1">
      <c r="A23" s="4">
        <v>20</v>
      </c>
      <c r="B23" s="4" t="s">
        <v>73</v>
      </c>
      <c r="C23" s="4" t="s">
        <v>73</v>
      </c>
      <c r="D23" s="5" t="s">
        <v>17</v>
      </c>
      <c r="E23" s="68">
        <f>'92.162'!C47</f>
        <v>139.27756666666667</v>
      </c>
      <c r="F23" s="68">
        <f>'92.162'!C48</f>
        <v>122.98418682135417</v>
      </c>
      <c r="G23" s="68">
        <f t="shared" si="0"/>
        <v>262.2617534880209</v>
      </c>
    </row>
  </sheetData>
  <sheetProtection/>
  <mergeCells count="6">
    <mergeCell ref="G2:G3"/>
    <mergeCell ref="A1:G1"/>
    <mergeCell ref="A2:A3"/>
    <mergeCell ref="B2:B3"/>
    <mergeCell ref="C2:C3"/>
    <mergeCell ref="D2:D3"/>
  </mergeCells>
  <printOptions/>
  <pageMargins left="0.15748031496062992" right="0.15748031496062992" top="0.6692913385826772" bottom="0.3937007874015748" header="0.15748031496062992" footer="0.2362204724409449"/>
  <pageSetup horizontalDpi="300" verticalDpi="300" orientation="portrait" paperSize="9" scale="85" r:id="rId1"/>
  <headerFooter alignWithMargins="0">
    <oddHeader>&amp;L&amp;"Arial CE,Kursywa"Świętokrzyskie
Centrum Onkologii
w Kielcach&amp;RData aktualizacji: 30.09.2015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="97" zoomScaleNormal="97" zoomScalePageLayoutView="0" workbookViewId="0" topLeftCell="C16">
      <selection activeCell="E28" sqref="E28"/>
    </sheetView>
  </sheetViews>
  <sheetFormatPr defaultColWidth="9.00390625" defaultRowHeight="12.75"/>
  <cols>
    <col min="1" max="1" width="5.00390625" style="2" customWidth="1"/>
    <col min="2" max="2" width="18.125" style="2" customWidth="1"/>
    <col min="3" max="3" width="17.625" style="2" customWidth="1"/>
    <col min="4" max="4" width="70.75390625" style="1" customWidth="1"/>
    <col min="5" max="5" width="21.25390625" style="1" customWidth="1"/>
    <col min="6" max="6" width="16.00390625" style="1" customWidth="1"/>
    <col min="7" max="7" width="16.75390625" style="1" customWidth="1"/>
    <col min="8" max="8" width="12.375" style="1" customWidth="1"/>
    <col min="9" max="9" width="13.375" style="1" customWidth="1"/>
    <col min="10" max="10" width="13.125" style="1" customWidth="1"/>
    <col min="11" max="11" width="14.625" style="1" customWidth="1"/>
    <col min="12" max="16384" width="9.125" style="1" customWidth="1"/>
  </cols>
  <sheetData>
    <row r="1" spans="1:11" ht="37.5" customHeight="1">
      <c r="A1" s="90" t="s">
        <v>218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23.25" customHeight="1">
      <c r="A2" s="97" t="s">
        <v>0</v>
      </c>
      <c r="B2" s="99" t="s">
        <v>19</v>
      </c>
      <c r="C2" s="99" t="s">
        <v>20</v>
      </c>
      <c r="D2" s="101" t="s">
        <v>1</v>
      </c>
      <c r="E2" s="59" t="s">
        <v>197</v>
      </c>
      <c r="F2" s="59" t="s">
        <v>198</v>
      </c>
      <c r="G2" s="96" t="s">
        <v>199</v>
      </c>
      <c r="H2" s="96" t="s">
        <v>202</v>
      </c>
      <c r="I2" s="96" t="s">
        <v>203</v>
      </c>
      <c r="J2" s="96" t="s">
        <v>204</v>
      </c>
      <c r="K2" s="96" t="s">
        <v>205</v>
      </c>
    </row>
    <row r="3" spans="1:11" ht="72" customHeight="1">
      <c r="A3" s="98"/>
      <c r="B3" s="100"/>
      <c r="C3" s="100"/>
      <c r="D3" s="102"/>
      <c r="E3" s="77" t="s">
        <v>200</v>
      </c>
      <c r="F3" s="77" t="s">
        <v>201</v>
      </c>
      <c r="G3" s="96"/>
      <c r="H3" s="96"/>
      <c r="I3" s="96"/>
      <c r="J3" s="96"/>
      <c r="K3" s="96"/>
    </row>
    <row r="4" spans="1:11" s="84" customFormat="1" ht="15.75" customHeight="1">
      <c r="A4" s="82">
        <v>1</v>
      </c>
      <c r="B4" s="82">
        <v>2</v>
      </c>
      <c r="C4" s="83">
        <v>3</v>
      </c>
      <c r="D4" s="82">
        <v>4</v>
      </c>
      <c r="E4" s="82">
        <v>5</v>
      </c>
      <c r="F4" s="82">
        <v>6</v>
      </c>
      <c r="G4" s="82" t="s">
        <v>212</v>
      </c>
      <c r="H4" s="82">
        <v>8</v>
      </c>
      <c r="I4" s="82" t="s">
        <v>213</v>
      </c>
      <c r="J4" s="82">
        <v>10</v>
      </c>
      <c r="K4" s="82" t="s">
        <v>214</v>
      </c>
    </row>
    <row r="5" spans="1:11" ht="18" customHeight="1">
      <c r="A5" s="4">
        <v>1</v>
      </c>
      <c r="B5" s="4" t="s">
        <v>52</v>
      </c>
      <c r="C5" s="4" t="s">
        <v>52</v>
      </c>
      <c r="D5" s="5" t="s">
        <v>9</v>
      </c>
      <c r="E5" s="68">
        <f>'92.011'!C45</f>
        <v>72.28340333333333</v>
      </c>
      <c r="F5" s="68">
        <f>'92.011'!C46</f>
        <v>103.27171413009982</v>
      </c>
      <c r="G5" s="68">
        <f>SUM(E5:F5)</f>
        <v>175.55511746343313</v>
      </c>
      <c r="H5" s="5">
        <v>28</v>
      </c>
      <c r="I5" s="68">
        <f>G5*H5</f>
        <v>4915.543288976128</v>
      </c>
      <c r="J5" s="89">
        <f>$E$28</f>
        <v>1.789360397778891</v>
      </c>
      <c r="K5" s="68">
        <f>G5*J5</f>
        <v>314.13137481648863</v>
      </c>
    </row>
    <row r="6" spans="1:11" ht="18" customHeight="1">
      <c r="A6" s="4">
        <v>2</v>
      </c>
      <c r="B6" s="4" t="s">
        <v>53</v>
      </c>
      <c r="C6" s="4" t="s">
        <v>53</v>
      </c>
      <c r="D6" s="5" t="s">
        <v>10</v>
      </c>
      <c r="E6" s="68">
        <f>'92.012'!C45</f>
        <v>142.75123333333335</v>
      </c>
      <c r="F6" s="68">
        <f>'92.012'!C46</f>
        <v>146.78274273684897</v>
      </c>
      <c r="G6" s="68">
        <f aca="true" t="shared" si="0" ref="G6:G24">SUM(E6:F6)</f>
        <v>289.53397607018235</v>
      </c>
      <c r="H6" s="5">
        <v>3</v>
      </c>
      <c r="I6" s="68">
        <f aca="true" t="shared" si="1" ref="I6:I24">G6*H6</f>
        <v>868.601928210547</v>
      </c>
      <c r="J6" s="89">
        <f aca="true" t="shared" si="2" ref="J6:J24">$E$28</f>
        <v>1.789360397778891</v>
      </c>
      <c r="K6" s="68">
        <f aca="true" t="shared" si="3" ref="K6:K24">G6*J6</f>
        <v>518.0806305914454</v>
      </c>
    </row>
    <row r="7" spans="1:11" ht="18" customHeight="1">
      <c r="A7" s="4">
        <v>3</v>
      </c>
      <c r="B7" s="4" t="s">
        <v>54</v>
      </c>
      <c r="C7" s="4" t="s">
        <v>54</v>
      </c>
      <c r="D7" s="5" t="s">
        <v>11</v>
      </c>
      <c r="E7" s="68">
        <f>'92.021'!C46</f>
        <v>132.8239</v>
      </c>
      <c r="F7" s="68">
        <f>'92.021'!C47</f>
        <v>119.01776083543838</v>
      </c>
      <c r="G7" s="68">
        <f t="shared" si="0"/>
        <v>251.8416608354384</v>
      </c>
      <c r="H7" s="5">
        <v>2</v>
      </c>
      <c r="I7" s="68">
        <f t="shared" si="1"/>
        <v>503.6833216708768</v>
      </c>
      <c r="J7" s="89">
        <f t="shared" si="2"/>
        <v>1.789360397778891</v>
      </c>
      <c r="K7" s="68">
        <f t="shared" si="3"/>
        <v>450.6354944097966</v>
      </c>
    </row>
    <row r="8" spans="1:11" ht="18" customHeight="1">
      <c r="A8" s="4">
        <v>4</v>
      </c>
      <c r="B8" s="4" t="s">
        <v>55</v>
      </c>
      <c r="C8" s="4" t="s">
        <v>55</v>
      </c>
      <c r="D8" s="5" t="s">
        <v>12</v>
      </c>
      <c r="E8" s="68">
        <f>'92.022'!C46</f>
        <v>196.79056666666668</v>
      </c>
      <c r="F8" s="68">
        <f>'92.022'!C47</f>
        <v>162.6484466805122</v>
      </c>
      <c r="G8" s="68">
        <f t="shared" si="0"/>
        <v>359.43901334717884</v>
      </c>
      <c r="H8" s="5">
        <v>1</v>
      </c>
      <c r="I8" s="68">
        <f t="shared" si="1"/>
        <v>359.43901334717884</v>
      </c>
      <c r="J8" s="89">
        <f t="shared" si="2"/>
        <v>1.789360397778891</v>
      </c>
      <c r="K8" s="68">
        <f t="shared" si="3"/>
        <v>643.1659359001601</v>
      </c>
    </row>
    <row r="9" spans="1:11" ht="18" customHeight="1">
      <c r="A9" s="4">
        <v>6</v>
      </c>
      <c r="B9" s="4" t="s">
        <v>57</v>
      </c>
      <c r="C9" s="4" t="s">
        <v>57</v>
      </c>
      <c r="D9" s="5" t="s">
        <v>2</v>
      </c>
      <c r="E9" s="68">
        <f>'92.031'!C46</f>
        <v>166.0239</v>
      </c>
      <c r="F9" s="68">
        <f>'92.031'!C47</f>
        <v>122.98418682135417</v>
      </c>
      <c r="G9" s="68">
        <f t="shared" si="0"/>
        <v>289.00808682135414</v>
      </c>
      <c r="H9" s="5">
        <v>2</v>
      </c>
      <c r="I9" s="68">
        <f t="shared" si="1"/>
        <v>578.0161736427083</v>
      </c>
      <c r="J9" s="89">
        <f t="shared" si="2"/>
        <v>1.789360397778891</v>
      </c>
      <c r="K9" s="68">
        <f t="shared" si="3"/>
        <v>517.1396251959745</v>
      </c>
    </row>
    <row r="10" spans="1:11" ht="18" customHeight="1">
      <c r="A10" s="4">
        <v>5</v>
      </c>
      <c r="B10" s="4" t="s">
        <v>56</v>
      </c>
      <c r="C10" s="4" t="s">
        <v>56</v>
      </c>
      <c r="D10" s="5" t="s">
        <v>13</v>
      </c>
      <c r="E10" s="68">
        <f>'92.032'!C46</f>
        <v>137.39056666666667</v>
      </c>
      <c r="F10" s="68">
        <f>'92.032'!C47</f>
        <v>107.11848287769097</v>
      </c>
      <c r="G10" s="68">
        <f t="shared" si="0"/>
        <v>244.50904954435765</v>
      </c>
      <c r="H10" s="5">
        <v>1</v>
      </c>
      <c r="I10" s="68">
        <f t="shared" si="1"/>
        <v>244.50904954435765</v>
      </c>
      <c r="J10" s="89">
        <f t="shared" si="2"/>
        <v>1.789360397778891</v>
      </c>
      <c r="K10" s="68">
        <f t="shared" si="3"/>
        <v>437.51481015323037</v>
      </c>
    </row>
    <row r="11" spans="1:11" ht="18" customHeight="1">
      <c r="A11" s="4">
        <v>7</v>
      </c>
      <c r="B11" s="4" t="s">
        <v>58</v>
      </c>
      <c r="C11" s="4" t="s">
        <v>58</v>
      </c>
      <c r="D11" s="5" t="s">
        <v>3</v>
      </c>
      <c r="E11" s="68">
        <f>'92.034'!C48</f>
        <v>153.322325</v>
      </c>
      <c r="F11" s="68">
        <f>'92.034'!C49</f>
        <v>130.67772431653646</v>
      </c>
      <c r="G11" s="68">
        <f t="shared" si="0"/>
        <v>284.00004931653643</v>
      </c>
      <c r="H11" s="5">
        <v>1</v>
      </c>
      <c r="I11" s="68">
        <f t="shared" si="1"/>
        <v>284.00004931653643</v>
      </c>
      <c r="J11" s="89">
        <f t="shared" si="2"/>
        <v>1.789360397778891</v>
      </c>
      <c r="K11" s="68">
        <f t="shared" si="3"/>
        <v>508.1784412142623</v>
      </c>
    </row>
    <row r="12" spans="1:11" ht="18" customHeight="1">
      <c r="A12" s="4">
        <v>8</v>
      </c>
      <c r="B12" s="4" t="s">
        <v>61</v>
      </c>
      <c r="C12" s="4" t="s">
        <v>61</v>
      </c>
      <c r="D12" s="5" t="s">
        <v>14</v>
      </c>
      <c r="E12" s="68">
        <f>'92.044'!C42</f>
        <v>141.1275</v>
      </c>
      <c r="F12" s="68">
        <f>'92.044'!C43</f>
        <v>99.42494538250868</v>
      </c>
      <c r="G12" s="68">
        <f t="shared" si="0"/>
        <v>240.55244538250867</v>
      </c>
      <c r="H12" s="5">
        <v>3</v>
      </c>
      <c r="I12" s="68">
        <f t="shared" si="1"/>
        <v>721.6573361475259</v>
      </c>
      <c r="J12" s="89">
        <f t="shared" si="2"/>
        <v>1.789360397778891</v>
      </c>
      <c r="K12" s="68">
        <f t="shared" si="3"/>
        <v>430.43501935633066</v>
      </c>
    </row>
    <row r="13" spans="1:11" ht="20.25" customHeight="1">
      <c r="A13" s="4">
        <v>9</v>
      </c>
      <c r="B13" s="4" t="s">
        <v>62</v>
      </c>
      <c r="C13" s="4" t="s">
        <v>62</v>
      </c>
      <c r="D13" s="5" t="s">
        <v>4</v>
      </c>
      <c r="E13" s="68">
        <f>'92.045'!C42</f>
        <v>141.1275</v>
      </c>
      <c r="F13" s="68">
        <f>'92.045'!C43</f>
        <v>107.35779735434029</v>
      </c>
      <c r="G13" s="68">
        <f t="shared" si="0"/>
        <v>248.48529735434028</v>
      </c>
      <c r="H13" s="5">
        <v>5</v>
      </c>
      <c r="I13" s="68">
        <f t="shared" si="1"/>
        <v>1242.4264867717013</v>
      </c>
      <c r="J13" s="89">
        <f t="shared" si="2"/>
        <v>1.789360397778891</v>
      </c>
      <c r="K13" s="68">
        <f t="shared" si="3"/>
        <v>444.6297505161683</v>
      </c>
    </row>
    <row r="14" spans="1:11" ht="18" customHeight="1">
      <c r="A14" s="4">
        <v>10</v>
      </c>
      <c r="B14" s="4" t="s">
        <v>63</v>
      </c>
      <c r="C14" s="4" t="s">
        <v>64</v>
      </c>
      <c r="D14" s="5" t="s">
        <v>5</v>
      </c>
      <c r="E14" s="68">
        <f>'92.059.1'!C46</f>
        <v>145.15123333333332</v>
      </c>
      <c r="F14" s="68">
        <f>'92.059.1'!C47</f>
        <v>126.59164109229602</v>
      </c>
      <c r="G14" s="68">
        <f t="shared" si="0"/>
        <v>271.74287442562934</v>
      </c>
      <c r="H14" s="5">
        <v>1</v>
      </c>
      <c r="I14" s="68">
        <f t="shared" si="1"/>
        <v>271.74287442562934</v>
      </c>
      <c r="J14" s="89">
        <f t="shared" si="2"/>
        <v>1.789360397778891</v>
      </c>
      <c r="K14" s="68">
        <f t="shared" si="3"/>
        <v>486.24593787582336</v>
      </c>
    </row>
    <row r="15" spans="1:11" ht="19.5" customHeight="1">
      <c r="A15" s="4">
        <v>11</v>
      </c>
      <c r="B15" s="4" t="s">
        <v>63</v>
      </c>
      <c r="C15" s="4" t="s">
        <v>65</v>
      </c>
      <c r="D15" s="5" t="s">
        <v>6</v>
      </c>
      <c r="E15" s="68">
        <f>'92.059.2'!C46</f>
        <v>145.15123333333332</v>
      </c>
      <c r="F15" s="68">
        <f>'92.059.2'!C47</f>
        <v>150.3901970077908</v>
      </c>
      <c r="G15" s="68">
        <f t="shared" si="0"/>
        <v>295.5414303411241</v>
      </c>
      <c r="H15" s="5">
        <v>2</v>
      </c>
      <c r="I15" s="68">
        <f t="shared" si="1"/>
        <v>591.0828606822482</v>
      </c>
      <c r="J15" s="89">
        <f t="shared" si="2"/>
        <v>1.789360397778891</v>
      </c>
      <c r="K15" s="68">
        <f t="shared" si="3"/>
        <v>528.8301313553362</v>
      </c>
    </row>
    <row r="16" spans="1:11" ht="18" customHeight="1">
      <c r="A16" s="4">
        <v>12</v>
      </c>
      <c r="B16" s="4" t="s">
        <v>66</v>
      </c>
      <c r="C16" s="4" t="s">
        <v>66</v>
      </c>
      <c r="D16" s="5" t="s">
        <v>15</v>
      </c>
      <c r="E16" s="68">
        <f>'92.112'!C47</f>
        <v>146.66056666666668</v>
      </c>
      <c r="F16" s="68">
        <f>'92.112'!C48</f>
        <v>107.11848287769097</v>
      </c>
      <c r="G16" s="68">
        <f t="shared" si="0"/>
        <v>253.77904954435763</v>
      </c>
      <c r="H16" s="5">
        <v>1</v>
      </c>
      <c r="I16" s="68">
        <f t="shared" si="1"/>
        <v>253.77904954435763</v>
      </c>
      <c r="J16" s="89">
        <f t="shared" si="2"/>
        <v>1.789360397778891</v>
      </c>
      <c r="K16" s="68">
        <f t="shared" si="3"/>
        <v>454.1021810406407</v>
      </c>
    </row>
    <row r="17" spans="1:11" ht="18" customHeight="1">
      <c r="A17" s="4">
        <v>13</v>
      </c>
      <c r="B17" s="4" t="s">
        <v>68</v>
      </c>
      <c r="C17" s="4" t="s">
        <v>68</v>
      </c>
      <c r="D17" s="5" t="s">
        <v>67</v>
      </c>
      <c r="E17" s="68">
        <f>'92.116'!C40</f>
        <v>158.58749999999998</v>
      </c>
      <c r="F17" s="68">
        <f>'92.116'!C41</f>
        <v>194.37985456783858</v>
      </c>
      <c r="G17" s="68">
        <f t="shared" si="0"/>
        <v>352.9673545678386</v>
      </c>
      <c r="H17" s="5">
        <v>1</v>
      </c>
      <c r="I17" s="68">
        <f t="shared" si="1"/>
        <v>352.9673545678386</v>
      </c>
      <c r="J17" s="89">
        <f t="shared" si="2"/>
        <v>1.789360397778891</v>
      </c>
      <c r="K17" s="68">
        <f t="shared" si="3"/>
        <v>631.5858059724706</v>
      </c>
    </row>
    <row r="18" spans="1:11" ht="18" customHeight="1">
      <c r="A18" s="4">
        <v>14</v>
      </c>
      <c r="B18" s="4" t="s">
        <v>69</v>
      </c>
      <c r="C18" s="4" t="s">
        <v>69</v>
      </c>
      <c r="D18" s="5" t="s">
        <v>7</v>
      </c>
      <c r="E18" s="68">
        <f>'92.132'!C45</f>
        <v>142.75123333333335</v>
      </c>
      <c r="F18" s="68">
        <f>'92.132'!C46</f>
        <v>119.01776083543838</v>
      </c>
      <c r="G18" s="68">
        <f t="shared" si="0"/>
        <v>261.7689941687717</v>
      </c>
      <c r="H18" s="5">
        <v>6</v>
      </c>
      <c r="I18" s="68">
        <f t="shared" si="1"/>
        <v>1570.6139650126302</v>
      </c>
      <c r="J18" s="89">
        <f t="shared" si="2"/>
        <v>1.789360397778891</v>
      </c>
      <c r="K18" s="68">
        <f t="shared" si="3"/>
        <v>468.3990715320135</v>
      </c>
    </row>
    <row r="19" spans="1:11" ht="18" customHeight="1">
      <c r="A19" s="4">
        <v>15</v>
      </c>
      <c r="B19" s="4" t="s">
        <v>59</v>
      </c>
      <c r="C19" s="4" t="s">
        <v>59</v>
      </c>
      <c r="D19" s="5" t="s">
        <v>8</v>
      </c>
      <c r="E19" s="68">
        <f>'92.141'!C46</f>
        <v>125.49056666666667</v>
      </c>
      <c r="F19" s="68">
        <f>'92.141'!C47</f>
        <v>130.91703879318578</v>
      </c>
      <c r="G19" s="68">
        <f t="shared" si="0"/>
        <v>256.40760545985245</v>
      </c>
      <c r="H19" s="5">
        <v>12</v>
      </c>
      <c r="I19" s="68">
        <f t="shared" si="1"/>
        <v>3076.8912655182294</v>
      </c>
      <c r="J19" s="89">
        <f t="shared" si="2"/>
        <v>1.789360397778891</v>
      </c>
      <c r="K19" s="68">
        <f t="shared" si="3"/>
        <v>458.80561489917454</v>
      </c>
    </row>
    <row r="20" spans="1:11" ht="18" customHeight="1">
      <c r="A20" s="4">
        <v>16</v>
      </c>
      <c r="B20" s="4" t="s">
        <v>60</v>
      </c>
      <c r="C20" s="4" t="s">
        <v>60</v>
      </c>
      <c r="D20" s="5" t="s">
        <v>118</v>
      </c>
      <c r="E20" s="68">
        <f>'92.142'!C46</f>
        <v>125.49056666666667</v>
      </c>
      <c r="F20" s="68">
        <f>'92.142'!C47</f>
        <v>122.98418682135417</v>
      </c>
      <c r="G20" s="68">
        <f t="shared" si="0"/>
        <v>248.47475348802084</v>
      </c>
      <c r="H20" s="5">
        <v>23</v>
      </c>
      <c r="I20" s="68">
        <f t="shared" si="1"/>
        <v>5714.919330224479</v>
      </c>
      <c r="J20" s="89">
        <f t="shared" si="2"/>
        <v>1.789360397778891</v>
      </c>
      <c r="K20" s="68">
        <f t="shared" si="3"/>
        <v>444.6108837393368</v>
      </c>
    </row>
    <row r="21" spans="1:11" ht="18" customHeight="1">
      <c r="A21" s="4">
        <v>17</v>
      </c>
      <c r="B21" s="4" t="s">
        <v>70</v>
      </c>
      <c r="C21" s="4" t="s">
        <v>70</v>
      </c>
      <c r="D21" s="5" t="s">
        <v>16</v>
      </c>
      <c r="E21" s="68">
        <f>'92.152'!C46</f>
        <v>125.49056666666667</v>
      </c>
      <c r="F21" s="68">
        <f>'92.152'!C47</f>
        <v>126.95061280726996</v>
      </c>
      <c r="G21" s="68">
        <f t="shared" si="0"/>
        <v>252.44117947393664</v>
      </c>
      <c r="H21" s="5">
        <v>4</v>
      </c>
      <c r="I21" s="68">
        <f t="shared" si="1"/>
        <v>1009.7647178957466</v>
      </c>
      <c r="J21" s="89">
        <f t="shared" si="2"/>
        <v>1.789360397778891</v>
      </c>
      <c r="K21" s="68">
        <f t="shared" si="3"/>
        <v>451.7082493192557</v>
      </c>
    </row>
    <row r="22" spans="1:11" ht="18" customHeight="1">
      <c r="A22" s="4">
        <v>18</v>
      </c>
      <c r="B22" s="4" t="s">
        <v>71</v>
      </c>
      <c r="C22" s="4" t="s">
        <v>71</v>
      </c>
      <c r="D22" s="5" t="s">
        <v>119</v>
      </c>
      <c r="E22" s="68">
        <f>'92.144'!C46</f>
        <v>173.19056666666665</v>
      </c>
      <c r="F22" s="68">
        <f>'92.144'!C47</f>
        <v>107.11848287769097</v>
      </c>
      <c r="G22" s="68">
        <f t="shared" si="0"/>
        <v>280.3090495443576</v>
      </c>
      <c r="H22" s="5">
        <v>43</v>
      </c>
      <c r="I22" s="68">
        <f t="shared" si="1"/>
        <v>12053.289130407376</v>
      </c>
      <c r="J22" s="89">
        <f t="shared" si="2"/>
        <v>1.789360397778891</v>
      </c>
      <c r="K22" s="68">
        <f t="shared" si="3"/>
        <v>501.5739123937146</v>
      </c>
    </row>
    <row r="23" spans="1:11" ht="18" customHeight="1">
      <c r="A23" s="4">
        <v>19</v>
      </c>
      <c r="B23" s="4" t="s">
        <v>72</v>
      </c>
      <c r="C23" s="4" t="s">
        <v>72</v>
      </c>
      <c r="D23" s="5" t="s">
        <v>18</v>
      </c>
      <c r="E23" s="68">
        <f>'92.189'!C41</f>
        <v>184.07463333333334</v>
      </c>
      <c r="F23" s="68">
        <f>'92.189'!C42</f>
        <v>107.35779735434029</v>
      </c>
      <c r="G23" s="68">
        <f t="shared" si="0"/>
        <v>291.4324306876736</v>
      </c>
      <c r="H23" s="5">
        <v>2</v>
      </c>
      <c r="I23" s="68">
        <f t="shared" si="1"/>
        <v>582.8648613753472</v>
      </c>
      <c r="J23" s="89">
        <f t="shared" si="2"/>
        <v>1.789360397778891</v>
      </c>
      <c r="K23" s="68">
        <f t="shared" si="3"/>
        <v>521.4776501009648</v>
      </c>
    </row>
    <row r="24" spans="1:11" ht="18" customHeight="1">
      <c r="A24" s="4">
        <v>20</v>
      </c>
      <c r="B24" s="4" t="s">
        <v>73</v>
      </c>
      <c r="C24" s="4" t="s">
        <v>73</v>
      </c>
      <c r="D24" s="5" t="s">
        <v>17</v>
      </c>
      <c r="E24" s="68">
        <f>'92.162'!C47</f>
        <v>139.27756666666667</v>
      </c>
      <c r="F24" s="68">
        <f>'92.162'!C48</f>
        <v>122.98418682135417</v>
      </c>
      <c r="G24" s="68">
        <f t="shared" si="0"/>
        <v>262.2617534880209</v>
      </c>
      <c r="H24" s="5">
        <v>17</v>
      </c>
      <c r="I24" s="68">
        <f t="shared" si="1"/>
        <v>4458.449809296355</v>
      </c>
      <c r="J24" s="89">
        <f t="shared" si="2"/>
        <v>1.789360397778891</v>
      </c>
      <c r="K24" s="68">
        <f t="shared" si="3"/>
        <v>469.2807955435145</v>
      </c>
    </row>
    <row r="25" spans="1:10" ht="21" customHeight="1">
      <c r="A25" s="104" t="s">
        <v>206</v>
      </c>
      <c r="B25" s="105"/>
      <c r="C25" s="105"/>
      <c r="D25" s="105"/>
      <c r="E25" s="105"/>
      <c r="F25" s="105"/>
      <c r="G25" s="105"/>
      <c r="H25" s="106"/>
      <c r="I25" s="81">
        <f>SUM(I5:I24)</f>
        <v>39654.241866577795</v>
      </c>
      <c r="J25" s="80"/>
    </row>
    <row r="26" spans="3:5" ht="21" customHeight="1">
      <c r="C26" s="103" t="s">
        <v>207</v>
      </c>
      <c r="D26" s="103"/>
      <c r="E26" s="86">
        <v>70955.73</v>
      </c>
    </row>
    <row r="27" spans="3:5" ht="21" customHeight="1">
      <c r="C27" s="103" t="s">
        <v>206</v>
      </c>
      <c r="D27" s="103"/>
      <c r="E27" s="86">
        <f>I25</f>
        <v>39654.241866577795</v>
      </c>
    </row>
    <row r="28" spans="3:5" ht="21" customHeight="1">
      <c r="C28" s="103" t="s">
        <v>204</v>
      </c>
      <c r="D28" s="103"/>
      <c r="E28" s="88">
        <f>E26/E27</f>
        <v>1.789360397778891</v>
      </c>
    </row>
    <row r="30" ht="12.75">
      <c r="G30" s="85"/>
    </row>
  </sheetData>
  <sheetProtection/>
  <mergeCells count="14">
    <mergeCell ref="C27:D27"/>
    <mergeCell ref="C28:D28"/>
    <mergeCell ref="H2:H3"/>
    <mergeCell ref="I2:I3"/>
    <mergeCell ref="J2:J3"/>
    <mergeCell ref="A25:H25"/>
    <mergeCell ref="K2:K3"/>
    <mergeCell ref="A1:K1"/>
    <mergeCell ref="C26:D26"/>
    <mergeCell ref="A2:A3"/>
    <mergeCell ref="B2:B3"/>
    <mergeCell ref="C2:C3"/>
    <mergeCell ref="D2:D3"/>
    <mergeCell ref="G2:G3"/>
  </mergeCells>
  <printOptions/>
  <pageMargins left="0.15748031496062992" right="0.15748031496062992" top="0.6692913385826772" bottom="0.3937007874015748" header="0.15748031496062992" footer="0.2362204724409449"/>
  <pageSetup horizontalDpi="300" verticalDpi="300" orientation="portrait" paperSize="9" scale="85" r:id="rId1"/>
  <headerFooter alignWithMargins="0">
    <oddHeader>&amp;L&amp;"Arial CE,Kursywa"Świętokrzyskie
Centrum Onkologii
w Kielcach&amp;RData aktualizacji: 30.09.2015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B39" sqref="B39"/>
    </sheetView>
  </sheetViews>
  <sheetFormatPr defaultColWidth="8.875" defaultRowHeight="12.75"/>
  <cols>
    <col min="1" max="1" width="28.75390625" style="49" customWidth="1"/>
    <col min="2" max="2" width="43.125" style="49" customWidth="1"/>
    <col min="3" max="3" width="20.375" style="49" customWidth="1"/>
    <col min="4" max="4" width="14.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375" style="49" customWidth="1"/>
    <col min="9" max="9" width="16.25390625" style="49" customWidth="1"/>
    <col min="10" max="16384" width="8.875" style="49" customWidth="1"/>
  </cols>
  <sheetData>
    <row r="1" spans="1:3" s="42" customFormat="1" ht="21.75" customHeight="1">
      <c r="A1" s="6" t="s">
        <v>1</v>
      </c>
      <c r="B1" s="62" t="str">
        <f>'Wykaz procedur (przykład)'!D3</f>
        <v>Scyntygrafia tarczycy technetem</v>
      </c>
      <c r="C1" s="41"/>
    </row>
    <row r="2" spans="1:3" s="42" customFormat="1" ht="31.5" customHeight="1">
      <c r="A2" s="6" t="s">
        <v>21</v>
      </c>
      <c r="B2" s="62" t="str">
        <f>'Wykaz procedur (przykład)'!C3</f>
        <v>92.011</v>
      </c>
      <c r="C2" s="43"/>
    </row>
    <row r="3" spans="1:3" s="42" customFormat="1" ht="15.75">
      <c r="A3" s="6"/>
      <c r="B3" s="7"/>
      <c r="C3" s="43"/>
    </row>
    <row r="4" s="42" customFormat="1" ht="12.75"/>
    <row r="5" s="42" customFormat="1" ht="15">
      <c r="A5" s="6" t="s">
        <v>22</v>
      </c>
    </row>
    <row r="6" s="42" customFormat="1" ht="12.75"/>
    <row r="7" spans="1:9" s="44" customFormat="1" ht="4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  <c r="I7" s="8" t="s">
        <v>153</v>
      </c>
    </row>
    <row r="8" spans="1:9" s="44" customFormat="1" ht="15.7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  <c r="I8" s="10"/>
    </row>
    <row r="9" spans="1:9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  <c r="I9" s="71"/>
    </row>
    <row r="10" spans="1:9" s="44" customFormat="1" ht="23.25" customHeight="1">
      <c r="A10" s="45" t="str">
        <f>'Słownik mat. (przykładowe ceny)'!A4</f>
        <v>MG-SCYNT-002</v>
      </c>
      <c r="B10" s="45" t="str">
        <f>'Słownik mat. (przykładowe ceny)'!B4</f>
        <v>Kubek jdnorazowy</v>
      </c>
      <c r="C10" s="11" t="str">
        <f>'Słownik mat. (przykładowe ceny)'!C4</f>
        <v>materiał jednorazowy</v>
      </c>
      <c r="D10" s="12">
        <v>1</v>
      </c>
      <c r="E10" s="12" t="str">
        <f>'Słownik mat. (przykładowe ceny)'!D4</f>
        <v>szt</v>
      </c>
      <c r="F10" s="12">
        <v>1</v>
      </c>
      <c r="G10" s="13">
        <f>'Słownik mat. (przykładowe ceny)'!E4</f>
        <v>0.04</v>
      </c>
      <c r="H10" s="14">
        <f>((F10/D10)*G10)*0.95</f>
        <v>0.038</v>
      </c>
      <c r="I10" s="73" t="s">
        <v>154</v>
      </c>
    </row>
    <row r="11" spans="1:9" s="44" customFormat="1" ht="23.25" customHeight="1">
      <c r="A11" s="15" t="str">
        <f>'Słownik mat. (przykładowe ceny)'!A5</f>
        <v>MG-SCYNT-003</v>
      </c>
      <c r="B11" s="45" t="str">
        <f>'Słownik mat. (przykładowe ceny)'!B5</f>
        <v>Prześcieradło nieprzemakalne</v>
      </c>
      <c r="C11" s="11" t="str">
        <f>'Słownik mat. (przykładowe ceny)'!C5</f>
        <v>materiał jednorazowy</v>
      </c>
      <c r="D11" s="12">
        <v>1</v>
      </c>
      <c r="E11" s="12" t="str">
        <f>'Słownik mat. (przykładowe ceny)'!D5</f>
        <v>szt</v>
      </c>
      <c r="F11" s="12">
        <v>1</v>
      </c>
      <c r="G11" s="13">
        <f>'Słownik mat. (przykładowe ceny)'!E5</f>
        <v>0.93</v>
      </c>
      <c r="H11" s="14">
        <f>(F11/D11)*G11</f>
        <v>0.93</v>
      </c>
      <c r="I11" s="71"/>
    </row>
    <row r="12" spans="1:9" s="44" customFormat="1" ht="23.25" customHeight="1">
      <c r="A12" s="15" t="str">
        <f>'Słownik mat. (przykładowe ceny)'!A12</f>
        <v>MG-SCYNT-010</v>
      </c>
      <c r="B12" s="45" t="str">
        <f>'Słownik mat. (przykładowe ceny)'!B12</f>
        <v>Wenflon</v>
      </c>
      <c r="C12" s="11" t="str">
        <f>'Słownik mat. (przykładowe ceny)'!C12</f>
        <v>materiał jednorazowy</v>
      </c>
      <c r="D12" s="12">
        <v>1</v>
      </c>
      <c r="E12" s="12" t="str">
        <f>'Słownik mat. (przykładowe ceny)'!D12</f>
        <v>szt</v>
      </c>
      <c r="F12" s="12">
        <v>1</v>
      </c>
      <c r="G12" s="13">
        <f>'Słownik mat. (przykładowe ceny)'!E12</f>
        <v>2.29</v>
      </c>
      <c r="H12" s="14">
        <f>((F12/D12)*G12)*0.05</f>
        <v>0.1145</v>
      </c>
      <c r="I12" s="73" t="s">
        <v>155</v>
      </c>
    </row>
    <row r="13" spans="1:9" s="44" customFormat="1" ht="27.75" customHeight="1">
      <c r="A13" s="15" t="str">
        <f>'Słownik mat. (przykładowe ceny)'!A10</f>
        <v>MG-SCYNT-008</v>
      </c>
      <c r="B13" s="45" t="str">
        <f>'Słownik mat. (przykładowe ceny)'!B10</f>
        <v>Igła j/u 1,2
Opkakowanie = 100 szt.</v>
      </c>
      <c r="C13" s="11" t="str">
        <f>'Słownik mat. (przykładowe ceny)'!C10</f>
        <v>materiał jednorazowy</v>
      </c>
      <c r="D13" s="12">
        <v>100</v>
      </c>
      <c r="E13" s="12" t="str">
        <f>'Słownik mat. (przykładowe ceny)'!D10</f>
        <v>opakowanie</v>
      </c>
      <c r="F13" s="12">
        <v>2</v>
      </c>
      <c r="G13" s="13">
        <f>'Słownik mat. (przykładowe ceny)'!E10</f>
        <v>5.25</v>
      </c>
      <c r="H13" s="14">
        <f aca="true" t="shared" si="0" ref="H13:H19">((F13/D13)*G13)*0.05</f>
        <v>0.00525</v>
      </c>
      <c r="I13" s="73" t="s">
        <v>155</v>
      </c>
    </row>
    <row r="14" spans="1:9" s="44" customFormat="1" ht="23.25" customHeight="1">
      <c r="A14" s="15" t="str">
        <f>'Słownik mat. (przykładowe ceny)'!A14</f>
        <v>MG-SCYNT-012</v>
      </c>
      <c r="B14" s="45" t="str">
        <f>'Słownik mat. (przykładowe ceny)'!B14</f>
        <v>Nakłuwacz - Mini Spike</v>
      </c>
      <c r="C14" s="11" t="str">
        <f>'Słownik mat. (przykładowe ceny)'!C14</f>
        <v>materiał jednorazowy</v>
      </c>
      <c r="D14" s="12">
        <v>2</v>
      </c>
      <c r="E14" s="12" t="str">
        <f>'Słownik mat. (przykładowe ceny)'!D14</f>
        <v>szt</v>
      </c>
      <c r="F14" s="12">
        <v>1</v>
      </c>
      <c r="G14" s="14">
        <f>'Słownik mat. (przykładowe ceny)'!E14</f>
        <v>3.19</v>
      </c>
      <c r="H14" s="14">
        <f t="shared" si="0"/>
        <v>0.07975</v>
      </c>
      <c r="I14" s="73" t="s">
        <v>155</v>
      </c>
    </row>
    <row r="15" spans="1:9" s="44" customFormat="1" ht="30" customHeight="1">
      <c r="A15" s="15" t="str">
        <f>'Słownik mat. (przykładowe ceny)'!A15</f>
        <v>MG-SCYNT-013</v>
      </c>
      <c r="B15" s="45" t="str">
        <f>'Słownik mat. (przykładowe ceny)'!B15</f>
        <v>Staza gumowa
Opakowanie = 25 szt.</v>
      </c>
      <c r="C15" s="11" t="str">
        <f>'Słownik mat. (przykładowe ceny)'!C15</f>
        <v>materiał jednorazowy</v>
      </c>
      <c r="D15" s="12">
        <v>25</v>
      </c>
      <c r="E15" s="12" t="str">
        <f>'Słownik mat. (przykładowe ceny)'!D15</f>
        <v>opakowanie</v>
      </c>
      <c r="F15" s="12">
        <v>1</v>
      </c>
      <c r="G15" s="14">
        <f>'Słownik mat. (przykładowe ceny)'!E15</f>
        <v>14.79</v>
      </c>
      <c r="H15" s="14">
        <f t="shared" si="0"/>
        <v>0.029580000000000002</v>
      </c>
      <c r="I15" s="73" t="s">
        <v>155</v>
      </c>
    </row>
    <row r="16" spans="1:9" s="44" customFormat="1" ht="24" customHeight="1">
      <c r="A16" s="15" t="str">
        <f>'Słownik mat. (przykładowe ceny)'!A16</f>
        <v>MG-SCYNT-014</v>
      </c>
      <c r="B16" s="45" t="str">
        <f>'Słownik mat. (przykładowe ceny)'!B16</f>
        <v>Gazik do dezynfekcji Med-Higienic</v>
      </c>
      <c r="C16" s="11" t="str">
        <f>'Słownik mat. (przykładowe ceny)'!C16</f>
        <v>środek dezynfekcyjny</v>
      </c>
      <c r="D16" s="12">
        <v>1</v>
      </c>
      <c r="E16" s="12" t="str">
        <f>'Słownik mat. (przykładowe ceny)'!D16</f>
        <v>szt</v>
      </c>
      <c r="F16" s="12">
        <v>1</v>
      </c>
      <c r="G16" s="14">
        <f>'Słownik mat. (przykładowe ceny)'!E16</f>
        <v>0.1598</v>
      </c>
      <c r="H16" s="14">
        <f t="shared" si="0"/>
        <v>0.00799</v>
      </c>
      <c r="I16" s="73" t="s">
        <v>155</v>
      </c>
    </row>
    <row r="17" spans="1:9" s="44" customFormat="1" ht="24" customHeight="1">
      <c r="A17" s="15" t="str">
        <f>'Słownik mat. (przykładowe ceny)'!A17</f>
        <v>MG-SCYNT-015</v>
      </c>
      <c r="B17" s="45" t="str">
        <f>'Słownik mat. (przykładowe ceny)'!B17</f>
        <v>Strzykawka 20 ml</v>
      </c>
      <c r="C17" s="11" t="str">
        <f>'Słownik mat. (przykładowe ceny)'!C17</f>
        <v>materiał jednorazowy</v>
      </c>
      <c r="D17" s="12">
        <v>1</v>
      </c>
      <c r="E17" s="12" t="str">
        <f>'Słownik mat. (przykładowe ceny)'!D17</f>
        <v>szt</v>
      </c>
      <c r="F17" s="12">
        <v>1</v>
      </c>
      <c r="G17" s="14">
        <f>'Słownik mat. (przykładowe ceny)'!E17</f>
        <v>0.17</v>
      </c>
      <c r="H17" s="14">
        <f t="shared" si="0"/>
        <v>0.0085</v>
      </c>
      <c r="I17" s="73" t="s">
        <v>155</v>
      </c>
    </row>
    <row r="18" spans="1:9" s="44" customFormat="1" ht="24" customHeight="1">
      <c r="A18" s="15" t="str">
        <f>'Słownik mat. (przykładowe ceny)'!A9</f>
        <v>MG-SCYNT-007</v>
      </c>
      <c r="B18" s="45" t="str">
        <f>'Słownik mat. (przykładowe ceny)'!B9</f>
        <v>0,9% NaCl-  flakon 100 ml.</v>
      </c>
      <c r="C18" s="11" t="str">
        <f>'Słownik mat. (przykładowe ceny)'!C9</f>
        <v>płyn infuzyjny</v>
      </c>
      <c r="D18" s="12">
        <v>2</v>
      </c>
      <c r="E18" s="12" t="str">
        <f>'Słownik mat. (przykładowe ceny)'!D9</f>
        <v>flakon</v>
      </c>
      <c r="F18" s="12">
        <v>1</v>
      </c>
      <c r="G18" s="14">
        <f>'Słownik mat. (przykładowe ceny)'!E9</f>
        <v>1.28</v>
      </c>
      <c r="H18" s="14">
        <f t="shared" si="0"/>
        <v>0.032</v>
      </c>
      <c r="I18" s="73" t="s">
        <v>155</v>
      </c>
    </row>
    <row r="19" spans="1:9" s="44" customFormat="1" ht="24" customHeight="1">
      <c r="A19" s="15" t="str">
        <f>'Słownik mat. (przykładowe ceny)'!A13</f>
        <v>MG-SCYNT-011</v>
      </c>
      <c r="B19" s="69" t="str">
        <f>'Słownik mat. (przykładowe ceny)'!B13</f>
        <v>Opsite IV 3000 </v>
      </c>
      <c r="C19" s="11" t="str">
        <f>'Słownik mat. (przykładowe ceny)'!C13</f>
        <v>materiał opatrunkowy</v>
      </c>
      <c r="D19" s="12">
        <v>1</v>
      </c>
      <c r="E19" s="12" t="str">
        <f>'Słownik mat. (przykładowe ceny)'!D13</f>
        <v>szt</v>
      </c>
      <c r="F19" s="12">
        <v>1</v>
      </c>
      <c r="G19" s="14">
        <f>'Słownik mat. (przykładowe ceny)'!E13</f>
        <v>2.16</v>
      </c>
      <c r="H19" s="14">
        <f t="shared" si="0"/>
        <v>0.10800000000000001</v>
      </c>
      <c r="I19" s="73" t="s">
        <v>155</v>
      </c>
    </row>
    <row r="20" spans="1:9" s="44" customFormat="1" ht="24" customHeight="1">
      <c r="A20" s="15" t="str">
        <f>'Słownik mat. (przykładowe ceny)'!A19</f>
        <v>MG-SCYNT-017</v>
      </c>
      <c r="B20" s="69" t="str">
        <f>'Słownik mat. (przykładowe ceny)'!B19</f>
        <v>Czepki Clip-Cap</v>
      </c>
      <c r="C20" s="11" t="str">
        <f>'Słownik mat. (przykładowe ceny)'!C19</f>
        <v>materiał niemedyczny</v>
      </c>
      <c r="D20" s="12">
        <v>1</v>
      </c>
      <c r="E20" s="12" t="str">
        <f>'Słownik mat. (przykładowe ceny)'!D19</f>
        <v>szt</v>
      </c>
      <c r="F20" s="12">
        <v>1</v>
      </c>
      <c r="G20" s="14">
        <f>'Słownik mat. (przykładowe ceny)'!E19</f>
        <v>0.79</v>
      </c>
      <c r="H20" s="14">
        <f>(F20/D20)*G20</f>
        <v>0.79</v>
      </c>
      <c r="I20" s="71"/>
    </row>
    <row r="21" spans="1:9" s="44" customFormat="1" ht="24" customHeight="1">
      <c r="A21" s="15" t="str">
        <f>'Słownik mat. (przykładowe ceny)'!A20</f>
        <v>MG-SCYNT-018</v>
      </c>
      <c r="B21" s="45" t="str">
        <f>'Słownik mat. (przykładowe ceny)'!B20</f>
        <v>Ochraniacze na buty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ceny)'!D20</f>
        <v>para</v>
      </c>
      <c r="F21" s="12">
        <v>1</v>
      </c>
      <c r="G21" s="14">
        <f>'Słownik mat. (przykładowe ceny)'!E20</f>
        <v>0.41</v>
      </c>
      <c r="H21" s="14">
        <f>(F21/D21)*G21</f>
        <v>0.41</v>
      </c>
      <c r="I21" s="71"/>
    </row>
    <row r="22" spans="1:9" s="44" customFormat="1" ht="24" customHeight="1">
      <c r="A22" s="15" t="str">
        <f>'Słownik mat. (przykładowe ceny)'!A21</f>
        <v>MG-SCYNT-019</v>
      </c>
      <c r="B22" s="45" t="str">
        <f>'Słownik mat. (przykładowe ceny)'!B21</f>
        <v>Fartuch jednorazowy ochronny</v>
      </c>
      <c r="C22" s="11" t="str">
        <f>'Słownik mat. (przykładowe ceny)'!C20</f>
        <v>materiał niemedyczny</v>
      </c>
      <c r="D22" s="12">
        <v>1</v>
      </c>
      <c r="E22" s="12" t="str">
        <f>'Słownik mat. (przykładowe ceny)'!D21</f>
        <v>szt</v>
      </c>
      <c r="F22" s="12">
        <v>1</v>
      </c>
      <c r="G22" s="14">
        <f>'Słownik mat. (przykładowe ceny)'!E21</f>
        <v>2.25</v>
      </c>
      <c r="H22" s="14">
        <f>(F22/D22)*G22</f>
        <v>2.25</v>
      </c>
      <c r="I22" s="71"/>
    </row>
    <row r="23" spans="1:9" s="44" customFormat="1" ht="24" customHeight="1">
      <c r="A23" s="15" t="str">
        <f>'Słownik mat. (przykładowe ceny)'!A8</f>
        <v>MG-SCYNT-006</v>
      </c>
      <c r="B23" s="45" t="str">
        <f>'Słownik mat. (przykładowe ceny)'!B8</f>
        <v>Szara koperta C-4 Opakowanie zawiera 100 szt.</v>
      </c>
      <c r="C23" s="11" t="str">
        <f>'Słownik mat. (przykładowe ceny)'!C8</f>
        <v>materiał niemedyczny</v>
      </c>
      <c r="D23" s="12">
        <v>100</v>
      </c>
      <c r="E23" s="12" t="str">
        <f>'Słownik mat. (przykładowe ceny)'!D8</f>
        <v>opakowanie</v>
      </c>
      <c r="F23" s="12">
        <v>1</v>
      </c>
      <c r="G23" s="14">
        <f>'Słownik mat. (przykładowe ceny)'!E8</f>
        <v>14.3</v>
      </c>
      <c r="H23" s="14">
        <f>(F23/D23)*G23</f>
        <v>0.14300000000000002</v>
      </c>
      <c r="I23" s="71"/>
    </row>
    <row r="24" spans="1:9" s="44" customFormat="1" ht="30.75" customHeight="1">
      <c r="A24" s="15" t="str">
        <f>'Słownik mat. (przykładowe ceny)'!A25</f>
        <v>MG-SCYNT-023</v>
      </c>
      <c r="B24" s="45" t="str">
        <f>'Słownik mat. (przykładowe ceny)'!B25</f>
        <v>Generator Technetowy od 15GBq (99mTc)
Odczynnik wystarcza na ok. 60 badań.</v>
      </c>
      <c r="C24" s="11" t="str">
        <f>'Słownik mat. (przykładowe ceny)'!C25</f>
        <v>odczynnik do badań</v>
      </c>
      <c r="D24" s="12">
        <v>60</v>
      </c>
      <c r="E24" s="12" t="str">
        <f>'Słownik mat. (przykładowe ceny)'!D25</f>
        <v>szt</v>
      </c>
      <c r="F24" s="12">
        <v>1</v>
      </c>
      <c r="G24" s="14">
        <f>'Słownik mat. (przykładowe ceny)'!E25</f>
        <v>3824.21</v>
      </c>
      <c r="H24" s="14">
        <f>(F24/D24)*G24</f>
        <v>63.73683333333333</v>
      </c>
      <c r="I24" s="71"/>
    </row>
    <row r="25" spans="1:9" s="46" customFormat="1" ht="26.25" customHeight="1">
      <c r="A25" s="16" t="s">
        <v>39</v>
      </c>
      <c r="B25" s="17"/>
      <c r="C25" s="17"/>
      <c r="D25" s="17"/>
      <c r="E25" s="17"/>
      <c r="F25" s="17"/>
      <c r="G25" s="17"/>
      <c r="H25" s="18">
        <f>SUM(H9:H24)</f>
        <v>72.28340333333333</v>
      </c>
      <c r="I25" s="72"/>
    </row>
    <row r="26" s="42" customFormat="1" ht="12.75"/>
    <row r="27" s="42" customFormat="1" ht="12.75"/>
    <row r="28" s="42" customFormat="1" ht="12.75"/>
    <row r="29" s="42" customFormat="1" ht="12.75"/>
    <row r="30" s="42" customFormat="1" ht="12.75"/>
    <row r="31" s="42" customFormat="1" ht="15">
      <c r="A31" s="6" t="s">
        <v>40</v>
      </c>
    </row>
    <row r="32" spans="1:3" s="42" customFormat="1" ht="15">
      <c r="A32" s="6" t="s">
        <v>41</v>
      </c>
      <c r="B32" s="19" t="s">
        <v>97</v>
      </c>
      <c r="C32" s="19" t="s">
        <v>42</v>
      </c>
    </row>
    <row r="33" spans="1:3" s="52" customFormat="1" ht="57.75" customHeight="1">
      <c r="A33" s="50" t="s">
        <v>156</v>
      </c>
      <c r="B33" s="51">
        <f>'Stawki wynagrodzeń (przykład)'!E8</f>
        <v>60</v>
      </c>
      <c r="C33" s="51" t="s">
        <v>86</v>
      </c>
    </row>
    <row r="34" spans="1:3" s="52" customFormat="1" ht="62.25" customHeight="1">
      <c r="A34" s="53" t="s">
        <v>157</v>
      </c>
      <c r="B34" s="54">
        <f>'Stawki wynagrodzeń (przykład)'!E17</f>
        <v>47.59711183098959</v>
      </c>
      <c r="C34" s="54">
        <f>B34/60</f>
        <v>0.7932851971831598</v>
      </c>
    </row>
    <row r="35" spans="1:3" s="52" customFormat="1" ht="45" customHeight="1">
      <c r="A35" s="53" t="s">
        <v>158</v>
      </c>
      <c r="B35" s="54">
        <f>'Stawki wynagrodzeń (przykład)'!E20</f>
        <v>46.16122497109375</v>
      </c>
      <c r="C35" s="54">
        <f>B35/60</f>
        <v>0.7693537495182292</v>
      </c>
    </row>
    <row r="36" s="42" customFormat="1" ht="25.5" customHeight="1"/>
    <row r="37" spans="1:7" s="44" customFormat="1" ht="60">
      <c r="A37" s="8" t="s">
        <v>44</v>
      </c>
      <c r="B37" s="8" t="s">
        <v>45</v>
      </c>
      <c r="C37" s="8" t="s">
        <v>26</v>
      </c>
      <c r="D37" s="8" t="s">
        <v>46</v>
      </c>
      <c r="E37" s="8" t="s">
        <v>47</v>
      </c>
      <c r="F37" s="8" t="s">
        <v>48</v>
      </c>
      <c r="G37" s="8" t="s">
        <v>30</v>
      </c>
    </row>
    <row r="38" spans="1:7" s="44" customFormat="1" ht="21.75" customHeight="1">
      <c r="A38" s="20"/>
      <c r="B38" s="9" t="s">
        <v>32</v>
      </c>
      <c r="C38" s="9" t="s">
        <v>34</v>
      </c>
      <c r="D38" s="9" t="s">
        <v>35</v>
      </c>
      <c r="E38" s="9" t="s">
        <v>36</v>
      </c>
      <c r="F38" s="9" t="s">
        <v>37</v>
      </c>
      <c r="G38" s="10" t="s">
        <v>49</v>
      </c>
    </row>
    <row r="39" spans="1:7" s="44" customFormat="1" ht="46.5" customHeight="1">
      <c r="A39" s="21">
        <v>1</v>
      </c>
      <c r="B39" s="74" t="str">
        <f>A33</f>
        <v>Lekarz specjalista medycyny nuklearnej
1. Nadzór nad badaniem.
2. Opis wyniku badania.</v>
      </c>
      <c r="C39" s="22">
        <v>1</v>
      </c>
      <c r="D39" s="12" t="s">
        <v>50</v>
      </c>
      <c r="E39" s="22" t="s">
        <v>86</v>
      </c>
      <c r="F39" s="40" t="str">
        <f>C33</f>
        <v>x</v>
      </c>
      <c r="G39" s="23">
        <f>B33</f>
        <v>60</v>
      </c>
    </row>
    <row r="40" spans="1:7" s="44" customFormat="1" ht="45" customHeight="1">
      <c r="A40" s="12">
        <v>2</v>
      </c>
      <c r="B40" s="65" t="str">
        <f>A34</f>
        <v>Technik radiologii
1. Przygotowanie i rozdozowanie izotopu.
2. Przeprowadzenie badania.</v>
      </c>
      <c r="C40" s="12">
        <v>1</v>
      </c>
      <c r="D40" s="12" t="s">
        <v>50</v>
      </c>
      <c r="E40" s="15">
        <v>40</v>
      </c>
      <c r="F40" s="14">
        <f>C34</f>
        <v>0.7932851971831598</v>
      </c>
      <c r="G40" s="14">
        <f>(E40/C40)*F40</f>
        <v>31.73140788732639</v>
      </c>
    </row>
    <row r="41" spans="1:7" s="44" customFormat="1" ht="26.25" customHeight="1">
      <c r="A41" s="21">
        <v>3</v>
      </c>
      <c r="B41" s="75" t="str">
        <f>A35</f>
        <v>Pielęgniarka
1. Podanie izotopu - zgodnie ze zleceniem lekarskim.</v>
      </c>
      <c r="C41" s="12">
        <v>1</v>
      </c>
      <c r="D41" s="12" t="s">
        <v>50</v>
      </c>
      <c r="E41" s="15">
        <v>15</v>
      </c>
      <c r="F41" s="14">
        <f>C35</f>
        <v>0.7693537495182292</v>
      </c>
      <c r="G41" s="14">
        <f>(E41/C41)*F41</f>
        <v>11.540306242773438</v>
      </c>
    </row>
    <row r="42" spans="1:7" s="46" customFormat="1" ht="27" customHeight="1">
      <c r="A42" s="107" t="s">
        <v>39</v>
      </c>
      <c r="B42" s="108"/>
      <c r="C42" s="108"/>
      <c r="D42" s="108"/>
      <c r="E42" s="108"/>
      <c r="F42" s="108"/>
      <c r="G42" s="18">
        <f>SUM(G39:G41)</f>
        <v>103.27171413009982</v>
      </c>
    </row>
    <row r="43" s="42" customFormat="1" ht="12.75"/>
    <row r="44" s="42" customFormat="1" ht="12.75"/>
    <row r="45" spans="1:3" s="42" customFormat="1" ht="27" customHeight="1">
      <c r="A45" s="109" t="s">
        <v>98</v>
      </c>
      <c r="B45" s="109"/>
      <c r="C45" s="47">
        <f>H25</f>
        <v>72.28340333333333</v>
      </c>
    </row>
    <row r="46" spans="1:3" s="42" customFormat="1" ht="27" customHeight="1">
      <c r="A46" s="110" t="s">
        <v>99</v>
      </c>
      <c r="B46" s="110"/>
      <c r="C46" s="48">
        <f>G42</f>
        <v>103.27171413009982</v>
      </c>
    </row>
    <row r="47" spans="1:3" s="6" customFormat="1" ht="27" customHeight="1">
      <c r="A47" s="111" t="s">
        <v>51</v>
      </c>
      <c r="B47" s="111"/>
      <c r="C47" s="64">
        <f>SUM(C45:C46)</f>
        <v>175.55511746343313</v>
      </c>
    </row>
  </sheetData>
  <sheetProtection/>
  <mergeCells count="4">
    <mergeCell ref="A42:F42"/>
    <mergeCell ref="A45:B45"/>
    <mergeCell ref="A46:B46"/>
    <mergeCell ref="A47:B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40">
      <selection activeCell="A33" sqref="A33:A35"/>
    </sheetView>
  </sheetViews>
  <sheetFormatPr defaultColWidth="8.875" defaultRowHeight="12.75"/>
  <cols>
    <col min="1" max="1" width="29.875" style="49" customWidth="1"/>
    <col min="2" max="2" width="43.125" style="49" customWidth="1"/>
    <col min="3" max="3" width="20.375" style="49" customWidth="1"/>
    <col min="4" max="4" width="14.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37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62" t="str">
        <f>'Wykaz procedur (przykład)'!D4</f>
        <v>Scyntygrafia tarczycy MIBI</v>
      </c>
      <c r="C1" s="41"/>
    </row>
    <row r="2" spans="1:3" s="42" customFormat="1" ht="31.5" customHeight="1">
      <c r="A2" s="6" t="s">
        <v>21</v>
      </c>
      <c r="B2" s="62" t="str">
        <f>'Wykaz procedur (przykład)'!C4</f>
        <v>92.012</v>
      </c>
      <c r="C2" s="43"/>
    </row>
    <row r="3" spans="1:3" s="42" customFormat="1" ht="15.75">
      <c r="A3" s="6"/>
      <c r="B3" s="7"/>
      <c r="C3" s="43"/>
    </row>
    <row r="4" s="42" customFormat="1" ht="12.75"/>
    <row r="5" s="42" customFormat="1" ht="15">
      <c r="A5" s="6" t="s">
        <v>22</v>
      </c>
    </row>
    <row r="6" s="42" customFormat="1" ht="12.75"/>
    <row r="7" spans="1:8" s="44" customFormat="1" ht="38.25" customHeight="1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.7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</row>
    <row r="12" spans="1:8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2</v>
      </c>
      <c r="G12" s="13">
        <f>'Słownik mat. (przykładowe ceny)'!E10</f>
        <v>5.25</v>
      </c>
      <c r="H12" s="14">
        <f aca="true" t="shared" si="0" ref="H12:H24">((F12/D12)*G12)</f>
        <v>0.105</v>
      </c>
    </row>
    <row r="13" spans="1:8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</row>
    <row r="14" spans="1:8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1</v>
      </c>
      <c r="G14" s="14">
        <f>'Słownik mat. (przykładowe ceny)'!E15</f>
        <v>14.79</v>
      </c>
      <c r="H14" s="14">
        <f t="shared" si="0"/>
        <v>0.5916</v>
      </c>
    </row>
    <row r="15" spans="1:8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1</v>
      </c>
      <c r="G15" s="14">
        <f>'Słownik mat. (przykładowe ceny)'!E16</f>
        <v>0.1598</v>
      </c>
      <c r="H15" s="14">
        <f t="shared" si="0"/>
        <v>0.1598</v>
      </c>
    </row>
    <row r="16" spans="1:8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1</v>
      </c>
      <c r="G16" s="14">
        <f>'Słownik mat. (przykładowe ceny)'!E17</f>
        <v>0.17</v>
      </c>
      <c r="H16" s="14">
        <f t="shared" si="0"/>
        <v>0.17</v>
      </c>
    </row>
    <row r="17" spans="1:8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</row>
    <row r="18" spans="1:8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</row>
    <row r="19" spans="1:8" s="44" customFormat="1" ht="24" customHeight="1">
      <c r="A19" s="15" t="str">
        <f>'Słownik mat. (przykładowe ceny)'!A19</f>
        <v>MG-SCYNT-017</v>
      </c>
      <c r="B19" s="69" t="str">
        <f>'Słownik mat. (przykładowe ceny)'!B19</f>
        <v>Czepki Clip-Cap</v>
      </c>
      <c r="C19" s="11" t="str">
        <f>'Słownik mat. (przykładowe ceny)'!C19</f>
        <v>materiał niemedyczny</v>
      </c>
      <c r="D19" s="12">
        <v>1</v>
      </c>
      <c r="E19" s="12" t="str">
        <f>'Słownik mat. (przykładowe ceny)'!D19</f>
        <v>szt</v>
      </c>
      <c r="F19" s="12">
        <v>1</v>
      </c>
      <c r="G19" s="14">
        <f>'Słownik mat. (przykładowe ceny)'!E19</f>
        <v>0.79</v>
      </c>
      <c r="H19" s="14">
        <f t="shared" si="0"/>
        <v>0.79</v>
      </c>
    </row>
    <row r="20" spans="1:8" s="44" customFormat="1" ht="24" customHeight="1">
      <c r="A20" s="15" t="str">
        <f>'Słownik mat. (przykładowe ceny)'!A20</f>
        <v>MG-SCYNT-018</v>
      </c>
      <c r="B20" s="45" t="str">
        <f>'Słownik mat. (przykładowe ceny)'!B20</f>
        <v>Ochraniacze na buty</v>
      </c>
      <c r="C20" s="11" t="str">
        <f>'Słownik mat. (przykładowe ceny)'!C20</f>
        <v>materiał niemedyczny</v>
      </c>
      <c r="D20" s="12">
        <v>1</v>
      </c>
      <c r="E20" s="12" t="str">
        <f>'Słownik mat. (przykładowe ceny)'!D20</f>
        <v>para</v>
      </c>
      <c r="F20" s="12">
        <v>1</v>
      </c>
      <c r="G20" s="14">
        <f>'Słownik mat. (przykładowe ceny)'!E20</f>
        <v>0.41</v>
      </c>
      <c r="H20" s="14">
        <f t="shared" si="0"/>
        <v>0.41</v>
      </c>
    </row>
    <row r="21" spans="1:8" s="44" customFormat="1" ht="24" customHeight="1">
      <c r="A21" s="15" t="str">
        <f>'Słownik mat. (przykładowe ceny)'!A21</f>
        <v>MG-SCYNT-019</v>
      </c>
      <c r="B21" s="45" t="str">
        <f>'Słownik mat. (przykładowe ceny)'!B21</f>
        <v>Fartuch jednorazowy ochronny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ceny)'!D21</f>
        <v>szt</v>
      </c>
      <c r="F21" s="12">
        <v>1</v>
      </c>
      <c r="G21" s="14">
        <f>'Słownik mat. (przykładowe ceny)'!E21</f>
        <v>2.25</v>
      </c>
      <c r="H21" s="14">
        <f t="shared" si="0"/>
        <v>2.25</v>
      </c>
    </row>
    <row r="22" spans="1:8" s="44" customFormat="1" ht="24" customHeight="1">
      <c r="A22" s="15" t="str">
        <f>'Słownik mat. (przykładowe ceny)'!A8</f>
        <v>MG-SCYNT-006</v>
      </c>
      <c r="B22" s="45" t="str">
        <f>'Słownik mat. (przykładowe ceny)'!B8</f>
        <v>Szara koperta C-4 Opakowanie zawiera 100 szt.</v>
      </c>
      <c r="C22" s="11" t="str">
        <f>'Słownik mat. (przykładowe ceny)'!C8</f>
        <v>materiał niemedyczny</v>
      </c>
      <c r="D22" s="12">
        <v>100</v>
      </c>
      <c r="E22" s="12" t="str">
        <f>'Słownik mat. (przykładowe ceny)'!D8</f>
        <v>opakowanie</v>
      </c>
      <c r="F22" s="12">
        <v>1</v>
      </c>
      <c r="G22" s="14">
        <f>'Słownik mat. (przykładowe ceny)'!E8</f>
        <v>14.3</v>
      </c>
      <c r="H22" s="14">
        <f t="shared" si="0"/>
        <v>0.14300000000000002</v>
      </c>
    </row>
    <row r="23" spans="1:8" s="44" customFormat="1" ht="30.75" customHeight="1">
      <c r="A23" s="15" t="str">
        <f>'Słownik mat. (przykładowe ceny)'!A25</f>
        <v>MG-SCYNT-023</v>
      </c>
      <c r="B23" s="45" t="str">
        <f>'Słownik mat. (przykładowe ceny)'!B25</f>
        <v>Generator Technetowy od 15GBq (99mTc)
Odczynnik wystarcza na ok. 60 badań.</v>
      </c>
      <c r="C23" s="11" t="str">
        <f>'Słownik mat. (przykładowe ceny)'!C25</f>
        <v>odczynnik do badań</v>
      </c>
      <c r="D23" s="12">
        <v>60</v>
      </c>
      <c r="E23" s="12" t="str">
        <f>'Słownik mat. (przykładowe ceny)'!D25</f>
        <v>szt</v>
      </c>
      <c r="F23" s="12">
        <v>1</v>
      </c>
      <c r="G23" s="14">
        <f>'Słownik mat. (przykładowe ceny)'!E25</f>
        <v>3824.21</v>
      </c>
      <c r="H23" s="14">
        <f t="shared" si="0"/>
        <v>63.73683333333333</v>
      </c>
    </row>
    <row r="24" spans="1:8" s="44" customFormat="1" ht="29.25" customHeight="1">
      <c r="A24" s="15" t="str">
        <f>'Słownik mat. (przykładowe ceny)'!A26</f>
        <v>MG-SCYNT-024</v>
      </c>
      <c r="B24" s="45" t="str">
        <f>'Słownik mat. (przykładowe ceny)'!B26</f>
        <v>Znacznik MIBI
Opakowanie = 6 fiolek.</v>
      </c>
      <c r="C24" s="11" t="str">
        <f>'Słownik mat. (przykładowe ceny)'!C26</f>
        <v>odczynnik do badań</v>
      </c>
      <c r="D24" s="12">
        <v>6</v>
      </c>
      <c r="E24" s="12" t="str">
        <f>'Słownik mat. (przykładowe ceny)'!D26</f>
        <v>opakowanie</v>
      </c>
      <c r="F24" s="12">
        <v>1</v>
      </c>
      <c r="G24" s="14">
        <f>'Słownik mat. (przykładowe ceny)'!E26</f>
        <v>379.08</v>
      </c>
      <c r="H24" s="14">
        <f t="shared" si="0"/>
        <v>63.17999999999999</v>
      </c>
    </row>
    <row r="25" spans="1:8" s="46" customFormat="1" ht="26.25" customHeight="1">
      <c r="A25" s="16" t="s">
        <v>39</v>
      </c>
      <c r="B25" s="17"/>
      <c r="C25" s="17"/>
      <c r="D25" s="17"/>
      <c r="E25" s="17"/>
      <c r="F25" s="17"/>
      <c r="G25" s="17"/>
      <c r="H25" s="18">
        <f>SUM(H9:H24)</f>
        <v>142.75123333333335</v>
      </c>
    </row>
    <row r="26" s="42" customFormat="1" ht="12.75"/>
    <row r="27" s="42" customFormat="1" ht="12.75"/>
    <row r="28" s="42" customFormat="1" ht="12.75"/>
    <row r="29" s="42" customFormat="1" ht="12.75"/>
    <row r="30" s="42" customFormat="1" ht="12.75"/>
    <row r="31" s="42" customFormat="1" ht="15">
      <c r="A31" s="6" t="s">
        <v>40</v>
      </c>
    </row>
    <row r="32" spans="1:3" s="42" customFormat="1" ht="15">
      <c r="A32" s="6" t="s">
        <v>41</v>
      </c>
      <c r="B32" s="19" t="s">
        <v>97</v>
      </c>
      <c r="C32" s="19" t="s">
        <v>42</v>
      </c>
    </row>
    <row r="33" spans="1:3" s="52" customFormat="1" ht="58.5" customHeight="1">
      <c r="A33" s="50" t="s">
        <v>156</v>
      </c>
      <c r="B33" s="51">
        <f>'Stawki wynagrodzeń (przykład)'!E8</f>
        <v>60</v>
      </c>
      <c r="C33" s="51" t="s">
        <v>86</v>
      </c>
    </row>
    <row r="34" spans="1:3" s="52" customFormat="1" ht="60" customHeight="1">
      <c r="A34" s="53" t="s">
        <v>157</v>
      </c>
      <c r="B34" s="54">
        <f>'Stawki wynagrodzeń (przykład)'!E17</f>
        <v>47.59711183098959</v>
      </c>
      <c r="C34" s="54">
        <f>B34/60</f>
        <v>0.7932851971831598</v>
      </c>
    </row>
    <row r="35" spans="1:3" s="52" customFormat="1" ht="42.75" customHeight="1">
      <c r="A35" s="53" t="s">
        <v>158</v>
      </c>
      <c r="B35" s="54">
        <f>'Stawki wynagrodzeń (przykład)'!E20</f>
        <v>46.16122497109375</v>
      </c>
      <c r="C35" s="54">
        <f>B35/60</f>
        <v>0.7693537495182292</v>
      </c>
    </row>
    <row r="36" s="42" customFormat="1" ht="25.5" customHeight="1"/>
    <row r="37" spans="1:7" s="44" customFormat="1" ht="60">
      <c r="A37" s="8" t="s">
        <v>44</v>
      </c>
      <c r="B37" s="8" t="s">
        <v>45</v>
      </c>
      <c r="C37" s="8" t="s">
        <v>26</v>
      </c>
      <c r="D37" s="8" t="s">
        <v>46</v>
      </c>
      <c r="E37" s="8" t="s">
        <v>47</v>
      </c>
      <c r="F37" s="8" t="s">
        <v>48</v>
      </c>
      <c r="G37" s="8" t="s">
        <v>30</v>
      </c>
    </row>
    <row r="38" spans="1:7" s="44" customFormat="1" ht="21.75" customHeight="1">
      <c r="A38" s="20"/>
      <c r="B38" s="9" t="s">
        <v>32</v>
      </c>
      <c r="C38" s="9" t="s">
        <v>34</v>
      </c>
      <c r="D38" s="9" t="s">
        <v>35</v>
      </c>
      <c r="E38" s="9" t="s">
        <v>36</v>
      </c>
      <c r="F38" s="9" t="s">
        <v>37</v>
      </c>
      <c r="G38" s="10" t="s">
        <v>49</v>
      </c>
    </row>
    <row r="39" spans="1:7" s="44" customFormat="1" ht="45" customHeight="1">
      <c r="A39" s="21">
        <v>1</v>
      </c>
      <c r="B39" s="74" t="str">
        <f>A33</f>
        <v>Lekarz specjalista medycyny nuklearnej
1. Nadzór nad badaniem.
2. Opis wyniku badania.</v>
      </c>
      <c r="C39" s="22">
        <v>1</v>
      </c>
      <c r="D39" s="12" t="s">
        <v>50</v>
      </c>
      <c r="E39" s="22" t="s">
        <v>86</v>
      </c>
      <c r="F39" s="40" t="str">
        <f>C33</f>
        <v>x</v>
      </c>
      <c r="G39" s="23">
        <f>B33</f>
        <v>60</v>
      </c>
    </row>
    <row r="40" spans="1:7" s="44" customFormat="1" ht="44.25" customHeight="1">
      <c r="A40" s="12">
        <v>2</v>
      </c>
      <c r="B40" s="65" t="str">
        <f>A34</f>
        <v>Technik radiologii
1. Przygotowanie i rozdozowanie izotopu.
2. Przeprowadzenie badania.</v>
      </c>
      <c r="C40" s="12">
        <v>1</v>
      </c>
      <c r="D40" s="12" t="s">
        <v>50</v>
      </c>
      <c r="E40" s="15">
        <v>90</v>
      </c>
      <c r="F40" s="14">
        <f>C34</f>
        <v>0.7932851971831598</v>
      </c>
      <c r="G40" s="14">
        <f>(E40/C40)*F40</f>
        <v>71.39566774648438</v>
      </c>
    </row>
    <row r="41" spans="1:7" s="44" customFormat="1" ht="34.5" customHeight="1">
      <c r="A41" s="21">
        <v>3</v>
      </c>
      <c r="B41" s="75" t="str">
        <f>A35</f>
        <v>Pielęgniarka
1. Podanie izotopu - zgodnie ze zleceniem lekarskim.</v>
      </c>
      <c r="C41" s="12">
        <v>1</v>
      </c>
      <c r="D41" s="12" t="s">
        <v>50</v>
      </c>
      <c r="E41" s="15">
        <v>20</v>
      </c>
      <c r="F41" s="14">
        <f>C35</f>
        <v>0.7693537495182292</v>
      </c>
      <c r="G41" s="14">
        <f>(E41/C41)*F41</f>
        <v>15.387074990364585</v>
      </c>
    </row>
    <row r="42" spans="1:7" s="46" customFormat="1" ht="27" customHeight="1">
      <c r="A42" s="107" t="s">
        <v>39</v>
      </c>
      <c r="B42" s="108"/>
      <c r="C42" s="108"/>
      <c r="D42" s="108"/>
      <c r="E42" s="108"/>
      <c r="F42" s="108"/>
      <c r="G42" s="18">
        <f>SUM(G39:G41)</f>
        <v>146.78274273684897</v>
      </c>
    </row>
    <row r="43" s="42" customFormat="1" ht="12.75"/>
    <row r="44" s="42" customFormat="1" ht="12.75"/>
    <row r="45" spans="1:3" s="42" customFormat="1" ht="27" customHeight="1">
      <c r="A45" s="109" t="s">
        <v>98</v>
      </c>
      <c r="B45" s="109"/>
      <c r="C45" s="47">
        <f>H25</f>
        <v>142.75123333333335</v>
      </c>
    </row>
    <row r="46" spans="1:3" s="42" customFormat="1" ht="27" customHeight="1">
      <c r="A46" s="110" t="s">
        <v>99</v>
      </c>
      <c r="B46" s="110"/>
      <c r="C46" s="48">
        <f>G42</f>
        <v>146.78274273684897</v>
      </c>
    </row>
    <row r="47" spans="1:3" s="6" customFormat="1" ht="27" customHeight="1">
      <c r="A47" s="111" t="s">
        <v>51</v>
      </c>
      <c r="B47" s="111"/>
      <c r="C47" s="64">
        <f>SUM(C45:C46)</f>
        <v>289.53397607018235</v>
      </c>
    </row>
  </sheetData>
  <sheetProtection/>
  <mergeCells count="4">
    <mergeCell ref="A42:F42"/>
    <mergeCell ref="A45:B45"/>
    <mergeCell ref="A46:B46"/>
    <mergeCell ref="A47:B4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37">
      <selection activeCell="A9" sqref="A9:IV25"/>
    </sheetView>
  </sheetViews>
  <sheetFormatPr defaultColWidth="8.875" defaultRowHeight="12.75"/>
  <cols>
    <col min="1" max="1" width="26.875" style="49" customWidth="1"/>
    <col min="2" max="2" width="43.125" style="49" customWidth="1"/>
    <col min="3" max="3" width="20.375" style="49" customWidth="1"/>
    <col min="4" max="4" width="14.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37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62" t="str">
        <f>'Wykaz procedur (przykład)'!D5</f>
        <v>Scyntygrafia statyczna wątroby</v>
      </c>
      <c r="C1" s="41"/>
    </row>
    <row r="2" spans="1:3" s="42" customFormat="1" ht="31.5" customHeight="1">
      <c r="A2" s="6" t="s">
        <v>21</v>
      </c>
      <c r="B2" s="62" t="str">
        <f>'Wykaz procedur (przykład)'!C5</f>
        <v>92.021</v>
      </c>
      <c r="C2" s="43"/>
    </row>
    <row r="3" spans="1:3" s="42" customFormat="1" ht="15.75">
      <c r="A3" s="6"/>
      <c r="B3" s="7"/>
      <c r="C3" s="43"/>
    </row>
    <row r="4" s="42" customFormat="1" ht="12.75"/>
    <row r="5" s="42" customFormat="1" ht="30">
      <c r="A5" s="6" t="s">
        <v>22</v>
      </c>
    </row>
    <row r="6" s="42" customFormat="1" ht="12.75"/>
    <row r="7" spans="1:8" s="44" customFormat="1" ht="4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.7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</row>
    <row r="12" spans="1:8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2</v>
      </c>
      <c r="G12" s="13">
        <f>'Słownik mat. (przykładowe ceny)'!E10</f>
        <v>5.25</v>
      </c>
      <c r="H12" s="14">
        <f aca="true" t="shared" si="0" ref="H12:H25">((F12/D12)*G12)</f>
        <v>0.105</v>
      </c>
    </row>
    <row r="13" spans="1:8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</row>
    <row r="14" spans="1:8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1</v>
      </c>
      <c r="G14" s="14">
        <f>'Słownik mat. (przykładowe ceny)'!E15</f>
        <v>14.79</v>
      </c>
      <c r="H14" s="14">
        <f t="shared" si="0"/>
        <v>0.5916</v>
      </c>
    </row>
    <row r="15" spans="1:8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1</v>
      </c>
      <c r="G15" s="14">
        <f>'Słownik mat. (przykładowe ceny)'!E16</f>
        <v>0.1598</v>
      </c>
      <c r="H15" s="14">
        <f t="shared" si="0"/>
        <v>0.1598</v>
      </c>
    </row>
    <row r="16" spans="1:8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1</v>
      </c>
      <c r="G16" s="14">
        <f>'Słownik mat. (przykładowe ceny)'!E17</f>
        <v>0.17</v>
      </c>
      <c r="H16" s="14">
        <f t="shared" si="0"/>
        <v>0.17</v>
      </c>
    </row>
    <row r="17" spans="1:8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</row>
    <row r="18" spans="1:8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</row>
    <row r="19" spans="1:8" s="44" customFormat="1" ht="24" customHeight="1">
      <c r="A19" s="15" t="str">
        <f>'Słownik mat. (przykładowe ceny)'!A19</f>
        <v>MG-SCYNT-017</v>
      </c>
      <c r="B19" s="69" t="str">
        <f>'Słownik mat. (przykładowe ceny)'!B19</f>
        <v>Czepki Clip-Cap</v>
      </c>
      <c r="C19" s="11" t="str">
        <f>'Słownik mat. (przykładowe ceny)'!C19</f>
        <v>materiał niemedyczny</v>
      </c>
      <c r="D19" s="12">
        <v>1</v>
      </c>
      <c r="E19" s="12" t="str">
        <f>'Słownik mat. (przykładowe ceny)'!D19</f>
        <v>szt</v>
      </c>
      <c r="F19" s="12">
        <v>1</v>
      </c>
      <c r="G19" s="14">
        <f>'Słownik mat. (przykładowe ceny)'!E19</f>
        <v>0.79</v>
      </c>
      <c r="H19" s="14">
        <f t="shared" si="0"/>
        <v>0.79</v>
      </c>
    </row>
    <row r="20" spans="1:8" s="44" customFormat="1" ht="24" customHeight="1">
      <c r="A20" s="15" t="str">
        <f>'Słownik mat. (przykładowe ceny)'!A20</f>
        <v>MG-SCYNT-018</v>
      </c>
      <c r="B20" s="45" t="str">
        <f>'Słownik mat. (przykładowe ceny)'!B20</f>
        <v>Ochraniacze na buty</v>
      </c>
      <c r="C20" s="11" t="str">
        <f>'Słownik mat. (przykładowe ceny)'!C20</f>
        <v>materiał niemedyczny</v>
      </c>
      <c r="D20" s="12">
        <v>1</v>
      </c>
      <c r="E20" s="12" t="str">
        <f>'Słownik mat. (przykładowe ceny)'!D20</f>
        <v>para</v>
      </c>
      <c r="F20" s="12">
        <v>1</v>
      </c>
      <c r="G20" s="14">
        <f>'Słownik mat. (przykładowe ceny)'!E20</f>
        <v>0.41</v>
      </c>
      <c r="H20" s="14">
        <f t="shared" si="0"/>
        <v>0.41</v>
      </c>
    </row>
    <row r="21" spans="1:8" s="44" customFormat="1" ht="24" customHeight="1">
      <c r="A21" s="15" t="str">
        <f>'Słownik mat. (przykładowe ceny)'!A21</f>
        <v>MG-SCYNT-019</v>
      </c>
      <c r="B21" s="45" t="str">
        <f>'Słownik mat. (przykładowe ceny)'!B21</f>
        <v>Fartuch jednorazowy ochronny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ceny)'!D21</f>
        <v>szt</v>
      </c>
      <c r="F21" s="12">
        <v>1</v>
      </c>
      <c r="G21" s="14">
        <f>'Słownik mat. (przykładowe ceny)'!E21</f>
        <v>2.25</v>
      </c>
      <c r="H21" s="14">
        <f t="shared" si="0"/>
        <v>2.25</v>
      </c>
    </row>
    <row r="22" spans="1:8" s="44" customFormat="1" ht="24" customHeight="1">
      <c r="A22" s="15" t="str">
        <f>'Słownik mat. (przykładowe ceny)'!A8</f>
        <v>MG-SCYNT-006</v>
      </c>
      <c r="B22" s="45" t="str">
        <f>'Słownik mat. (przykładowe ceny)'!B8</f>
        <v>Szara koperta C-4 Opakowanie zawiera 100 szt.</v>
      </c>
      <c r="C22" s="11" t="str">
        <f>'Słownik mat. (przykładowe ceny)'!C8</f>
        <v>materiał niemedyczny</v>
      </c>
      <c r="D22" s="12">
        <v>100</v>
      </c>
      <c r="E22" s="12" t="str">
        <f>'Słownik mat. (przykładowe ceny)'!D8</f>
        <v>opakowanie</v>
      </c>
      <c r="F22" s="12">
        <v>1</v>
      </c>
      <c r="G22" s="14">
        <f>'Słownik mat. (przykładowe ceny)'!E8</f>
        <v>14.3</v>
      </c>
      <c r="H22" s="14">
        <f t="shared" si="0"/>
        <v>0.14300000000000002</v>
      </c>
    </row>
    <row r="23" spans="1:8" s="44" customFormat="1" ht="30.75" customHeight="1">
      <c r="A23" s="15" t="str">
        <f>'Słownik mat. (przykładowe ceny)'!A25</f>
        <v>MG-SCYNT-023</v>
      </c>
      <c r="B23" s="45" t="str">
        <f>'Słownik mat. (przykładowe ceny)'!B25</f>
        <v>Generator Technetowy od 15GBq (99mTc)
Odczynnik wystarcza na ok. 60 badań.</v>
      </c>
      <c r="C23" s="11" t="str">
        <f>'Słownik mat. (przykładowe ceny)'!C25</f>
        <v>odczynnik do badań</v>
      </c>
      <c r="D23" s="12">
        <v>60</v>
      </c>
      <c r="E23" s="12" t="str">
        <f>'Słownik mat. (przykładowe ceny)'!D25</f>
        <v>szt</v>
      </c>
      <c r="F23" s="12">
        <v>1</v>
      </c>
      <c r="G23" s="14">
        <f>'Słownik mat. (przykładowe ceny)'!E25</f>
        <v>3824.21</v>
      </c>
      <c r="H23" s="14">
        <f t="shared" si="0"/>
        <v>63.73683333333333</v>
      </c>
    </row>
    <row r="24" spans="1:8" s="44" customFormat="1" ht="30.75" customHeight="1">
      <c r="A24" s="15" t="str">
        <f>'Słownik mat. (przykładowe ceny)'!A27</f>
        <v>MG-SCYNT-025</v>
      </c>
      <c r="B24" s="45" t="str">
        <f>'Słownik mat. (przykładowe ceny)'!B27</f>
        <v>Znacznik Coloid
Opakowanie = 6 fiolek.</v>
      </c>
      <c r="C24" s="11" t="str">
        <f>'Słownik mat. (przykładowe ceny)'!C27</f>
        <v>odczynnik do badań</v>
      </c>
      <c r="D24" s="12">
        <v>6</v>
      </c>
      <c r="E24" s="12" t="str">
        <f>'Słownik mat. (przykładowe ceny)'!D27</f>
        <v>opakowanie</v>
      </c>
      <c r="F24" s="12">
        <v>1</v>
      </c>
      <c r="G24" s="14">
        <f>'Słownik mat. (przykładowe ceny)'!E27</f>
        <v>318.2</v>
      </c>
      <c r="H24" s="14">
        <f t="shared" si="0"/>
        <v>53.03333333333333</v>
      </c>
    </row>
    <row r="25" spans="1:8" s="44" customFormat="1" ht="29.25" customHeight="1">
      <c r="A25" s="15" t="str">
        <f>'Słownik mat. (przykładowe ceny)'!A37</f>
        <v>MG-SCYNT-035</v>
      </c>
      <c r="B25" s="45" t="str">
        <f>'Słownik mat. (przykładowe ceny)'!B37</f>
        <v>Płyn Lugola, 100 ml.
Opakowanie = ok. 150 badań.</v>
      </c>
      <c r="C25" s="11" t="str">
        <f>'Słownik mat. (przykładowe ceny)'!C37</f>
        <v>odczynnik do badań</v>
      </c>
      <c r="D25" s="12">
        <v>150</v>
      </c>
      <c r="E25" s="12" t="str">
        <f>'Słownik mat. (przykładowe ceny)'!D26</f>
        <v>opakowanie</v>
      </c>
      <c r="F25" s="12">
        <v>1</v>
      </c>
      <c r="G25" s="14">
        <f>'Słownik mat. (przykładowe ceny)'!E37</f>
        <v>32.9</v>
      </c>
      <c r="H25" s="14">
        <f t="shared" si="0"/>
        <v>0.21933333333333332</v>
      </c>
    </row>
    <row r="26" spans="1:8" s="46" customFormat="1" ht="26.25" customHeight="1">
      <c r="A26" s="16" t="s">
        <v>39</v>
      </c>
      <c r="B26" s="17"/>
      <c r="C26" s="17"/>
      <c r="D26" s="17"/>
      <c r="E26" s="17"/>
      <c r="F26" s="17"/>
      <c r="G26" s="17"/>
      <c r="H26" s="18">
        <f>SUM(H9:H25)</f>
        <v>132.8239</v>
      </c>
    </row>
    <row r="27" s="42" customFormat="1" ht="12.75"/>
    <row r="28" s="42" customFormat="1" ht="12.75"/>
    <row r="29" s="42" customFormat="1" ht="12.75"/>
    <row r="30" s="42" customFormat="1" ht="12.75"/>
    <row r="31" s="42" customFormat="1" ht="12.75"/>
    <row r="32" s="42" customFormat="1" ht="15">
      <c r="A32" s="6" t="s">
        <v>40</v>
      </c>
    </row>
    <row r="33" spans="1:3" s="42" customFormat="1" ht="30">
      <c r="A33" s="6" t="s">
        <v>41</v>
      </c>
      <c r="B33" s="19" t="s">
        <v>97</v>
      </c>
      <c r="C33" s="19" t="s">
        <v>42</v>
      </c>
    </row>
    <row r="34" spans="1:3" s="52" customFormat="1" ht="60" customHeight="1">
      <c r="A34" s="50" t="s">
        <v>156</v>
      </c>
      <c r="B34" s="51">
        <f>'Stawki wynagrodzeń (przykład)'!E8</f>
        <v>60</v>
      </c>
      <c r="C34" s="51" t="s">
        <v>86</v>
      </c>
    </row>
    <row r="35" spans="1:3" s="52" customFormat="1" ht="59.25" customHeight="1">
      <c r="A35" s="53" t="s">
        <v>157</v>
      </c>
      <c r="B35" s="54">
        <f>'Stawki wynagrodzeń (przykład)'!E17</f>
        <v>47.59711183098959</v>
      </c>
      <c r="C35" s="54">
        <f>B35/60</f>
        <v>0.7932851971831598</v>
      </c>
    </row>
    <row r="36" spans="1:3" s="52" customFormat="1" ht="48" customHeight="1">
      <c r="A36" s="53" t="s">
        <v>158</v>
      </c>
      <c r="B36" s="54">
        <f>'Stawki wynagrodzeń (przykład)'!E20</f>
        <v>46.16122497109375</v>
      </c>
      <c r="C36" s="54">
        <f>B36/60</f>
        <v>0.7693537495182292</v>
      </c>
    </row>
    <row r="37" s="42" customFormat="1" ht="25.5" customHeight="1"/>
    <row r="38" spans="1:7" s="44" customFormat="1" ht="60">
      <c r="A38" s="8" t="s">
        <v>44</v>
      </c>
      <c r="B38" s="8" t="s">
        <v>45</v>
      </c>
      <c r="C38" s="8" t="s">
        <v>26</v>
      </c>
      <c r="D38" s="8" t="s">
        <v>46</v>
      </c>
      <c r="E38" s="8" t="s">
        <v>47</v>
      </c>
      <c r="F38" s="8" t="s">
        <v>48</v>
      </c>
      <c r="G38" s="8" t="s">
        <v>30</v>
      </c>
    </row>
    <row r="39" spans="1:7" s="44" customFormat="1" ht="21.75" customHeight="1">
      <c r="A39" s="20"/>
      <c r="B39" s="9" t="s">
        <v>32</v>
      </c>
      <c r="C39" s="9" t="s">
        <v>34</v>
      </c>
      <c r="D39" s="9" t="s">
        <v>35</v>
      </c>
      <c r="E39" s="9" t="s">
        <v>36</v>
      </c>
      <c r="F39" s="9" t="s">
        <v>37</v>
      </c>
      <c r="G39" s="10" t="s">
        <v>49</v>
      </c>
    </row>
    <row r="40" spans="1:7" s="44" customFormat="1" ht="46.5" customHeight="1">
      <c r="A40" s="21">
        <v>1</v>
      </c>
      <c r="B40" s="74" t="str">
        <f>A34</f>
        <v>Lekarz specjalista medycyny nuklearnej
1. Nadzór nad badaniem.
2. Opis wyniku badania.</v>
      </c>
      <c r="C40" s="22">
        <v>1</v>
      </c>
      <c r="D40" s="12" t="s">
        <v>50</v>
      </c>
      <c r="E40" s="22" t="s">
        <v>86</v>
      </c>
      <c r="F40" s="40" t="str">
        <f>C34</f>
        <v>x</v>
      </c>
      <c r="G40" s="23">
        <f>B34</f>
        <v>60</v>
      </c>
    </row>
    <row r="41" spans="1:7" s="44" customFormat="1" ht="47.25" customHeight="1">
      <c r="A41" s="12">
        <v>2</v>
      </c>
      <c r="B41" s="65" t="str">
        <f>A35</f>
        <v>Technik radiologii
1. Przygotowanie i rozdozowanie izotopu.
2. Przeprowadzenie badania.</v>
      </c>
      <c r="C41" s="12">
        <v>1</v>
      </c>
      <c r="D41" s="12" t="s">
        <v>50</v>
      </c>
      <c r="E41" s="15">
        <v>55</v>
      </c>
      <c r="F41" s="14">
        <f>C35</f>
        <v>0.7932851971831598</v>
      </c>
      <c r="G41" s="14">
        <f>(E41/C41)*F41</f>
        <v>43.63068584507379</v>
      </c>
    </row>
    <row r="42" spans="1:7" s="44" customFormat="1" ht="33.75" customHeight="1">
      <c r="A42" s="21">
        <v>3</v>
      </c>
      <c r="B42" s="75" t="str">
        <f>A36</f>
        <v>Pielęgniarka
1. Podanie izotopu - zgodnie ze zleceniem lekarskim.</v>
      </c>
      <c r="C42" s="12">
        <v>1</v>
      </c>
      <c r="D42" s="12" t="s">
        <v>50</v>
      </c>
      <c r="E42" s="15">
        <v>20</v>
      </c>
      <c r="F42" s="14">
        <f>C36</f>
        <v>0.7693537495182292</v>
      </c>
      <c r="G42" s="14">
        <f>(E42/C42)*F42</f>
        <v>15.387074990364585</v>
      </c>
    </row>
    <row r="43" spans="1:7" s="46" customFormat="1" ht="27" customHeight="1">
      <c r="A43" s="107" t="s">
        <v>39</v>
      </c>
      <c r="B43" s="108"/>
      <c r="C43" s="108"/>
      <c r="D43" s="108"/>
      <c r="E43" s="108"/>
      <c r="F43" s="108"/>
      <c r="G43" s="18">
        <f>SUM(G40:G42)</f>
        <v>119.01776083543838</v>
      </c>
    </row>
    <row r="44" s="42" customFormat="1" ht="12.75"/>
    <row r="45" s="42" customFormat="1" ht="12.75"/>
    <row r="46" spans="1:3" s="42" customFormat="1" ht="27" customHeight="1">
      <c r="A46" s="109" t="s">
        <v>98</v>
      </c>
      <c r="B46" s="109"/>
      <c r="C46" s="47">
        <f>H26</f>
        <v>132.8239</v>
      </c>
    </row>
    <row r="47" spans="1:3" s="42" customFormat="1" ht="27" customHeight="1">
      <c r="A47" s="110" t="s">
        <v>99</v>
      </c>
      <c r="B47" s="110"/>
      <c r="C47" s="48">
        <f>G43</f>
        <v>119.01776083543838</v>
      </c>
    </row>
    <row r="48" spans="1:3" s="6" customFormat="1" ht="27" customHeight="1">
      <c r="A48" s="111" t="s">
        <v>51</v>
      </c>
      <c r="B48" s="111"/>
      <c r="C48" s="64">
        <f>SUM(C46:C47)</f>
        <v>251.8416608354384</v>
      </c>
    </row>
  </sheetData>
  <sheetProtection/>
  <mergeCells count="4">
    <mergeCell ref="A43:F43"/>
    <mergeCell ref="A46:B46"/>
    <mergeCell ref="A47:B47"/>
    <mergeCell ref="A48:B4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43">
      <selection activeCell="A9" sqref="A9:IV25"/>
    </sheetView>
  </sheetViews>
  <sheetFormatPr defaultColWidth="8.875" defaultRowHeight="12.75"/>
  <cols>
    <col min="1" max="1" width="29.125" style="49" customWidth="1"/>
    <col min="2" max="2" width="43.125" style="49" customWidth="1"/>
    <col min="3" max="3" width="20.375" style="49" customWidth="1"/>
    <col min="4" max="4" width="14.625" style="49" customWidth="1"/>
    <col min="5" max="5" width="12.25390625" style="49" customWidth="1"/>
    <col min="6" max="6" width="13.75390625" style="49" customWidth="1"/>
    <col min="7" max="7" width="14.00390625" style="49" customWidth="1"/>
    <col min="8" max="8" width="15.375" style="49" customWidth="1"/>
    <col min="9" max="16384" width="8.875" style="49" customWidth="1"/>
  </cols>
  <sheetData>
    <row r="1" spans="1:3" s="42" customFormat="1" ht="21.75" customHeight="1">
      <c r="A1" s="6" t="s">
        <v>1</v>
      </c>
      <c r="B1" s="61" t="str">
        <f>'Wykaz procedur (przykład)'!D6</f>
        <v>Scyntygrafia wątroby dynamiczna</v>
      </c>
      <c r="C1" s="41"/>
    </row>
    <row r="2" spans="1:3" s="42" customFormat="1" ht="31.5" customHeight="1">
      <c r="A2" s="6" t="s">
        <v>21</v>
      </c>
      <c r="B2" s="61" t="str">
        <f>'Wykaz procedur (przykład)'!C6</f>
        <v>92.022</v>
      </c>
      <c r="C2" s="43"/>
    </row>
    <row r="3" spans="1:3" s="42" customFormat="1" ht="15.75">
      <c r="A3" s="6"/>
      <c r="B3" s="7"/>
      <c r="C3" s="43"/>
    </row>
    <row r="4" s="42" customFormat="1" ht="12.75"/>
    <row r="5" s="42" customFormat="1" ht="15">
      <c r="A5" s="6" t="s">
        <v>22</v>
      </c>
    </row>
    <row r="6" s="42" customFormat="1" ht="12.75"/>
    <row r="7" spans="1:8" s="44" customFormat="1" ht="4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</row>
    <row r="8" spans="1:8" s="44" customFormat="1" ht="15.75">
      <c r="A8" s="9" t="s">
        <v>31</v>
      </c>
      <c r="B8" s="9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37</v>
      </c>
      <c r="H8" s="10" t="s">
        <v>38</v>
      </c>
    </row>
    <row r="9" spans="1:8" s="44" customFormat="1" ht="23.25" customHeight="1">
      <c r="A9" s="45" t="str">
        <f>'Słownik mat. (przykładowe ceny)'!A3</f>
        <v>MG-SCYNT-001</v>
      </c>
      <c r="B9" s="45" t="str">
        <f>'Słownik mat. (przykładowe ceny)'!B3</f>
        <v>Rękawiczki jednorazowe</v>
      </c>
      <c r="C9" s="11" t="str">
        <f>'Słownik mat. (przykładowe ceny)'!C3</f>
        <v>materiał jednorazowy</v>
      </c>
      <c r="D9" s="12">
        <v>1</v>
      </c>
      <c r="E9" s="12" t="str">
        <f>'Słownik mat. (przykładowe ceny)'!D3</f>
        <v>szt</v>
      </c>
      <c r="F9" s="12">
        <v>8</v>
      </c>
      <c r="G9" s="13">
        <f>'Słownik mat. (przykładowe ceny)'!E3</f>
        <v>0.45</v>
      </c>
      <c r="H9" s="14">
        <f>(F9/D9)*G9</f>
        <v>3.6</v>
      </c>
    </row>
    <row r="10" spans="1:8" s="44" customFormat="1" ht="23.25" customHeight="1">
      <c r="A10" s="15" t="str">
        <f>'Słownik mat. (przykładowe ceny)'!A5</f>
        <v>MG-SCYNT-003</v>
      </c>
      <c r="B10" s="45" t="str">
        <f>'Słownik mat. (przykładowe ceny)'!B5</f>
        <v>Prześcieradło nieprzemakalne</v>
      </c>
      <c r="C10" s="11" t="str">
        <f>'Słownik mat. (przykładowe ceny)'!C5</f>
        <v>materiał jednorazowy</v>
      </c>
      <c r="D10" s="12">
        <v>1</v>
      </c>
      <c r="E10" s="12" t="str">
        <f>'Słownik mat. (przykładowe ceny)'!D5</f>
        <v>szt</v>
      </c>
      <c r="F10" s="12">
        <v>1</v>
      </c>
      <c r="G10" s="13">
        <f>'Słownik mat. (przykładowe ceny)'!E5</f>
        <v>0.93</v>
      </c>
      <c r="H10" s="14">
        <f>(F10/D10)*G10</f>
        <v>0.93</v>
      </c>
    </row>
    <row r="11" spans="1:8" s="44" customFormat="1" ht="23.25" customHeight="1">
      <c r="A11" s="15" t="str">
        <f>'Słownik mat. (przykładowe ceny)'!A12</f>
        <v>MG-SCYNT-010</v>
      </c>
      <c r="B11" s="45" t="str">
        <f>'Słownik mat. (przykładowe ceny)'!B12</f>
        <v>Wenflon</v>
      </c>
      <c r="C11" s="11" t="str">
        <f>'Słownik mat. (przykładowe ceny)'!C12</f>
        <v>materiał jednorazowy</v>
      </c>
      <c r="D11" s="12">
        <v>1</v>
      </c>
      <c r="E11" s="12" t="str">
        <f>'Słownik mat. (przykładowe ceny)'!D12</f>
        <v>szt</v>
      </c>
      <c r="F11" s="12">
        <v>1</v>
      </c>
      <c r="G11" s="13">
        <f>'Słownik mat. (przykładowe ceny)'!E12</f>
        <v>2.29</v>
      </c>
      <c r="H11" s="14">
        <f>((F11/D11)*G11)</f>
        <v>2.29</v>
      </c>
    </row>
    <row r="12" spans="1:8" s="44" customFormat="1" ht="27.75" customHeight="1">
      <c r="A12" s="15" t="str">
        <f>'Słownik mat. (przykładowe ceny)'!A10</f>
        <v>MG-SCYNT-008</v>
      </c>
      <c r="B12" s="45" t="str">
        <f>'Słownik mat. (przykładowe ceny)'!B10</f>
        <v>Igła j/u 1,2
Opkakowanie = 100 szt.</v>
      </c>
      <c r="C12" s="11" t="str">
        <f>'Słownik mat. (przykładowe ceny)'!C10</f>
        <v>materiał jednorazowy</v>
      </c>
      <c r="D12" s="12">
        <v>100</v>
      </c>
      <c r="E12" s="12" t="str">
        <f>'Słownik mat. (przykładowe ceny)'!D10</f>
        <v>opakowanie</v>
      </c>
      <c r="F12" s="12">
        <v>2</v>
      </c>
      <c r="G12" s="13">
        <f>'Słownik mat. (przykładowe ceny)'!E10</f>
        <v>5.25</v>
      </c>
      <c r="H12" s="14">
        <f aca="true" t="shared" si="0" ref="H12:H25">((F12/D12)*G12)</f>
        <v>0.105</v>
      </c>
    </row>
    <row r="13" spans="1:8" s="44" customFormat="1" ht="23.25" customHeight="1">
      <c r="A13" s="15" t="str">
        <f>'Słownik mat. (przykładowe ceny)'!A14</f>
        <v>MG-SCYNT-012</v>
      </c>
      <c r="B13" s="45" t="str">
        <f>'Słownik mat. (przykładowe ceny)'!B14</f>
        <v>Nakłuwacz - Mini Spike</v>
      </c>
      <c r="C13" s="11" t="str">
        <f>'Słownik mat. (przykładowe ceny)'!C14</f>
        <v>materiał jednorazowy</v>
      </c>
      <c r="D13" s="12">
        <v>2</v>
      </c>
      <c r="E13" s="12" t="str">
        <f>'Słownik mat. (przykładowe ceny)'!D14</f>
        <v>szt</v>
      </c>
      <c r="F13" s="12">
        <v>1</v>
      </c>
      <c r="G13" s="14">
        <f>'Słownik mat. (przykładowe ceny)'!E14</f>
        <v>3.19</v>
      </c>
      <c r="H13" s="14">
        <f t="shared" si="0"/>
        <v>1.595</v>
      </c>
    </row>
    <row r="14" spans="1:8" s="44" customFormat="1" ht="30" customHeight="1">
      <c r="A14" s="15" t="str">
        <f>'Słownik mat. (przykładowe ceny)'!A15</f>
        <v>MG-SCYNT-013</v>
      </c>
      <c r="B14" s="45" t="str">
        <f>'Słownik mat. (przykładowe ceny)'!B15</f>
        <v>Staza gumowa
Opakowanie = 25 szt.</v>
      </c>
      <c r="C14" s="11" t="str">
        <f>'Słownik mat. (przykładowe ceny)'!C15</f>
        <v>materiał jednorazowy</v>
      </c>
      <c r="D14" s="12">
        <v>25</v>
      </c>
      <c r="E14" s="12" t="str">
        <f>'Słownik mat. (przykładowe ceny)'!D15</f>
        <v>opakowanie</v>
      </c>
      <c r="F14" s="12">
        <v>1</v>
      </c>
      <c r="G14" s="14">
        <f>'Słownik mat. (przykładowe ceny)'!E15</f>
        <v>14.79</v>
      </c>
      <c r="H14" s="14">
        <f t="shared" si="0"/>
        <v>0.5916</v>
      </c>
    </row>
    <row r="15" spans="1:8" s="44" customFormat="1" ht="24" customHeight="1">
      <c r="A15" s="15" t="str">
        <f>'Słownik mat. (przykładowe ceny)'!A16</f>
        <v>MG-SCYNT-014</v>
      </c>
      <c r="B15" s="45" t="str">
        <f>'Słownik mat. (przykładowe ceny)'!B16</f>
        <v>Gazik do dezynfekcji Med-Higienic</v>
      </c>
      <c r="C15" s="11" t="str">
        <f>'Słownik mat. (przykładowe ceny)'!C16</f>
        <v>środek dezynfekcyjny</v>
      </c>
      <c r="D15" s="12">
        <v>1</v>
      </c>
      <c r="E15" s="12" t="str">
        <f>'Słownik mat. (przykładowe ceny)'!D16</f>
        <v>szt</v>
      </c>
      <c r="F15" s="12">
        <v>1</v>
      </c>
      <c r="G15" s="14">
        <f>'Słownik mat. (przykładowe ceny)'!E16</f>
        <v>0.1598</v>
      </c>
      <c r="H15" s="14">
        <f t="shared" si="0"/>
        <v>0.1598</v>
      </c>
    </row>
    <row r="16" spans="1:8" s="44" customFormat="1" ht="24" customHeight="1">
      <c r="A16" s="15" t="str">
        <f>'Słownik mat. (przykładowe ceny)'!A17</f>
        <v>MG-SCYNT-015</v>
      </c>
      <c r="B16" s="45" t="str">
        <f>'Słownik mat. (przykładowe ceny)'!B17</f>
        <v>Strzykawka 20 ml</v>
      </c>
      <c r="C16" s="11" t="str">
        <f>'Słownik mat. (przykładowe ceny)'!C17</f>
        <v>materiał jednorazowy</v>
      </c>
      <c r="D16" s="12">
        <v>1</v>
      </c>
      <c r="E16" s="12" t="str">
        <f>'Słownik mat. (przykładowe ceny)'!D17</f>
        <v>szt</v>
      </c>
      <c r="F16" s="12">
        <v>1</v>
      </c>
      <c r="G16" s="14">
        <f>'Słownik mat. (przykładowe ceny)'!E17</f>
        <v>0.17</v>
      </c>
      <c r="H16" s="14">
        <f t="shared" si="0"/>
        <v>0.17</v>
      </c>
    </row>
    <row r="17" spans="1:8" s="44" customFormat="1" ht="24" customHeight="1">
      <c r="A17" s="15" t="str">
        <f>'Słownik mat. (przykładowe ceny)'!A9</f>
        <v>MG-SCYNT-007</v>
      </c>
      <c r="B17" s="45" t="str">
        <f>'Słownik mat. (przykładowe ceny)'!B9</f>
        <v>0,9% NaCl-  flakon 100 ml.</v>
      </c>
      <c r="C17" s="11" t="str">
        <f>'Słownik mat. (przykładowe ceny)'!C9</f>
        <v>płyn infuzyjny</v>
      </c>
      <c r="D17" s="12">
        <v>2</v>
      </c>
      <c r="E17" s="12" t="str">
        <f>'Słownik mat. (przykładowe ceny)'!D9</f>
        <v>flakon</v>
      </c>
      <c r="F17" s="12">
        <v>1</v>
      </c>
      <c r="G17" s="14">
        <f>'Słownik mat. (przykładowe ceny)'!E9</f>
        <v>1.28</v>
      </c>
      <c r="H17" s="14">
        <f t="shared" si="0"/>
        <v>0.64</v>
      </c>
    </row>
    <row r="18" spans="1:8" s="44" customFormat="1" ht="24" customHeight="1">
      <c r="A18" s="15" t="str">
        <f>'Słownik mat. (przykładowe ceny)'!A13</f>
        <v>MG-SCYNT-011</v>
      </c>
      <c r="B18" s="69" t="str">
        <f>'Słownik mat. (przykładowe ceny)'!B13</f>
        <v>Opsite IV 3000 </v>
      </c>
      <c r="C18" s="11" t="str">
        <f>'Słownik mat. (przykładowe ceny)'!C13</f>
        <v>materiał opatrunkowy</v>
      </c>
      <c r="D18" s="12">
        <v>1</v>
      </c>
      <c r="E18" s="12" t="str">
        <f>'Słownik mat. (przykładowe ceny)'!D13</f>
        <v>szt</v>
      </c>
      <c r="F18" s="12">
        <v>1</v>
      </c>
      <c r="G18" s="14">
        <f>'Słownik mat. (przykładowe ceny)'!E13</f>
        <v>2.16</v>
      </c>
      <c r="H18" s="14">
        <f t="shared" si="0"/>
        <v>2.16</v>
      </c>
    </row>
    <row r="19" spans="1:8" s="44" customFormat="1" ht="24" customHeight="1">
      <c r="A19" s="15" t="str">
        <f>'Słownik mat. (przykładowe ceny)'!A19</f>
        <v>MG-SCYNT-017</v>
      </c>
      <c r="B19" s="69" t="str">
        <f>'Słownik mat. (przykładowe ceny)'!B19</f>
        <v>Czepki Clip-Cap</v>
      </c>
      <c r="C19" s="11" t="str">
        <f>'Słownik mat. (przykładowe ceny)'!C19</f>
        <v>materiał niemedyczny</v>
      </c>
      <c r="D19" s="12">
        <v>1</v>
      </c>
      <c r="E19" s="12" t="str">
        <f>'Słownik mat. (przykładowe ceny)'!D19</f>
        <v>szt</v>
      </c>
      <c r="F19" s="12">
        <v>1</v>
      </c>
      <c r="G19" s="14">
        <f>'Słownik mat. (przykładowe ceny)'!E19</f>
        <v>0.79</v>
      </c>
      <c r="H19" s="14">
        <f t="shared" si="0"/>
        <v>0.79</v>
      </c>
    </row>
    <row r="20" spans="1:8" s="44" customFormat="1" ht="24" customHeight="1">
      <c r="A20" s="15" t="str">
        <f>'Słownik mat. (przykładowe ceny)'!A20</f>
        <v>MG-SCYNT-018</v>
      </c>
      <c r="B20" s="45" t="str">
        <f>'Słownik mat. (przykładowe ceny)'!B20</f>
        <v>Ochraniacze na buty</v>
      </c>
      <c r="C20" s="11" t="str">
        <f>'Słownik mat. (przykładowe ceny)'!C20</f>
        <v>materiał niemedyczny</v>
      </c>
      <c r="D20" s="12">
        <v>1</v>
      </c>
      <c r="E20" s="12" t="str">
        <f>'Słownik mat. (przykładowe ceny)'!D20</f>
        <v>para</v>
      </c>
      <c r="F20" s="12">
        <v>1</v>
      </c>
      <c r="G20" s="14">
        <f>'Słownik mat. (przykładowe ceny)'!E20</f>
        <v>0.41</v>
      </c>
      <c r="H20" s="14">
        <f t="shared" si="0"/>
        <v>0.41</v>
      </c>
    </row>
    <row r="21" spans="1:8" s="44" customFormat="1" ht="24" customHeight="1">
      <c r="A21" s="15" t="str">
        <f>'Słownik mat. (przykładowe ceny)'!A21</f>
        <v>MG-SCYNT-019</v>
      </c>
      <c r="B21" s="45" t="str">
        <f>'Słownik mat. (przykładowe ceny)'!B21</f>
        <v>Fartuch jednorazowy ochronny</v>
      </c>
      <c r="C21" s="11" t="str">
        <f>'Słownik mat. (przykładowe ceny)'!C20</f>
        <v>materiał niemedyczny</v>
      </c>
      <c r="D21" s="12">
        <v>1</v>
      </c>
      <c r="E21" s="12" t="str">
        <f>'Słownik mat. (przykładowe ceny)'!D21</f>
        <v>szt</v>
      </c>
      <c r="F21" s="12">
        <v>1</v>
      </c>
      <c r="G21" s="14">
        <f>'Słownik mat. (przykładowe ceny)'!E21</f>
        <v>2.25</v>
      </c>
      <c r="H21" s="14">
        <f t="shared" si="0"/>
        <v>2.25</v>
      </c>
    </row>
    <row r="22" spans="1:8" s="44" customFormat="1" ht="24" customHeight="1">
      <c r="A22" s="15" t="str">
        <f>'Słownik mat. (przykładowe ceny)'!A8</f>
        <v>MG-SCYNT-006</v>
      </c>
      <c r="B22" s="45" t="str">
        <f>'Słownik mat. (przykładowe ceny)'!B8</f>
        <v>Szara koperta C-4 Opakowanie zawiera 100 szt.</v>
      </c>
      <c r="C22" s="11" t="str">
        <f>'Słownik mat. (przykładowe ceny)'!C8</f>
        <v>materiał niemedyczny</v>
      </c>
      <c r="D22" s="12">
        <v>100</v>
      </c>
      <c r="E22" s="12" t="str">
        <f>'Słownik mat. (przykładowe ceny)'!D8</f>
        <v>opakowanie</v>
      </c>
      <c r="F22" s="12">
        <v>1</v>
      </c>
      <c r="G22" s="14">
        <f>'Słownik mat. (przykładowe ceny)'!E8</f>
        <v>14.3</v>
      </c>
      <c r="H22" s="14">
        <f t="shared" si="0"/>
        <v>0.14300000000000002</v>
      </c>
    </row>
    <row r="23" spans="1:8" s="44" customFormat="1" ht="30.75" customHeight="1">
      <c r="A23" s="15" t="str">
        <f>'Słownik mat. (przykładowe ceny)'!A25</f>
        <v>MG-SCYNT-023</v>
      </c>
      <c r="B23" s="45" t="str">
        <f>'Słownik mat. (przykładowe ceny)'!B25</f>
        <v>Generator Technetowy od 15GBq (99mTc)
Odczynnik wystarcza na ok. 60 badań.</v>
      </c>
      <c r="C23" s="11" t="str">
        <f>'Słownik mat. (przykładowe ceny)'!C25</f>
        <v>odczynnik do badań</v>
      </c>
      <c r="D23" s="12">
        <v>60</v>
      </c>
      <c r="E23" s="12" t="str">
        <f>'Słownik mat. (przykładowe ceny)'!D25</f>
        <v>szt</v>
      </c>
      <c r="F23" s="12">
        <v>1</v>
      </c>
      <c r="G23" s="14">
        <f>'Słownik mat. (przykładowe ceny)'!E25</f>
        <v>3824.21</v>
      </c>
      <c r="H23" s="14">
        <f t="shared" si="0"/>
        <v>63.73683333333333</v>
      </c>
    </row>
    <row r="24" spans="1:8" s="44" customFormat="1" ht="30.75" customHeight="1">
      <c r="A24" s="15" t="str">
        <f>'Słownik mat. (przykładowe ceny)'!A28</f>
        <v>MG-SCYNT-026</v>
      </c>
      <c r="B24" s="45" t="str">
        <f>'Słownik mat. (przykładowe ceny)'!B28</f>
        <v>Znacznik Hepida
Opakowanie = 6 fiolek.</v>
      </c>
      <c r="C24" s="11" t="str">
        <f>'Słownik mat. (przykładowe ceny)'!C28</f>
        <v>odczynnik do badań</v>
      </c>
      <c r="D24" s="12">
        <v>6</v>
      </c>
      <c r="E24" s="12" t="str">
        <f>'Słownik mat. (przykładowe ceny)'!D28</f>
        <v>opakowanie</v>
      </c>
      <c r="F24" s="12">
        <v>1</v>
      </c>
      <c r="G24" s="14">
        <f>'Słownik mat. (przykładowe ceny)'!E28</f>
        <v>702</v>
      </c>
      <c r="H24" s="14">
        <f t="shared" si="0"/>
        <v>117</v>
      </c>
    </row>
    <row r="25" spans="1:8" s="44" customFormat="1" ht="33" customHeight="1">
      <c r="A25" s="15" t="str">
        <f>'Słownik mat. (przykładowe ceny)'!A37</f>
        <v>MG-SCYNT-035</v>
      </c>
      <c r="B25" s="45" t="str">
        <f>'Słownik mat. (przykładowe ceny)'!B37</f>
        <v>Płyn Lugola, 100 ml.
Opakowanie = ok. 150 badań.</v>
      </c>
      <c r="C25" s="11" t="str">
        <f>'Słownik mat. (przykładowe ceny)'!C37</f>
        <v>odczynnik do badań</v>
      </c>
      <c r="D25" s="12">
        <v>150</v>
      </c>
      <c r="E25" s="12" t="str">
        <f>'Słownik mat. (przykładowe ceny)'!D26</f>
        <v>opakowanie</v>
      </c>
      <c r="F25" s="12">
        <v>1</v>
      </c>
      <c r="G25" s="14">
        <f>'Słownik mat. (przykładowe ceny)'!E37</f>
        <v>32.9</v>
      </c>
      <c r="H25" s="14">
        <f t="shared" si="0"/>
        <v>0.21933333333333332</v>
      </c>
    </row>
    <row r="26" spans="1:8" s="46" customFormat="1" ht="26.25" customHeight="1">
      <c r="A26" s="16" t="s">
        <v>39</v>
      </c>
      <c r="B26" s="17"/>
      <c r="C26" s="17"/>
      <c r="D26" s="17"/>
      <c r="E26" s="17"/>
      <c r="F26" s="17"/>
      <c r="G26" s="17"/>
      <c r="H26" s="18">
        <f>SUM(H9:H25)</f>
        <v>196.79056666666668</v>
      </c>
    </row>
    <row r="27" s="42" customFormat="1" ht="12.75"/>
    <row r="28" s="42" customFormat="1" ht="12.75"/>
    <row r="29" s="42" customFormat="1" ht="12.75"/>
    <row r="30" s="42" customFormat="1" ht="12.75"/>
    <row r="31" s="42" customFormat="1" ht="12.75"/>
    <row r="32" s="42" customFormat="1" ht="15">
      <c r="A32" s="6" t="s">
        <v>40</v>
      </c>
    </row>
    <row r="33" spans="1:3" s="42" customFormat="1" ht="15">
      <c r="A33" s="6" t="s">
        <v>41</v>
      </c>
      <c r="B33" s="19" t="s">
        <v>97</v>
      </c>
      <c r="C33" s="19" t="s">
        <v>42</v>
      </c>
    </row>
    <row r="34" spans="1:3" s="52" customFormat="1" ht="61.5" customHeight="1">
      <c r="A34" s="50" t="s">
        <v>156</v>
      </c>
      <c r="B34" s="51">
        <f>'Stawki wynagrodzeń (przykład)'!E8</f>
        <v>60</v>
      </c>
      <c r="C34" s="51" t="s">
        <v>86</v>
      </c>
    </row>
    <row r="35" spans="1:3" s="52" customFormat="1" ht="60" customHeight="1">
      <c r="A35" s="53" t="s">
        <v>157</v>
      </c>
      <c r="B35" s="54">
        <f>'Stawki wynagrodzeń (przykład)'!E17</f>
        <v>47.59711183098959</v>
      </c>
      <c r="C35" s="54">
        <f>B35/60</f>
        <v>0.7932851971831598</v>
      </c>
    </row>
    <row r="36" spans="1:3" s="52" customFormat="1" ht="45" customHeight="1">
      <c r="A36" s="53" t="s">
        <v>158</v>
      </c>
      <c r="B36" s="54">
        <f>'Stawki wynagrodzeń (przykład)'!E20</f>
        <v>46.16122497109375</v>
      </c>
      <c r="C36" s="54">
        <f>B36/60</f>
        <v>0.7693537495182292</v>
      </c>
    </row>
    <row r="37" s="42" customFormat="1" ht="25.5" customHeight="1"/>
    <row r="38" spans="1:7" s="44" customFormat="1" ht="60">
      <c r="A38" s="8" t="s">
        <v>44</v>
      </c>
      <c r="B38" s="8" t="s">
        <v>45</v>
      </c>
      <c r="C38" s="8" t="s">
        <v>26</v>
      </c>
      <c r="D38" s="8" t="s">
        <v>46</v>
      </c>
      <c r="E38" s="8" t="s">
        <v>47</v>
      </c>
      <c r="F38" s="8" t="s">
        <v>48</v>
      </c>
      <c r="G38" s="8" t="s">
        <v>30</v>
      </c>
    </row>
    <row r="39" spans="1:7" s="44" customFormat="1" ht="21.75" customHeight="1">
      <c r="A39" s="20"/>
      <c r="B39" s="9" t="s">
        <v>32</v>
      </c>
      <c r="C39" s="9" t="s">
        <v>34</v>
      </c>
      <c r="D39" s="9" t="s">
        <v>35</v>
      </c>
      <c r="E39" s="9" t="s">
        <v>36</v>
      </c>
      <c r="F39" s="9" t="s">
        <v>37</v>
      </c>
      <c r="G39" s="10" t="s">
        <v>49</v>
      </c>
    </row>
    <row r="40" spans="1:7" s="44" customFormat="1" ht="45" customHeight="1">
      <c r="A40" s="21">
        <v>1</v>
      </c>
      <c r="B40" s="74" t="str">
        <f>A34</f>
        <v>Lekarz specjalista medycyny nuklearnej
1. Nadzór nad badaniem.
2. Opis wyniku badania.</v>
      </c>
      <c r="C40" s="22">
        <v>1</v>
      </c>
      <c r="D40" s="12" t="s">
        <v>50</v>
      </c>
      <c r="E40" s="22" t="s">
        <v>86</v>
      </c>
      <c r="F40" s="40" t="str">
        <f>C34</f>
        <v>x</v>
      </c>
      <c r="G40" s="23">
        <f>B34</f>
        <v>60</v>
      </c>
    </row>
    <row r="41" spans="1:7" s="44" customFormat="1" ht="42" customHeight="1">
      <c r="A41" s="12">
        <v>2</v>
      </c>
      <c r="B41" s="65" t="str">
        <f>A35</f>
        <v>Technik radiologii
1. Przygotowanie i rozdozowanie izotopu.
2. Przeprowadzenie badania.</v>
      </c>
      <c r="C41" s="12">
        <v>1</v>
      </c>
      <c r="D41" s="12" t="s">
        <v>50</v>
      </c>
      <c r="E41" s="15">
        <v>110</v>
      </c>
      <c r="F41" s="14">
        <f>C35</f>
        <v>0.7932851971831598</v>
      </c>
      <c r="G41" s="14">
        <f>(E41/C41)*F41</f>
        <v>87.26137169014758</v>
      </c>
    </row>
    <row r="42" spans="1:7" s="44" customFormat="1" ht="33" customHeight="1">
      <c r="A42" s="21">
        <v>3</v>
      </c>
      <c r="B42" s="75" t="str">
        <f>A36</f>
        <v>Pielęgniarka
1. Podanie izotopu - zgodnie ze zleceniem lekarskim.</v>
      </c>
      <c r="C42" s="12">
        <v>1</v>
      </c>
      <c r="D42" s="12" t="s">
        <v>50</v>
      </c>
      <c r="E42" s="15">
        <v>20</v>
      </c>
      <c r="F42" s="14">
        <f>C36</f>
        <v>0.7693537495182292</v>
      </c>
      <c r="G42" s="14">
        <f>(E42/C42)*F42</f>
        <v>15.387074990364585</v>
      </c>
    </row>
    <row r="43" spans="1:7" s="46" customFormat="1" ht="27" customHeight="1">
      <c r="A43" s="107" t="s">
        <v>39</v>
      </c>
      <c r="B43" s="108"/>
      <c r="C43" s="108"/>
      <c r="D43" s="108"/>
      <c r="E43" s="108"/>
      <c r="F43" s="108"/>
      <c r="G43" s="18">
        <f>SUM(G40:G42)</f>
        <v>162.6484466805122</v>
      </c>
    </row>
    <row r="44" s="42" customFormat="1" ht="12.75"/>
    <row r="45" s="42" customFormat="1" ht="12.75"/>
    <row r="46" spans="1:3" s="42" customFormat="1" ht="27" customHeight="1">
      <c r="A46" s="109" t="s">
        <v>98</v>
      </c>
      <c r="B46" s="109"/>
      <c r="C46" s="47">
        <f>H26</f>
        <v>196.79056666666668</v>
      </c>
    </row>
    <row r="47" spans="1:3" s="42" customFormat="1" ht="27" customHeight="1">
      <c r="A47" s="110" t="s">
        <v>99</v>
      </c>
      <c r="B47" s="110"/>
      <c r="C47" s="48">
        <f>G43</f>
        <v>162.6484466805122</v>
      </c>
    </row>
    <row r="48" spans="1:3" s="6" customFormat="1" ht="27" customHeight="1">
      <c r="A48" s="111" t="s">
        <v>51</v>
      </c>
      <c r="B48" s="111"/>
      <c r="C48" s="64">
        <f>SUM(C46:C47)</f>
        <v>359.43901334717884</v>
      </c>
    </row>
  </sheetData>
  <sheetProtection/>
  <mergeCells count="4">
    <mergeCell ref="A43:F43"/>
    <mergeCell ref="A46:B46"/>
    <mergeCell ref="A47:B47"/>
    <mergeCell ref="A48:B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Edyta Rybacka</cp:lastModifiedBy>
  <cp:lastPrinted>2015-09-30T12:00:42Z</cp:lastPrinted>
  <dcterms:created xsi:type="dcterms:W3CDTF">1997-02-26T13:46:56Z</dcterms:created>
  <dcterms:modified xsi:type="dcterms:W3CDTF">2022-03-31T09:30:07Z</dcterms:modified>
  <cp:category/>
  <cp:version/>
  <cp:contentType/>
  <cp:contentStatus/>
</cp:coreProperties>
</file>