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 hidePivotFieldList="1"/>
  <bookViews>
    <workbookView xWindow="65416" yWindow="65416" windowWidth="29040" windowHeight="15840" tabRatio="967" activeTab="5"/>
  </bookViews>
  <sheets>
    <sheet name="Wykaz procedur (przykład)" sheetId="1" r:id="rId1"/>
    <sheet name="Stawki wynagrodzeń (przykład)" sheetId="3" r:id="rId2"/>
    <sheet name="Słownik mat. (przykładowe ceny)" sheetId="4" r:id="rId3"/>
    <sheet name="Koszty normatywne (przykład)" sheetId="2" r:id="rId4"/>
    <sheet name="Koszty wytworzenia (przykład)" sheetId="5" r:id="rId5"/>
    <sheet name="88.900" sheetId="53" r:id="rId6"/>
    <sheet name="88.901" sheetId="52" r:id="rId7"/>
    <sheet name="88.902" sheetId="51" r:id="rId8"/>
    <sheet name="88.903" sheetId="49" r:id="rId9"/>
    <sheet name="88.902.1" sheetId="50" r:id="rId10"/>
    <sheet name="88.903.1" sheetId="48" r:id="rId11"/>
    <sheet name="88.904" sheetId="47" r:id="rId12"/>
    <sheet name="88.905" sheetId="44" r:id="rId13"/>
    <sheet name="88.904.1" sheetId="46" r:id="rId14"/>
    <sheet name="88.905.1" sheetId="43" r:id="rId15"/>
    <sheet name="88.904.2" sheetId="45" r:id="rId16"/>
    <sheet name="88.905.2" sheetId="42" r:id="rId17"/>
    <sheet name="88.906.0" sheetId="41" r:id="rId18"/>
    <sheet name="88.906.1" sheetId="40" r:id="rId19"/>
    <sheet name="88.912" sheetId="39" r:id="rId20"/>
    <sheet name="88.923" sheetId="38" r:id="rId21"/>
    <sheet name="88.924" sheetId="37" r:id="rId22"/>
    <sheet name="88.925" sheetId="36" r:id="rId23"/>
    <sheet name="88.926" sheetId="35" r:id="rId24"/>
    <sheet name="88.931" sheetId="34" r:id="rId25"/>
    <sheet name="88.936" sheetId="29" r:id="rId26"/>
    <sheet name="88.931.0" sheetId="33" r:id="rId27"/>
    <sheet name="88.936.1" sheetId="28" r:id="rId28"/>
    <sheet name="88.932" sheetId="32" r:id="rId29"/>
    <sheet name="88.937" sheetId="27" r:id="rId30"/>
    <sheet name="88.932.1" sheetId="31" r:id="rId31"/>
    <sheet name="88.937.1" sheetId="26" r:id="rId32"/>
    <sheet name="88.933" sheetId="30" r:id="rId33"/>
    <sheet name="88.938" sheetId="25" r:id="rId34"/>
    <sheet name="88.94.0" sheetId="24" r:id="rId35"/>
    <sheet name="88.94.1" sheetId="23" r:id="rId36"/>
    <sheet name="88.94.2" sheetId="22" r:id="rId37"/>
    <sheet name="88.94.3" sheetId="21" r:id="rId38"/>
    <sheet name="88.970" sheetId="20" r:id="rId39"/>
    <sheet name="88.971" sheetId="19" r:id="rId40"/>
    <sheet name="88.976" sheetId="12" r:id="rId41"/>
    <sheet name="88.971.1" sheetId="18" r:id="rId42"/>
    <sheet name="88.976.1" sheetId="11" r:id="rId43"/>
    <sheet name="88.971.2" sheetId="16" r:id="rId44"/>
    <sheet name="88.979.2" sheetId="7" r:id="rId45"/>
    <sheet name="88.971.3" sheetId="15" r:id="rId46"/>
    <sheet name="88.979.3" sheetId="6" r:id="rId47"/>
    <sheet name="88.973" sheetId="14" r:id="rId48"/>
    <sheet name="88.975" sheetId="13" r:id="rId49"/>
    <sheet name="88.977" sheetId="9" r:id="rId50"/>
    <sheet name="88.978" sheetId="8" r:id="rId51"/>
  </sheets>
  <definedNames>
    <definedName name="_xlnm.Print_Titles" localSheetId="3">'Koszty normatywne (przykład)'!$3:$3</definedName>
    <definedName name="_xlnm.Print_Titles" localSheetId="4">'Koszty wytworzenia (przykład)'!$2:$2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<sst xmlns="http://schemas.openxmlformats.org/spreadsheetml/2006/main" count="2652" uniqueCount="230">
  <si>
    <t>Lp</t>
  </si>
  <si>
    <t>Nazwa procedury</t>
  </si>
  <si>
    <t>88.900</t>
  </si>
  <si>
    <t>RM głowy bez wzmocnienia kontrastowego</t>
  </si>
  <si>
    <t>88.901</t>
  </si>
  <si>
    <t>RM głowy bez i ze wzmocnieniem kontrastowym</t>
  </si>
  <si>
    <t>88.923</t>
  </si>
  <si>
    <t>RM klatki piersiowej bez wzmocnienia kontrastowego</t>
  </si>
  <si>
    <t>88.924</t>
  </si>
  <si>
    <t>RM klatki piersiowej bez i ze wzmocnieniem kontrastowym</t>
  </si>
  <si>
    <t>88.925</t>
  </si>
  <si>
    <t>RM mięśnia sercowego bez wzmocnienia kontrastowego</t>
  </si>
  <si>
    <t>88.926</t>
  </si>
  <si>
    <t>RM mięśnia sercowego bez i ze wzmocnieniem kontrastowym</t>
  </si>
  <si>
    <t>88.931</t>
  </si>
  <si>
    <t>RM kręgosłupa odcinka szyjnego bez wzmocnienia kontrastowego</t>
  </si>
  <si>
    <t>88.936</t>
  </si>
  <si>
    <t>RM kręgosłupa odcinka szyjnego bez i ze wzmocnieniem kontrastowym</t>
  </si>
  <si>
    <t>88.931.0</t>
  </si>
  <si>
    <t>RM kręgosłupa odcinka szyjnego i piersiowego bez wzmocnienia kontrastowego</t>
  </si>
  <si>
    <t>88.936.1</t>
  </si>
  <si>
    <t>RM kręgosłupa odcinka szyjnego i piersiowego bez i ze wzmocnieniem kontrastowym</t>
  </si>
  <si>
    <t>88.933</t>
  </si>
  <si>
    <t>RM kręgosłupa odcinka piersiowego bez wzmocnienia kontrastowego</t>
  </si>
  <si>
    <t>88.938</t>
  </si>
  <si>
    <t>RM kręgosłupa odcinka piersiowego bez i ze wzmocnieniem kontrastowym</t>
  </si>
  <si>
    <t>88.932</t>
  </si>
  <si>
    <t>88.932.1</t>
  </si>
  <si>
    <t>RM kręgosłupa odcinka piersiowego i lędźwiowego (lędźwiowo-krzyżowego) bez wzmocnienia kontrastowego</t>
  </si>
  <si>
    <t>88.937</t>
  </si>
  <si>
    <t>88.937.1</t>
  </si>
  <si>
    <t>RM kręgosłupa odcinka piersiowego i lędźwiowego (lędźwiowo-krzyżowego) bez i ze wzmocnieniem kontrastowym</t>
  </si>
  <si>
    <t>RM kręgosłupa odcinka lędźwiowego (lędźwiowo-krzyżowego) bez wzmocnienia kontrastowego</t>
  </si>
  <si>
    <t>RM kręgosłupa odcinka lędźwiowego (lędźwiowo-krzyżowego) bez
i ze wzmocnieniem kontrastowym</t>
  </si>
  <si>
    <t>88.94</t>
  </si>
  <si>
    <t>88.94.0</t>
  </si>
  <si>
    <t>RM układu mięśniowo-szkieletowego bez wzmocnienia kontrastowego</t>
  </si>
  <si>
    <t>88.94.1</t>
  </si>
  <si>
    <t>88.904</t>
  </si>
  <si>
    <t>RM stawu kolanowego bez wzmocnienia kontrastowego</t>
  </si>
  <si>
    <t>88.905</t>
  </si>
  <si>
    <t>RM stawu kolanowego bez i ze wzmocnieniem kontrastowym</t>
  </si>
  <si>
    <t>88.902</t>
  </si>
  <si>
    <t>88.902.1</t>
  </si>
  <si>
    <t>RM stawu barkowego bez wzmocnienia kontrastowego</t>
  </si>
  <si>
    <t>88.903</t>
  </si>
  <si>
    <t>88.903.1</t>
  </si>
  <si>
    <t>RM stawu barkowego bez i ze wzmocnieniem kontrastowym</t>
  </si>
  <si>
    <t>88.904.1</t>
  </si>
  <si>
    <t>RM stawu biodrowego bez wzmocnienia kontrastowego</t>
  </si>
  <si>
    <t>88.905.1</t>
  </si>
  <si>
    <t>RM stawu biodrowego bez i ze wzmocnieniem kontrastowym</t>
  </si>
  <si>
    <t>RM kończyny górnej bez wzmocnienia kontrastowego</t>
  </si>
  <si>
    <t>RM kończyny górnej bez i ze wzmocnieniem kontrastowym</t>
  </si>
  <si>
    <t>88.904.2</t>
  </si>
  <si>
    <t>RM stopy bez wzmocnienia kontrastowego</t>
  </si>
  <si>
    <t>88.905.2</t>
  </si>
  <si>
    <t>RM stopy bez i ze wzmocnieniem kontrastowym</t>
  </si>
  <si>
    <t>88.971</t>
  </si>
  <si>
    <t>88.971.1</t>
  </si>
  <si>
    <t>RM miednicy małej bez wzmocnienia kontrastowego</t>
  </si>
  <si>
    <t>88.976</t>
  </si>
  <si>
    <t>88.976.1</t>
  </si>
  <si>
    <t>RM miednicy małej bez i ze wzmocnieniem kontrastowym</t>
  </si>
  <si>
    <t>88.971.2</t>
  </si>
  <si>
    <t>88.973</t>
  </si>
  <si>
    <t>RM szyi bez wzmocnienia kontrastowego</t>
  </si>
  <si>
    <t>88.975</t>
  </si>
  <si>
    <t>RM szyi bez i ze wzmocnieniem kontrastowym</t>
  </si>
  <si>
    <t>RM jamy brzusznej lub miednicy małej bez wzmocnienia kontrastowego</t>
  </si>
  <si>
    <t>RM jamy brzusznej lub miednicy małej bez i ze wzmocnieniem kontrastowym</t>
  </si>
  <si>
    <t>88.906</t>
  </si>
  <si>
    <t>88.906.0</t>
  </si>
  <si>
    <t>RM piersi bez wzmocnienia kontrastowego</t>
  </si>
  <si>
    <t>88.906.1</t>
  </si>
  <si>
    <t>RM piersi bez i ze wzmocnieniem kontrastowym</t>
  </si>
  <si>
    <t>88.977</t>
  </si>
  <si>
    <t>Angiografia bez wzmocnienia kontrastowego – RM</t>
  </si>
  <si>
    <t>88.978</t>
  </si>
  <si>
    <t>Angiografia ze wzmocnieniem kontrastowym – RM</t>
  </si>
  <si>
    <t>88.971.3</t>
  </si>
  <si>
    <t>RM wątroby bez wzmocnienia kontrastowego</t>
  </si>
  <si>
    <t>88.979</t>
  </si>
  <si>
    <t>88.979.3</t>
  </si>
  <si>
    <t>RM wątroby bez i ze wzmocnieniem kontrastowym</t>
  </si>
  <si>
    <t>RM trzustki bez wzmocnienia kontrastowego</t>
  </si>
  <si>
    <t>RM trzustki bez i ze wzmocnieniem kontrastowym</t>
  </si>
  <si>
    <t>88.970</t>
  </si>
  <si>
    <t>Spektroskopia – RM</t>
  </si>
  <si>
    <t>88.912</t>
  </si>
  <si>
    <t>Traktografia MR</t>
  </si>
  <si>
    <t>88.94.2</t>
  </si>
  <si>
    <t>RM całego ciała bez wzmocnienia kontrastowego</t>
  </si>
  <si>
    <t>88.94.3</t>
  </si>
  <si>
    <t>RM całego ciała bez i ze wzmocnieniem kontrastowym</t>
  </si>
  <si>
    <t>Kod procedury wg świadczeniodawcy</t>
  </si>
  <si>
    <t>Kod procedury według klasyfikacji 
ICD-9</t>
  </si>
  <si>
    <t>Lp.</t>
  </si>
  <si>
    <t>Tabela 1</t>
  </si>
  <si>
    <t>Tabela 2</t>
  </si>
  <si>
    <t>Łącznie jednostkowy koszt normatywny</t>
  </si>
  <si>
    <t>Tabela zużycia materiałów, leków, środków spożywczych specjalnego przeznaczenia żywieniowego i wyrobów medycznych (koszty materiałowe)</t>
  </si>
  <si>
    <t>Tabela nakładu czasu pracy osób wykonujących procedurę
(koszty osobowe)</t>
  </si>
  <si>
    <t>Akceptacja osoby odpowiedzialnej po stronie wyceny kosztowej</t>
  </si>
  <si>
    <t>Akceptacja osoby odpowiedzialnej po stronie wyceny merytorycznej</t>
  </si>
  <si>
    <t>Nazwisko i imię</t>
  </si>
  <si>
    <t>Stanowisko</t>
  </si>
  <si>
    <t>Pracownik 1</t>
  </si>
  <si>
    <t>Pracownik 2</t>
  </si>
  <si>
    <t>Pracownik 3</t>
  </si>
  <si>
    <t>Pracownik 4</t>
  </si>
  <si>
    <t>Pracownik 5</t>
  </si>
  <si>
    <t>Pracownik 6</t>
  </si>
  <si>
    <t>Pracownik 7</t>
  </si>
  <si>
    <t>Pracownik 8</t>
  </si>
  <si>
    <t>Pracownik 9</t>
  </si>
  <si>
    <t>Pracownik 10</t>
  </si>
  <si>
    <t>Pracownik 11</t>
  </si>
  <si>
    <t>Indeks materiału</t>
  </si>
  <si>
    <t>Materiał/lek/środek spożywczy specjalnego przeznaczenia żywieniowego/wyrób medyczny</t>
  </si>
  <si>
    <t>Typ</t>
  </si>
  <si>
    <t>Jednostka miary</t>
  </si>
  <si>
    <t>Cena jednostki miary w zł</t>
  </si>
  <si>
    <t>Rękawiczki jednorazowe</t>
  </si>
  <si>
    <t>materiał jednorazowy</t>
  </si>
  <si>
    <t>szt</t>
  </si>
  <si>
    <t>Ilość wykonań</t>
  </si>
  <si>
    <t>Całkowity koszt normatywny</t>
  </si>
  <si>
    <t>Wartość jednostki kalkulacyjnej</t>
  </si>
  <si>
    <t xml:space="preserve">Koszt wytworzenia procedury medycznej </t>
  </si>
  <si>
    <t>Tabela zużycia materiałów, leków, środków spożywczych specjalnego przeznaczenia żywieniowego i wyrobów medycznych
(koszty materiałowe)</t>
  </si>
  <si>
    <t>Suma jednostek kalkulacyjnych</t>
  </si>
  <si>
    <t>Wynagrodzenie brutto
ROK 2020</t>
  </si>
  <si>
    <t>Wynagrodzenie brutto z ZUS pracodawcy
ROK 2020</t>
  </si>
  <si>
    <t>Lekarz radiolog</t>
  </si>
  <si>
    <t xml:space="preserve">Lekarz radiolog </t>
  </si>
  <si>
    <t>Średnia stawka w zł/godz. Lekarz radiolog</t>
  </si>
  <si>
    <t>Technik radiologii</t>
  </si>
  <si>
    <t>Pracownik 12</t>
  </si>
  <si>
    <t>Pracownik 13</t>
  </si>
  <si>
    <t>Pracownik 14</t>
  </si>
  <si>
    <t>Pracownik 15</t>
  </si>
  <si>
    <t>Pracownik 16</t>
  </si>
  <si>
    <t>Pracownik 17</t>
  </si>
  <si>
    <t>Pracownik 18</t>
  </si>
  <si>
    <t>Pracownik 19</t>
  </si>
  <si>
    <t>Pracownik 20</t>
  </si>
  <si>
    <t>Pracownik 21</t>
  </si>
  <si>
    <t>Pracownik 22</t>
  </si>
  <si>
    <t>Średnia stawka w zł/godz. Technik radiologii</t>
  </si>
  <si>
    <t>Pracownik 23</t>
  </si>
  <si>
    <t>Pielęgniarka</t>
  </si>
  <si>
    <t>Pracownik 24</t>
  </si>
  <si>
    <t>Pracownik 25</t>
  </si>
  <si>
    <t>Średnia stawka w zł/godz. Pielęgniarka</t>
  </si>
  <si>
    <t>MG-RM-001</t>
  </si>
  <si>
    <t>MG-RM-002</t>
  </si>
  <si>
    <t>MG-RM-003</t>
  </si>
  <si>
    <t>MG-RM-004</t>
  </si>
  <si>
    <t>MG-RM-005</t>
  </si>
  <si>
    <t>MG-RM-006</t>
  </si>
  <si>
    <t>Tabela 1. Koszty materiałowe</t>
  </si>
  <si>
    <t>Liczba procedur</t>
  </si>
  <si>
    <t>Ilość M zużyta na N procedur</t>
  </si>
  <si>
    <t>Cena jednostki miary</t>
  </si>
  <si>
    <t>Wkład do kosztu jednostkowego w zł</t>
  </si>
  <si>
    <t>I</t>
  </si>
  <si>
    <t>D</t>
  </si>
  <si>
    <t>T</t>
  </si>
  <si>
    <t>N</t>
  </si>
  <si>
    <t>M</t>
  </si>
  <si>
    <t>L</t>
  </si>
  <si>
    <t>C</t>
  </si>
  <si>
    <t>U=(L/N)*C</t>
  </si>
  <si>
    <t>Razem koszt materiałów bezpośrednich</t>
  </si>
  <si>
    <t>Tabela 2. Koszty osobowe</t>
  </si>
  <si>
    <t>Stawka godzinowa personelu</t>
  </si>
  <si>
    <t>zł/godz.</t>
  </si>
  <si>
    <t>zł/minutę</t>
  </si>
  <si>
    <t>Grupa personelu</t>
  </si>
  <si>
    <t>Jednostka czasu</t>
  </si>
  <si>
    <t>Zużyta ilość M  na N procedur</t>
  </si>
  <si>
    <t>Koszt jednostki czasu M</t>
  </si>
  <si>
    <t>Wkład do kosztu jednostkowego</t>
  </si>
  <si>
    <t>P=(L/N)*C</t>
  </si>
  <si>
    <t>minuta</t>
  </si>
  <si>
    <t>Razem koszt pracy personelu</t>
  </si>
  <si>
    <r>
      <t xml:space="preserve">RAZEM koszt materiałów bezpośrednich </t>
    </r>
    <r>
      <rPr>
        <b/>
        <sz val="11"/>
        <color theme="1"/>
        <rFont val="Calibri"/>
        <family val="2"/>
        <scheme val="minor"/>
      </rPr>
      <t>(tabela 1)</t>
    </r>
  </si>
  <si>
    <r>
      <t xml:space="preserve">RAZEM koszt pracy personelu </t>
    </r>
    <r>
      <rPr>
        <b/>
        <sz val="11"/>
        <color theme="1"/>
        <rFont val="Calibri"/>
        <family val="2"/>
        <scheme val="minor"/>
      </rPr>
      <t>(tabela 2)</t>
    </r>
  </si>
  <si>
    <t>Łącznie jednostkowy koszt normatywny procedury</t>
  </si>
  <si>
    <t>Płyta CD-R</t>
  </si>
  <si>
    <t>Prześcieradło nieprzemakalne</t>
  </si>
  <si>
    <t>Wenflon</t>
  </si>
  <si>
    <t>MG-RM-007</t>
  </si>
  <si>
    <t>MG-RM-008</t>
  </si>
  <si>
    <t>MG-RM-009</t>
  </si>
  <si>
    <t>MG-RM-010</t>
  </si>
  <si>
    <t>MG-RM-011</t>
  </si>
  <si>
    <t>MG-RM-012</t>
  </si>
  <si>
    <t>materiał niemedyczny</t>
  </si>
  <si>
    <t>Strzykawka 20 ml</t>
  </si>
  <si>
    <t>Staza gumowa</t>
  </si>
  <si>
    <t>Gazik do dezynfekcji Med-Higienic</t>
  </si>
  <si>
    <t>Nakłuwacz</t>
  </si>
  <si>
    <t>rolka</t>
  </si>
  <si>
    <t>Plaster  micropore 3m</t>
  </si>
  <si>
    <t>Gazik jałowy - kula</t>
  </si>
  <si>
    <t>Zestaw do wstrzykiwacza do kontrastu</t>
  </si>
  <si>
    <t>Przedłużacz do pompy infuzyjnej</t>
  </si>
  <si>
    <t>RM kręgosłupa odcinka lędźwiowego (lędźwiowo-krzyżowego) bez i ze wzmocnieniem kontrastowym</t>
  </si>
  <si>
    <t>RM układu mięśniowo-szkieletowego bez i ze wzmocnieniem kontrastowym</t>
  </si>
  <si>
    <t>RM jamy brzusznej bez wzmocnienia kontrastowego</t>
  </si>
  <si>
    <t>RM jamy brzusznej bez i ze wzmocnieniem kontrastowym</t>
  </si>
  <si>
    <t>88.979.2</t>
  </si>
  <si>
    <t>Data sporządzenia/aktualizacji:</t>
  </si>
  <si>
    <t>Data sporządzenia/aktualizacji</t>
  </si>
  <si>
    <t>Akceptacja Kierownika (OPK proceduralnego)</t>
  </si>
  <si>
    <t>Wykaz (przykładowych) procedur medycznych wykonywanych w Pracowni Rezonansu Magnetycznego</t>
  </si>
  <si>
    <t>MG-RM-013</t>
  </si>
  <si>
    <t>Koperta na CD
Opakowanie = 4.000 szt.</t>
  </si>
  <si>
    <t>opakowanie</t>
  </si>
  <si>
    <t>7=5+6</t>
  </si>
  <si>
    <t>9=7x8</t>
  </si>
  <si>
    <t>11=7*10</t>
  </si>
  <si>
    <t xml:space="preserve">Koszt wytworzenia Pracowni RM w miesiącu </t>
  </si>
  <si>
    <t xml:space="preserve">Przykładowe stawki wynagrodzeń personelu medycznego zaangażowanego w realizację procedur wykonywanych w Pracowni Rezonansu Magnetycznego </t>
  </si>
  <si>
    <t>Pracownia Rezonansu Magnetycznego - przykładowy słownik materiałów bezpośrednich wraz z cenami</t>
  </si>
  <si>
    <t xml:space="preserve">Zestawienie jednostkowych kosztów normatywnych przykładowych procedur medycznych wykonywanych w Pracowni Rezonansu Magnetycznego </t>
  </si>
  <si>
    <t xml:space="preserve">Zestawienie jednostkowych kosztów wytworzenia przykładowych procedur medycznych wykonywanych w Pracowni Rezonansu Magnetycznego </t>
  </si>
  <si>
    <r>
      <t xml:space="preserve">Lekarz radiolog 
</t>
    </r>
    <r>
      <rPr>
        <sz val="9"/>
        <rFont val="Calibri"/>
        <family val="2"/>
        <scheme val="minor"/>
      </rPr>
      <t>(umowa cywilno-prawna; równoważnik 1 etatu)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</si>
</sst>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164" formatCode="#,##0.00\ &quot;zł&quot;"/>
    <numFmt numFmtId="165" formatCode="_-* #,##0.00\ [$zł-415]_-;\-* #,##0.00\ [$zł-415]_-;_-* &quot;-&quot;??\ [$zł-415]_-;_-@_-"/>
    <numFmt numFmtId="177" formatCode="#,##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1D9BA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1D9BA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132">
    <xf numFmtId="0" fontId="0" fillId="0" borderId="0" xfId="0"/>
    <xf numFmtId="0" fontId="5" fillId="0" borderId="0" xfId="20" applyFont="1" applyAlignment="1">
      <alignment vertical="center" wrapText="1"/>
      <protection/>
    </xf>
    <xf numFmtId="3" fontId="5" fillId="0" borderId="1" xfId="20" applyNumberFormat="1" applyFont="1" applyBorder="1" applyAlignment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20" applyFont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0" xfId="20" applyFont="1" applyAlignment="1">
      <alignment horizontal="center" vertical="center" wrapText="1"/>
      <protection/>
    </xf>
    <xf numFmtId="0" fontId="7" fillId="0" borderId="0" xfId="20" applyFont="1" applyAlignment="1">
      <alignment horizontal="center" vertical="center" wrapText="1"/>
      <protection/>
    </xf>
    <xf numFmtId="0" fontId="2" fillId="2" borderId="3" xfId="20" applyFont="1" applyFill="1" applyBorder="1" applyAlignment="1">
      <alignment horizontal="center" vertical="center" wrapText="1"/>
      <protection/>
    </xf>
    <xf numFmtId="0" fontId="2" fillId="2" borderId="4" xfId="20" applyFont="1" applyFill="1" applyBorder="1" applyAlignment="1">
      <alignment horizontal="center" vertical="center" wrapText="1"/>
      <protection/>
    </xf>
    <xf numFmtId="0" fontId="2" fillId="2" borderId="5" xfId="20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20" applyFont="1" applyBorder="1" applyAlignment="1">
      <alignment vertical="center" wrapText="1"/>
      <protection/>
    </xf>
    <xf numFmtId="164" fontId="10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65" fontId="0" fillId="0" borderId="0" xfId="0" applyNumberFormat="1" applyFont="1" applyAlignment="1">
      <alignment horizontal="right" vertical="center" wrapText="1"/>
    </xf>
    <xf numFmtId="164" fontId="0" fillId="0" borderId="1" xfId="0" applyNumberFormat="1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64" fontId="0" fillId="0" borderId="0" xfId="0" applyNumberFormat="1" applyFont="1" applyAlignment="1">
      <alignment horizontal="right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vertical="center" wrapText="1"/>
    </xf>
    <xf numFmtId="165" fontId="0" fillId="0" borderId="0" xfId="0" applyNumberFormat="1" applyAlignment="1">
      <alignment horizontal="right" vertical="center" wrapText="1"/>
    </xf>
    <xf numFmtId="164" fontId="0" fillId="0" borderId="6" xfId="0" applyNumberFormat="1" applyFont="1" applyBorder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3" fontId="0" fillId="0" borderId="6" xfId="0" applyNumberForma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/>
    <xf numFmtId="164" fontId="3" fillId="3" borderId="1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164" fontId="0" fillId="0" borderId="8" xfId="0" applyNumberFormat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65" fontId="0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17" fillId="0" borderId="0" xfId="0" applyFont="1" applyAlignment="1">
      <alignment vertical="center" wrapText="1"/>
    </xf>
    <xf numFmtId="3" fontId="17" fillId="0" borderId="0" xfId="0" applyNumberFormat="1" applyFont="1" applyAlignment="1">
      <alignment vertical="center" wrapText="1"/>
    </xf>
    <xf numFmtId="0" fontId="0" fillId="0" borderId="9" xfId="0" applyBorder="1" applyAlignment="1">
      <alignment vertical="center" wrapText="1"/>
    </xf>
    <xf numFmtId="164" fontId="0" fillId="0" borderId="9" xfId="0" applyNumberFormat="1" applyBorder="1" applyAlignment="1">
      <alignment vertical="center" wrapText="1"/>
    </xf>
    <xf numFmtId="164" fontId="2" fillId="2" borderId="8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64" fontId="10" fillId="0" borderId="1" xfId="0" applyNumberFormat="1" applyFont="1" applyFill="1" applyBorder="1" applyAlignment="1">
      <alignment horizontal="right" vertical="center"/>
    </xf>
    <xf numFmtId="0" fontId="5" fillId="0" borderId="1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vertical="center" wrapText="1"/>
      <protection/>
    </xf>
    <xf numFmtId="3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5" fillId="0" borderId="6" xfId="20" applyFont="1" applyFill="1" applyBorder="1" applyAlignment="1">
      <alignment horizontal="center" vertical="center" wrapText="1"/>
      <protection/>
    </xf>
    <xf numFmtId="3" fontId="5" fillId="0" borderId="1" xfId="20" applyNumberFormat="1" applyFont="1" applyFill="1" applyBorder="1" applyAlignment="1">
      <alignment horizontal="center" vertical="center" wrapText="1"/>
      <protection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7" xfId="20" applyFont="1" applyFill="1" applyBorder="1" applyAlignment="1">
      <alignment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3" fontId="5" fillId="0" borderId="2" xfId="20" applyNumberFormat="1" applyFont="1" applyFill="1" applyBorder="1" applyAlignment="1">
      <alignment horizontal="center" vertical="center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0" xfId="20" applyFont="1" applyAlignment="1">
      <alignment vertical="center" wrapText="1"/>
      <protection/>
    </xf>
    <xf numFmtId="0" fontId="0" fillId="0" borderId="1" xfId="0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8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 readingOrder="1"/>
    </xf>
    <xf numFmtId="0" fontId="14" fillId="0" borderId="8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2" borderId="4" xfId="20" applyFont="1" applyFill="1" applyBorder="1" applyAlignment="1">
      <alignment horizontal="center" vertical="center" wrapText="1"/>
      <protection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2" borderId="4" xfId="20" applyFont="1" applyFill="1" applyBorder="1" applyAlignment="1">
      <alignment horizontal="center" vertical="center" wrapText="1"/>
      <protection/>
    </xf>
    <xf numFmtId="0" fontId="2" fillId="2" borderId="8" xfId="0" applyFont="1" applyFill="1" applyBorder="1" applyAlignment="1">
      <alignment horizontal="left" vertical="center" wrapText="1"/>
    </xf>
    <xf numFmtId="3" fontId="17" fillId="0" borderId="0" xfId="0" applyNumberFormat="1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dxfs count="9">
    <dxf>
      <font>
        <b val="0"/>
        <i val="0"/>
        <u val="none"/>
        <strike val="0"/>
        <sz val="10"/>
        <name val="Calibri"/>
        <family val="2"/>
        <color auto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 style="thin"/>
        <right/>
        <top style="thin"/>
        <bottom style="thin"/>
      </border>
      <protection hidden="1" locked="0"/>
    </dxf>
    <dxf>
      <font>
        <b val="0"/>
        <i val="0"/>
        <u val="none"/>
        <strike val="0"/>
        <sz val="10"/>
        <name val="Calibri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0"/>
        <name val="Calibri"/>
        <family val="2"/>
        <color auto="1"/>
        <condense val="0"/>
        <extend val="0"/>
      </font>
      <numFmt numFmtId="177" formatCode="#,##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Calibri"/>
        <family val="2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Calibri"/>
        <family val="2"/>
      </font>
      <fill>
        <patternFill patternType="none"/>
      </fill>
      <alignment vertical="center" textRotation="0" wrapText="1" shrinkToFit="1" readingOrder="0"/>
    </dxf>
    <dxf>
      <border>
        <bottom style="thin"/>
      </border>
    </dxf>
    <dxf>
      <font>
        <b/>
        <i val="0"/>
        <u val="none"/>
        <strike val="0"/>
        <sz val="11"/>
        <name val="Calibri"/>
        <family val="2"/>
        <color theme="0"/>
        <condense val="0"/>
        <extend val="0"/>
      </font>
      <fill>
        <patternFill patternType="solid">
          <bgColor rgb="FF1D9BA1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27" displayName="Tabela27" ref="A2:D48" totalsRowShown="0" headerRowDxfId="8" dataDxfId="6" tableBorderDxfId="5" headerRowBorderDxfId="7" totalsRowBorderDxfId="4">
  <sortState ref="A3:D48">
    <sortCondition sortBy="value" ref="C3:C48"/>
  </sortState>
  <tableColumns count="4">
    <tableColumn id="1" name="Lp" dataDxfId="3"/>
    <tableColumn id="2" name="Kod procedury według klasyfikacji _x000A_ICD-9" dataDxfId="2"/>
    <tableColumn id="3" name="Kod procedury wg świadczeniodawcy" dataDxfId="1"/>
    <tableColumn id="4" name="Nazwa procedury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workbookViewId="0" topLeftCell="A1">
      <selection activeCell="A1" sqref="A1:D1"/>
    </sheetView>
  </sheetViews>
  <sheetFormatPr defaultColWidth="9.140625" defaultRowHeight="15"/>
  <cols>
    <col min="1" max="1" width="8.00390625" style="8" customWidth="1"/>
    <col min="2" max="2" width="21.28125" style="1" customWidth="1"/>
    <col min="3" max="3" width="23.28125" style="1" customWidth="1"/>
    <col min="4" max="4" width="74.140625" style="1" customWidth="1"/>
    <col min="5" max="5" width="9.140625" style="1" customWidth="1"/>
    <col min="6" max="6" width="31.7109375" style="1" bestFit="1" customWidth="1"/>
    <col min="7" max="7" width="12.00390625" style="1" bestFit="1" customWidth="1"/>
    <col min="8" max="254" width="9.140625" style="1" customWidth="1"/>
    <col min="255" max="255" width="4.28125" style="1" customWidth="1"/>
    <col min="256" max="256" width="16.8515625" style="1" customWidth="1"/>
    <col min="257" max="257" width="9.140625" style="1" hidden="1" customWidth="1"/>
    <col min="258" max="258" width="59.8515625" style="1" customWidth="1"/>
    <col min="259" max="510" width="9.140625" style="1" customWidth="1"/>
    <col min="511" max="511" width="4.28125" style="1" customWidth="1"/>
    <col min="512" max="512" width="16.8515625" style="1" customWidth="1"/>
    <col min="513" max="513" width="9.140625" style="1" hidden="1" customWidth="1"/>
    <col min="514" max="514" width="59.8515625" style="1" customWidth="1"/>
    <col min="515" max="766" width="9.140625" style="1" customWidth="1"/>
    <col min="767" max="767" width="4.28125" style="1" customWidth="1"/>
    <col min="768" max="768" width="16.8515625" style="1" customWidth="1"/>
    <col min="769" max="769" width="9.140625" style="1" hidden="1" customWidth="1"/>
    <col min="770" max="770" width="59.8515625" style="1" customWidth="1"/>
    <col min="771" max="1022" width="9.140625" style="1" customWidth="1"/>
    <col min="1023" max="1023" width="4.28125" style="1" customWidth="1"/>
    <col min="1024" max="1024" width="16.8515625" style="1" customWidth="1"/>
    <col min="1025" max="1025" width="9.140625" style="1" hidden="1" customWidth="1"/>
    <col min="1026" max="1026" width="59.8515625" style="1" customWidth="1"/>
    <col min="1027" max="1278" width="9.140625" style="1" customWidth="1"/>
    <col min="1279" max="1279" width="4.28125" style="1" customWidth="1"/>
    <col min="1280" max="1280" width="16.8515625" style="1" customWidth="1"/>
    <col min="1281" max="1281" width="9.140625" style="1" hidden="1" customWidth="1"/>
    <col min="1282" max="1282" width="59.8515625" style="1" customWidth="1"/>
    <col min="1283" max="1534" width="9.140625" style="1" customWidth="1"/>
    <col min="1535" max="1535" width="4.28125" style="1" customWidth="1"/>
    <col min="1536" max="1536" width="16.8515625" style="1" customWidth="1"/>
    <col min="1537" max="1537" width="9.140625" style="1" hidden="1" customWidth="1"/>
    <col min="1538" max="1538" width="59.8515625" style="1" customWidth="1"/>
    <col min="1539" max="1790" width="9.140625" style="1" customWidth="1"/>
    <col min="1791" max="1791" width="4.28125" style="1" customWidth="1"/>
    <col min="1792" max="1792" width="16.8515625" style="1" customWidth="1"/>
    <col min="1793" max="1793" width="9.140625" style="1" hidden="1" customWidth="1"/>
    <col min="1794" max="1794" width="59.8515625" style="1" customWidth="1"/>
    <col min="1795" max="2046" width="9.140625" style="1" customWidth="1"/>
    <col min="2047" max="2047" width="4.28125" style="1" customWidth="1"/>
    <col min="2048" max="2048" width="16.8515625" style="1" customWidth="1"/>
    <col min="2049" max="2049" width="9.140625" style="1" hidden="1" customWidth="1"/>
    <col min="2050" max="2050" width="59.8515625" style="1" customWidth="1"/>
    <col min="2051" max="2302" width="9.140625" style="1" customWidth="1"/>
    <col min="2303" max="2303" width="4.28125" style="1" customWidth="1"/>
    <col min="2304" max="2304" width="16.8515625" style="1" customWidth="1"/>
    <col min="2305" max="2305" width="9.140625" style="1" hidden="1" customWidth="1"/>
    <col min="2306" max="2306" width="59.8515625" style="1" customWidth="1"/>
    <col min="2307" max="2558" width="9.140625" style="1" customWidth="1"/>
    <col min="2559" max="2559" width="4.28125" style="1" customWidth="1"/>
    <col min="2560" max="2560" width="16.8515625" style="1" customWidth="1"/>
    <col min="2561" max="2561" width="9.140625" style="1" hidden="1" customWidth="1"/>
    <col min="2562" max="2562" width="59.8515625" style="1" customWidth="1"/>
    <col min="2563" max="2814" width="9.140625" style="1" customWidth="1"/>
    <col min="2815" max="2815" width="4.28125" style="1" customWidth="1"/>
    <col min="2816" max="2816" width="16.8515625" style="1" customWidth="1"/>
    <col min="2817" max="2817" width="9.140625" style="1" hidden="1" customWidth="1"/>
    <col min="2818" max="2818" width="59.8515625" style="1" customWidth="1"/>
    <col min="2819" max="3070" width="9.140625" style="1" customWidth="1"/>
    <col min="3071" max="3071" width="4.28125" style="1" customWidth="1"/>
    <col min="3072" max="3072" width="16.8515625" style="1" customWidth="1"/>
    <col min="3073" max="3073" width="9.140625" style="1" hidden="1" customWidth="1"/>
    <col min="3074" max="3074" width="59.8515625" style="1" customWidth="1"/>
    <col min="3075" max="3326" width="9.140625" style="1" customWidth="1"/>
    <col min="3327" max="3327" width="4.28125" style="1" customWidth="1"/>
    <col min="3328" max="3328" width="16.8515625" style="1" customWidth="1"/>
    <col min="3329" max="3329" width="9.140625" style="1" hidden="1" customWidth="1"/>
    <col min="3330" max="3330" width="59.8515625" style="1" customWidth="1"/>
    <col min="3331" max="3582" width="9.140625" style="1" customWidth="1"/>
    <col min="3583" max="3583" width="4.28125" style="1" customWidth="1"/>
    <col min="3584" max="3584" width="16.8515625" style="1" customWidth="1"/>
    <col min="3585" max="3585" width="9.140625" style="1" hidden="1" customWidth="1"/>
    <col min="3586" max="3586" width="59.8515625" style="1" customWidth="1"/>
    <col min="3587" max="3838" width="9.140625" style="1" customWidth="1"/>
    <col min="3839" max="3839" width="4.28125" style="1" customWidth="1"/>
    <col min="3840" max="3840" width="16.8515625" style="1" customWidth="1"/>
    <col min="3841" max="3841" width="9.140625" style="1" hidden="1" customWidth="1"/>
    <col min="3842" max="3842" width="59.8515625" style="1" customWidth="1"/>
    <col min="3843" max="4094" width="9.140625" style="1" customWidth="1"/>
    <col min="4095" max="4095" width="4.28125" style="1" customWidth="1"/>
    <col min="4096" max="4096" width="16.8515625" style="1" customWidth="1"/>
    <col min="4097" max="4097" width="9.140625" style="1" hidden="1" customWidth="1"/>
    <col min="4098" max="4098" width="59.8515625" style="1" customWidth="1"/>
    <col min="4099" max="4350" width="9.140625" style="1" customWidth="1"/>
    <col min="4351" max="4351" width="4.28125" style="1" customWidth="1"/>
    <col min="4352" max="4352" width="16.8515625" style="1" customWidth="1"/>
    <col min="4353" max="4353" width="9.140625" style="1" hidden="1" customWidth="1"/>
    <col min="4354" max="4354" width="59.8515625" style="1" customWidth="1"/>
    <col min="4355" max="4606" width="9.140625" style="1" customWidth="1"/>
    <col min="4607" max="4607" width="4.28125" style="1" customWidth="1"/>
    <col min="4608" max="4608" width="16.8515625" style="1" customWidth="1"/>
    <col min="4609" max="4609" width="9.140625" style="1" hidden="1" customWidth="1"/>
    <col min="4610" max="4610" width="59.8515625" style="1" customWidth="1"/>
    <col min="4611" max="4862" width="9.140625" style="1" customWidth="1"/>
    <col min="4863" max="4863" width="4.28125" style="1" customWidth="1"/>
    <col min="4864" max="4864" width="16.8515625" style="1" customWidth="1"/>
    <col min="4865" max="4865" width="9.140625" style="1" hidden="1" customWidth="1"/>
    <col min="4866" max="4866" width="59.8515625" style="1" customWidth="1"/>
    <col min="4867" max="5118" width="9.140625" style="1" customWidth="1"/>
    <col min="5119" max="5119" width="4.28125" style="1" customWidth="1"/>
    <col min="5120" max="5120" width="16.8515625" style="1" customWidth="1"/>
    <col min="5121" max="5121" width="9.140625" style="1" hidden="1" customWidth="1"/>
    <col min="5122" max="5122" width="59.8515625" style="1" customWidth="1"/>
    <col min="5123" max="5374" width="9.140625" style="1" customWidth="1"/>
    <col min="5375" max="5375" width="4.28125" style="1" customWidth="1"/>
    <col min="5376" max="5376" width="16.8515625" style="1" customWidth="1"/>
    <col min="5377" max="5377" width="9.140625" style="1" hidden="1" customWidth="1"/>
    <col min="5378" max="5378" width="59.8515625" style="1" customWidth="1"/>
    <col min="5379" max="5630" width="9.140625" style="1" customWidth="1"/>
    <col min="5631" max="5631" width="4.28125" style="1" customWidth="1"/>
    <col min="5632" max="5632" width="16.8515625" style="1" customWidth="1"/>
    <col min="5633" max="5633" width="9.140625" style="1" hidden="1" customWidth="1"/>
    <col min="5634" max="5634" width="59.8515625" style="1" customWidth="1"/>
    <col min="5635" max="5886" width="9.140625" style="1" customWidth="1"/>
    <col min="5887" max="5887" width="4.28125" style="1" customWidth="1"/>
    <col min="5888" max="5888" width="16.8515625" style="1" customWidth="1"/>
    <col min="5889" max="5889" width="9.140625" style="1" hidden="1" customWidth="1"/>
    <col min="5890" max="5890" width="59.8515625" style="1" customWidth="1"/>
    <col min="5891" max="6142" width="9.140625" style="1" customWidth="1"/>
    <col min="6143" max="6143" width="4.28125" style="1" customWidth="1"/>
    <col min="6144" max="6144" width="16.8515625" style="1" customWidth="1"/>
    <col min="6145" max="6145" width="9.140625" style="1" hidden="1" customWidth="1"/>
    <col min="6146" max="6146" width="59.8515625" style="1" customWidth="1"/>
    <col min="6147" max="6398" width="9.140625" style="1" customWidth="1"/>
    <col min="6399" max="6399" width="4.28125" style="1" customWidth="1"/>
    <col min="6400" max="6400" width="16.8515625" style="1" customWidth="1"/>
    <col min="6401" max="6401" width="9.140625" style="1" hidden="1" customWidth="1"/>
    <col min="6402" max="6402" width="59.8515625" style="1" customWidth="1"/>
    <col min="6403" max="6654" width="9.140625" style="1" customWidth="1"/>
    <col min="6655" max="6655" width="4.28125" style="1" customWidth="1"/>
    <col min="6656" max="6656" width="16.8515625" style="1" customWidth="1"/>
    <col min="6657" max="6657" width="9.140625" style="1" hidden="1" customWidth="1"/>
    <col min="6658" max="6658" width="59.8515625" style="1" customWidth="1"/>
    <col min="6659" max="6910" width="9.140625" style="1" customWidth="1"/>
    <col min="6911" max="6911" width="4.28125" style="1" customWidth="1"/>
    <col min="6912" max="6912" width="16.8515625" style="1" customWidth="1"/>
    <col min="6913" max="6913" width="9.140625" style="1" hidden="1" customWidth="1"/>
    <col min="6914" max="6914" width="59.8515625" style="1" customWidth="1"/>
    <col min="6915" max="7166" width="9.140625" style="1" customWidth="1"/>
    <col min="7167" max="7167" width="4.28125" style="1" customWidth="1"/>
    <col min="7168" max="7168" width="16.8515625" style="1" customWidth="1"/>
    <col min="7169" max="7169" width="9.140625" style="1" hidden="1" customWidth="1"/>
    <col min="7170" max="7170" width="59.8515625" style="1" customWidth="1"/>
    <col min="7171" max="7422" width="9.140625" style="1" customWidth="1"/>
    <col min="7423" max="7423" width="4.28125" style="1" customWidth="1"/>
    <col min="7424" max="7424" width="16.8515625" style="1" customWidth="1"/>
    <col min="7425" max="7425" width="9.140625" style="1" hidden="1" customWidth="1"/>
    <col min="7426" max="7426" width="59.8515625" style="1" customWidth="1"/>
    <col min="7427" max="7678" width="9.140625" style="1" customWidth="1"/>
    <col min="7679" max="7679" width="4.28125" style="1" customWidth="1"/>
    <col min="7680" max="7680" width="16.8515625" style="1" customWidth="1"/>
    <col min="7681" max="7681" width="9.140625" style="1" hidden="1" customWidth="1"/>
    <col min="7682" max="7682" width="59.8515625" style="1" customWidth="1"/>
    <col min="7683" max="7934" width="9.140625" style="1" customWidth="1"/>
    <col min="7935" max="7935" width="4.28125" style="1" customWidth="1"/>
    <col min="7936" max="7936" width="16.8515625" style="1" customWidth="1"/>
    <col min="7937" max="7937" width="9.140625" style="1" hidden="1" customWidth="1"/>
    <col min="7938" max="7938" width="59.8515625" style="1" customWidth="1"/>
    <col min="7939" max="8190" width="9.140625" style="1" customWidth="1"/>
    <col min="8191" max="8191" width="4.28125" style="1" customWidth="1"/>
    <col min="8192" max="8192" width="16.8515625" style="1" customWidth="1"/>
    <col min="8193" max="8193" width="9.140625" style="1" hidden="1" customWidth="1"/>
    <col min="8194" max="8194" width="59.8515625" style="1" customWidth="1"/>
    <col min="8195" max="8446" width="9.140625" style="1" customWidth="1"/>
    <col min="8447" max="8447" width="4.28125" style="1" customWidth="1"/>
    <col min="8448" max="8448" width="16.8515625" style="1" customWidth="1"/>
    <col min="8449" max="8449" width="9.140625" style="1" hidden="1" customWidth="1"/>
    <col min="8450" max="8450" width="59.8515625" style="1" customWidth="1"/>
    <col min="8451" max="8702" width="9.140625" style="1" customWidth="1"/>
    <col min="8703" max="8703" width="4.28125" style="1" customWidth="1"/>
    <col min="8704" max="8704" width="16.8515625" style="1" customWidth="1"/>
    <col min="8705" max="8705" width="9.140625" style="1" hidden="1" customWidth="1"/>
    <col min="8706" max="8706" width="59.8515625" style="1" customWidth="1"/>
    <col min="8707" max="8958" width="9.140625" style="1" customWidth="1"/>
    <col min="8959" max="8959" width="4.28125" style="1" customWidth="1"/>
    <col min="8960" max="8960" width="16.8515625" style="1" customWidth="1"/>
    <col min="8961" max="8961" width="9.140625" style="1" hidden="1" customWidth="1"/>
    <col min="8962" max="8962" width="59.8515625" style="1" customWidth="1"/>
    <col min="8963" max="9214" width="9.140625" style="1" customWidth="1"/>
    <col min="9215" max="9215" width="4.28125" style="1" customWidth="1"/>
    <col min="9216" max="9216" width="16.8515625" style="1" customWidth="1"/>
    <col min="9217" max="9217" width="9.140625" style="1" hidden="1" customWidth="1"/>
    <col min="9218" max="9218" width="59.8515625" style="1" customWidth="1"/>
    <col min="9219" max="9470" width="9.140625" style="1" customWidth="1"/>
    <col min="9471" max="9471" width="4.28125" style="1" customWidth="1"/>
    <col min="9472" max="9472" width="16.8515625" style="1" customWidth="1"/>
    <col min="9473" max="9473" width="9.140625" style="1" hidden="1" customWidth="1"/>
    <col min="9474" max="9474" width="59.8515625" style="1" customWidth="1"/>
    <col min="9475" max="9726" width="9.140625" style="1" customWidth="1"/>
    <col min="9727" max="9727" width="4.28125" style="1" customWidth="1"/>
    <col min="9728" max="9728" width="16.8515625" style="1" customWidth="1"/>
    <col min="9729" max="9729" width="9.140625" style="1" hidden="1" customWidth="1"/>
    <col min="9730" max="9730" width="59.8515625" style="1" customWidth="1"/>
    <col min="9731" max="9982" width="9.140625" style="1" customWidth="1"/>
    <col min="9983" max="9983" width="4.28125" style="1" customWidth="1"/>
    <col min="9984" max="9984" width="16.8515625" style="1" customWidth="1"/>
    <col min="9985" max="9985" width="9.140625" style="1" hidden="1" customWidth="1"/>
    <col min="9986" max="9986" width="59.8515625" style="1" customWidth="1"/>
    <col min="9987" max="10238" width="9.140625" style="1" customWidth="1"/>
    <col min="10239" max="10239" width="4.28125" style="1" customWidth="1"/>
    <col min="10240" max="10240" width="16.8515625" style="1" customWidth="1"/>
    <col min="10241" max="10241" width="9.140625" style="1" hidden="1" customWidth="1"/>
    <col min="10242" max="10242" width="59.8515625" style="1" customWidth="1"/>
    <col min="10243" max="10494" width="9.140625" style="1" customWidth="1"/>
    <col min="10495" max="10495" width="4.28125" style="1" customWidth="1"/>
    <col min="10496" max="10496" width="16.8515625" style="1" customWidth="1"/>
    <col min="10497" max="10497" width="9.140625" style="1" hidden="1" customWidth="1"/>
    <col min="10498" max="10498" width="59.8515625" style="1" customWidth="1"/>
    <col min="10499" max="10750" width="9.140625" style="1" customWidth="1"/>
    <col min="10751" max="10751" width="4.28125" style="1" customWidth="1"/>
    <col min="10752" max="10752" width="16.8515625" style="1" customWidth="1"/>
    <col min="10753" max="10753" width="9.140625" style="1" hidden="1" customWidth="1"/>
    <col min="10754" max="10754" width="59.8515625" style="1" customWidth="1"/>
    <col min="10755" max="11006" width="9.140625" style="1" customWidth="1"/>
    <col min="11007" max="11007" width="4.28125" style="1" customWidth="1"/>
    <col min="11008" max="11008" width="16.8515625" style="1" customWidth="1"/>
    <col min="11009" max="11009" width="9.140625" style="1" hidden="1" customWidth="1"/>
    <col min="11010" max="11010" width="59.8515625" style="1" customWidth="1"/>
    <col min="11011" max="11262" width="9.140625" style="1" customWidth="1"/>
    <col min="11263" max="11263" width="4.28125" style="1" customWidth="1"/>
    <col min="11264" max="11264" width="16.8515625" style="1" customWidth="1"/>
    <col min="11265" max="11265" width="9.140625" style="1" hidden="1" customWidth="1"/>
    <col min="11266" max="11266" width="59.8515625" style="1" customWidth="1"/>
    <col min="11267" max="11518" width="9.140625" style="1" customWidth="1"/>
    <col min="11519" max="11519" width="4.28125" style="1" customWidth="1"/>
    <col min="11520" max="11520" width="16.8515625" style="1" customWidth="1"/>
    <col min="11521" max="11521" width="9.140625" style="1" hidden="1" customWidth="1"/>
    <col min="11522" max="11522" width="59.8515625" style="1" customWidth="1"/>
    <col min="11523" max="11774" width="9.140625" style="1" customWidth="1"/>
    <col min="11775" max="11775" width="4.28125" style="1" customWidth="1"/>
    <col min="11776" max="11776" width="16.8515625" style="1" customWidth="1"/>
    <col min="11777" max="11777" width="9.140625" style="1" hidden="1" customWidth="1"/>
    <col min="11778" max="11778" width="59.8515625" style="1" customWidth="1"/>
    <col min="11779" max="12030" width="9.140625" style="1" customWidth="1"/>
    <col min="12031" max="12031" width="4.28125" style="1" customWidth="1"/>
    <col min="12032" max="12032" width="16.8515625" style="1" customWidth="1"/>
    <col min="12033" max="12033" width="9.140625" style="1" hidden="1" customWidth="1"/>
    <col min="12034" max="12034" width="59.8515625" style="1" customWidth="1"/>
    <col min="12035" max="12286" width="9.140625" style="1" customWidth="1"/>
    <col min="12287" max="12287" width="4.28125" style="1" customWidth="1"/>
    <col min="12288" max="12288" width="16.8515625" style="1" customWidth="1"/>
    <col min="12289" max="12289" width="9.140625" style="1" hidden="1" customWidth="1"/>
    <col min="12290" max="12290" width="59.8515625" style="1" customWidth="1"/>
    <col min="12291" max="12542" width="9.140625" style="1" customWidth="1"/>
    <col min="12543" max="12543" width="4.28125" style="1" customWidth="1"/>
    <col min="12544" max="12544" width="16.8515625" style="1" customWidth="1"/>
    <col min="12545" max="12545" width="9.140625" style="1" hidden="1" customWidth="1"/>
    <col min="12546" max="12546" width="59.8515625" style="1" customWidth="1"/>
    <col min="12547" max="12798" width="9.140625" style="1" customWidth="1"/>
    <col min="12799" max="12799" width="4.28125" style="1" customWidth="1"/>
    <col min="12800" max="12800" width="16.8515625" style="1" customWidth="1"/>
    <col min="12801" max="12801" width="9.140625" style="1" hidden="1" customWidth="1"/>
    <col min="12802" max="12802" width="59.8515625" style="1" customWidth="1"/>
    <col min="12803" max="13054" width="9.140625" style="1" customWidth="1"/>
    <col min="13055" max="13055" width="4.28125" style="1" customWidth="1"/>
    <col min="13056" max="13056" width="16.8515625" style="1" customWidth="1"/>
    <col min="13057" max="13057" width="9.140625" style="1" hidden="1" customWidth="1"/>
    <col min="13058" max="13058" width="59.8515625" style="1" customWidth="1"/>
    <col min="13059" max="13310" width="9.140625" style="1" customWidth="1"/>
    <col min="13311" max="13311" width="4.28125" style="1" customWidth="1"/>
    <col min="13312" max="13312" width="16.8515625" style="1" customWidth="1"/>
    <col min="13313" max="13313" width="9.140625" style="1" hidden="1" customWidth="1"/>
    <col min="13314" max="13314" width="59.8515625" style="1" customWidth="1"/>
    <col min="13315" max="13566" width="9.140625" style="1" customWidth="1"/>
    <col min="13567" max="13567" width="4.28125" style="1" customWidth="1"/>
    <col min="13568" max="13568" width="16.8515625" style="1" customWidth="1"/>
    <col min="13569" max="13569" width="9.140625" style="1" hidden="1" customWidth="1"/>
    <col min="13570" max="13570" width="59.8515625" style="1" customWidth="1"/>
    <col min="13571" max="13822" width="9.140625" style="1" customWidth="1"/>
    <col min="13823" max="13823" width="4.28125" style="1" customWidth="1"/>
    <col min="13824" max="13824" width="16.8515625" style="1" customWidth="1"/>
    <col min="13825" max="13825" width="9.140625" style="1" hidden="1" customWidth="1"/>
    <col min="13826" max="13826" width="59.8515625" style="1" customWidth="1"/>
    <col min="13827" max="14078" width="9.140625" style="1" customWidth="1"/>
    <col min="14079" max="14079" width="4.28125" style="1" customWidth="1"/>
    <col min="14080" max="14080" width="16.8515625" style="1" customWidth="1"/>
    <col min="14081" max="14081" width="9.140625" style="1" hidden="1" customWidth="1"/>
    <col min="14082" max="14082" width="59.8515625" style="1" customWidth="1"/>
    <col min="14083" max="14334" width="9.140625" style="1" customWidth="1"/>
    <col min="14335" max="14335" width="4.28125" style="1" customWidth="1"/>
    <col min="14336" max="14336" width="16.8515625" style="1" customWidth="1"/>
    <col min="14337" max="14337" width="9.140625" style="1" hidden="1" customWidth="1"/>
    <col min="14338" max="14338" width="59.8515625" style="1" customWidth="1"/>
    <col min="14339" max="14590" width="9.140625" style="1" customWidth="1"/>
    <col min="14591" max="14591" width="4.28125" style="1" customWidth="1"/>
    <col min="14592" max="14592" width="16.8515625" style="1" customWidth="1"/>
    <col min="14593" max="14593" width="9.140625" style="1" hidden="1" customWidth="1"/>
    <col min="14594" max="14594" width="59.8515625" style="1" customWidth="1"/>
    <col min="14595" max="14846" width="9.140625" style="1" customWidth="1"/>
    <col min="14847" max="14847" width="4.28125" style="1" customWidth="1"/>
    <col min="14848" max="14848" width="16.8515625" style="1" customWidth="1"/>
    <col min="14849" max="14849" width="9.140625" style="1" hidden="1" customWidth="1"/>
    <col min="14850" max="14850" width="59.8515625" style="1" customWidth="1"/>
    <col min="14851" max="15102" width="9.140625" style="1" customWidth="1"/>
    <col min="15103" max="15103" width="4.28125" style="1" customWidth="1"/>
    <col min="15104" max="15104" width="16.8515625" style="1" customWidth="1"/>
    <col min="15105" max="15105" width="9.140625" style="1" hidden="1" customWidth="1"/>
    <col min="15106" max="15106" width="59.8515625" style="1" customWidth="1"/>
    <col min="15107" max="15358" width="9.140625" style="1" customWidth="1"/>
    <col min="15359" max="15359" width="4.28125" style="1" customWidth="1"/>
    <col min="15360" max="15360" width="16.8515625" style="1" customWidth="1"/>
    <col min="15361" max="15361" width="9.140625" style="1" hidden="1" customWidth="1"/>
    <col min="15362" max="15362" width="59.8515625" style="1" customWidth="1"/>
    <col min="15363" max="15614" width="9.140625" style="1" customWidth="1"/>
    <col min="15615" max="15615" width="4.28125" style="1" customWidth="1"/>
    <col min="15616" max="15616" width="16.8515625" style="1" customWidth="1"/>
    <col min="15617" max="15617" width="9.140625" style="1" hidden="1" customWidth="1"/>
    <col min="15618" max="15618" width="59.8515625" style="1" customWidth="1"/>
    <col min="15619" max="15870" width="9.140625" style="1" customWidth="1"/>
    <col min="15871" max="15871" width="4.28125" style="1" customWidth="1"/>
    <col min="15872" max="15872" width="16.8515625" style="1" customWidth="1"/>
    <col min="15873" max="15873" width="9.140625" style="1" hidden="1" customWidth="1"/>
    <col min="15874" max="15874" width="59.8515625" style="1" customWidth="1"/>
    <col min="15875" max="16126" width="9.140625" style="1" customWidth="1"/>
    <col min="16127" max="16127" width="4.28125" style="1" customWidth="1"/>
    <col min="16128" max="16128" width="16.8515625" style="1" customWidth="1"/>
    <col min="16129" max="16129" width="9.140625" style="1" hidden="1" customWidth="1"/>
    <col min="16130" max="16130" width="59.8515625" style="1" customWidth="1"/>
    <col min="16131" max="16384" width="9.140625" style="1" customWidth="1"/>
  </cols>
  <sheetData>
    <row r="1" spans="1:7" ht="21.6" customHeight="1">
      <c r="A1" s="105" t="s">
        <v>217</v>
      </c>
      <c r="B1" s="105"/>
      <c r="C1" s="105"/>
      <c r="D1" s="105"/>
      <c r="F1"/>
      <c r="G1"/>
    </row>
    <row r="2" spans="1:4" ht="68.45" customHeight="1">
      <c r="A2" s="10" t="s">
        <v>0</v>
      </c>
      <c r="B2" s="11" t="s">
        <v>96</v>
      </c>
      <c r="C2" s="11" t="s">
        <v>95</v>
      </c>
      <c r="D2" s="12" t="s">
        <v>1</v>
      </c>
    </row>
    <row r="3" spans="1:8" ht="18" customHeight="1">
      <c r="A3" s="85">
        <v>1</v>
      </c>
      <c r="B3" s="86" t="s">
        <v>2</v>
      </c>
      <c r="C3" s="86" t="s">
        <v>2</v>
      </c>
      <c r="D3" s="87" t="s">
        <v>3</v>
      </c>
      <c r="F3"/>
      <c r="G3"/>
      <c r="H3"/>
    </row>
    <row r="4" spans="1:8" ht="18" customHeight="1">
      <c r="A4" s="85">
        <v>2</v>
      </c>
      <c r="B4" s="86" t="s">
        <v>4</v>
      </c>
      <c r="C4" s="86" t="s">
        <v>4</v>
      </c>
      <c r="D4" s="87" t="s">
        <v>5</v>
      </c>
      <c r="F4"/>
      <c r="G4"/>
      <c r="H4"/>
    </row>
    <row r="5" spans="1:8" ht="18" customHeight="1">
      <c r="A5" s="85">
        <v>3</v>
      </c>
      <c r="B5" s="81" t="s">
        <v>42</v>
      </c>
      <c r="C5" s="81" t="s">
        <v>42</v>
      </c>
      <c r="D5" s="88" t="s">
        <v>52</v>
      </c>
      <c r="F5"/>
      <c r="G5"/>
      <c r="H5"/>
    </row>
    <row r="6" spans="1:8" ht="18" customHeight="1">
      <c r="A6" s="85">
        <v>4</v>
      </c>
      <c r="B6" s="81" t="s">
        <v>45</v>
      </c>
      <c r="C6" s="81" t="s">
        <v>45</v>
      </c>
      <c r="D6" s="88" t="s">
        <v>53</v>
      </c>
      <c r="F6"/>
      <c r="G6"/>
      <c r="H6"/>
    </row>
    <row r="7" spans="1:8" ht="18" customHeight="1">
      <c r="A7" s="85">
        <v>5</v>
      </c>
      <c r="B7" s="81" t="s">
        <v>42</v>
      </c>
      <c r="C7" s="81" t="s">
        <v>43</v>
      </c>
      <c r="D7" s="88" t="s">
        <v>44</v>
      </c>
      <c r="F7"/>
      <c r="G7"/>
      <c r="H7"/>
    </row>
    <row r="8" spans="1:8" ht="18" customHeight="1">
      <c r="A8" s="85">
        <v>6</v>
      </c>
      <c r="B8" s="86" t="s">
        <v>45</v>
      </c>
      <c r="C8" s="81" t="s">
        <v>46</v>
      </c>
      <c r="D8" s="88" t="s">
        <v>47</v>
      </c>
      <c r="F8"/>
      <c r="G8"/>
      <c r="H8"/>
    </row>
    <row r="9" spans="1:8" ht="18" customHeight="1">
      <c r="A9" s="85">
        <v>7</v>
      </c>
      <c r="B9" s="86" t="s">
        <v>38</v>
      </c>
      <c r="C9" s="86" t="s">
        <v>38</v>
      </c>
      <c r="D9" s="88" t="s">
        <v>39</v>
      </c>
      <c r="F9"/>
      <c r="G9"/>
      <c r="H9"/>
    </row>
    <row r="10" spans="1:8" ht="18" customHeight="1">
      <c r="A10" s="85">
        <v>8</v>
      </c>
      <c r="B10" s="86" t="s">
        <v>40</v>
      </c>
      <c r="C10" s="86" t="s">
        <v>40</v>
      </c>
      <c r="D10" s="88" t="s">
        <v>41</v>
      </c>
      <c r="F10"/>
      <c r="G10"/>
      <c r="H10"/>
    </row>
    <row r="11" spans="1:8" ht="18" customHeight="1">
      <c r="A11" s="85">
        <v>9</v>
      </c>
      <c r="B11" s="86" t="s">
        <v>38</v>
      </c>
      <c r="C11" s="86" t="s">
        <v>48</v>
      </c>
      <c r="D11" s="88" t="s">
        <v>49</v>
      </c>
      <c r="F11"/>
      <c r="G11"/>
      <c r="H11"/>
    </row>
    <row r="12" spans="1:8" ht="18" customHeight="1">
      <c r="A12" s="85">
        <v>10</v>
      </c>
      <c r="B12" s="86" t="s">
        <v>40</v>
      </c>
      <c r="C12" s="86" t="s">
        <v>50</v>
      </c>
      <c r="D12" s="88" t="s">
        <v>51</v>
      </c>
      <c r="F12"/>
      <c r="G12"/>
      <c r="H12"/>
    </row>
    <row r="13" spans="1:8" ht="18" customHeight="1">
      <c r="A13" s="85">
        <v>11</v>
      </c>
      <c r="B13" s="86" t="s">
        <v>38</v>
      </c>
      <c r="C13" s="86" t="s">
        <v>54</v>
      </c>
      <c r="D13" s="88" t="s">
        <v>55</v>
      </c>
      <c r="F13"/>
      <c r="G13"/>
      <c r="H13"/>
    </row>
    <row r="14" spans="1:8" ht="18" customHeight="1">
      <c r="A14" s="85">
        <v>12</v>
      </c>
      <c r="B14" s="86" t="s">
        <v>40</v>
      </c>
      <c r="C14" s="86" t="s">
        <v>56</v>
      </c>
      <c r="D14" s="88" t="s">
        <v>57</v>
      </c>
      <c r="F14"/>
      <c r="G14"/>
      <c r="H14"/>
    </row>
    <row r="15" spans="1:8" ht="18" customHeight="1">
      <c r="A15" s="85">
        <v>13</v>
      </c>
      <c r="B15" s="81" t="s">
        <v>71</v>
      </c>
      <c r="C15" s="81" t="s">
        <v>72</v>
      </c>
      <c r="D15" s="88" t="s">
        <v>73</v>
      </c>
      <c r="F15"/>
      <c r="G15"/>
      <c r="H15"/>
    </row>
    <row r="16" spans="1:8" ht="18" customHeight="1">
      <c r="A16" s="85">
        <v>14</v>
      </c>
      <c r="B16" s="81" t="s">
        <v>71</v>
      </c>
      <c r="C16" s="81" t="s">
        <v>74</v>
      </c>
      <c r="D16" s="88" t="s">
        <v>75</v>
      </c>
      <c r="F16"/>
      <c r="G16"/>
      <c r="H16"/>
    </row>
    <row r="17" spans="1:8" ht="18" customHeight="1">
      <c r="A17" s="85">
        <v>15</v>
      </c>
      <c r="B17" s="89" t="s">
        <v>89</v>
      </c>
      <c r="C17" s="89" t="s">
        <v>89</v>
      </c>
      <c r="D17" s="90" t="s">
        <v>90</v>
      </c>
      <c r="F17"/>
      <c r="G17"/>
      <c r="H17"/>
    </row>
    <row r="18" spans="1:8" ht="18" customHeight="1">
      <c r="A18" s="85">
        <v>16</v>
      </c>
      <c r="B18" s="78" t="s">
        <v>6</v>
      </c>
      <c r="C18" s="78" t="s">
        <v>6</v>
      </c>
      <c r="D18" s="87" t="s">
        <v>7</v>
      </c>
      <c r="F18"/>
      <c r="G18"/>
      <c r="H18"/>
    </row>
    <row r="19" spans="1:8" ht="18" customHeight="1">
      <c r="A19" s="85">
        <v>17</v>
      </c>
      <c r="B19" s="78" t="s">
        <v>8</v>
      </c>
      <c r="C19" s="78" t="s">
        <v>8</v>
      </c>
      <c r="D19" s="87" t="s">
        <v>9</v>
      </c>
      <c r="F19"/>
      <c r="G19"/>
      <c r="H19"/>
    </row>
    <row r="20" spans="1:8" ht="18" customHeight="1">
      <c r="A20" s="85">
        <v>18</v>
      </c>
      <c r="B20" s="78" t="s">
        <v>10</v>
      </c>
      <c r="C20" s="78" t="s">
        <v>10</v>
      </c>
      <c r="D20" s="88" t="s">
        <v>11</v>
      </c>
      <c r="F20"/>
      <c r="G20"/>
      <c r="H20"/>
    </row>
    <row r="21" spans="1:4" ht="18" customHeight="1">
      <c r="A21" s="85">
        <v>19</v>
      </c>
      <c r="B21" s="78" t="s">
        <v>12</v>
      </c>
      <c r="C21" s="78" t="s">
        <v>12</v>
      </c>
      <c r="D21" s="88" t="s">
        <v>13</v>
      </c>
    </row>
    <row r="22" spans="1:4" ht="18" customHeight="1">
      <c r="A22" s="85">
        <v>20</v>
      </c>
      <c r="B22" s="78" t="s">
        <v>14</v>
      </c>
      <c r="C22" s="78" t="s">
        <v>14</v>
      </c>
      <c r="D22" s="87" t="s">
        <v>15</v>
      </c>
    </row>
    <row r="23" spans="1:4" ht="18" customHeight="1">
      <c r="A23" s="85">
        <v>21</v>
      </c>
      <c r="B23" s="78" t="s">
        <v>16</v>
      </c>
      <c r="C23" s="78" t="s">
        <v>16</v>
      </c>
      <c r="D23" s="87" t="s">
        <v>17</v>
      </c>
    </row>
    <row r="24" spans="1:4" ht="18" customHeight="1">
      <c r="A24" s="85">
        <v>22</v>
      </c>
      <c r="B24" s="78" t="s">
        <v>14</v>
      </c>
      <c r="C24" s="78" t="s">
        <v>18</v>
      </c>
      <c r="D24" s="87" t="s">
        <v>19</v>
      </c>
    </row>
    <row r="25" spans="1:4" ht="18" customHeight="1">
      <c r="A25" s="85">
        <v>23</v>
      </c>
      <c r="B25" s="78" t="s">
        <v>16</v>
      </c>
      <c r="C25" s="78" t="s">
        <v>20</v>
      </c>
      <c r="D25" s="87" t="s">
        <v>21</v>
      </c>
    </row>
    <row r="26" spans="1:4" ht="25.9" customHeight="1">
      <c r="A26" s="85">
        <v>24</v>
      </c>
      <c r="B26" s="78" t="s">
        <v>26</v>
      </c>
      <c r="C26" s="78" t="s">
        <v>26</v>
      </c>
      <c r="D26" s="87" t="s">
        <v>32</v>
      </c>
    </row>
    <row r="27" spans="1:4" ht="25.9" customHeight="1">
      <c r="A27" s="85">
        <v>25</v>
      </c>
      <c r="B27" s="78" t="s">
        <v>29</v>
      </c>
      <c r="C27" s="78" t="s">
        <v>29</v>
      </c>
      <c r="D27" s="87" t="s">
        <v>209</v>
      </c>
    </row>
    <row r="28" spans="1:4" ht="25.9" customHeight="1">
      <c r="A28" s="85">
        <v>26</v>
      </c>
      <c r="B28" s="86" t="s">
        <v>26</v>
      </c>
      <c r="C28" s="86" t="s">
        <v>27</v>
      </c>
      <c r="D28" s="87" t="s">
        <v>28</v>
      </c>
    </row>
    <row r="29" spans="1:4" ht="25.9" customHeight="1">
      <c r="A29" s="85">
        <v>27</v>
      </c>
      <c r="B29" s="86" t="s">
        <v>29</v>
      </c>
      <c r="C29" s="86" t="s">
        <v>30</v>
      </c>
      <c r="D29" s="87" t="s">
        <v>31</v>
      </c>
    </row>
    <row r="30" spans="1:4" ht="18" customHeight="1">
      <c r="A30" s="85">
        <v>28</v>
      </c>
      <c r="B30" s="86" t="s">
        <v>22</v>
      </c>
      <c r="C30" s="86" t="s">
        <v>22</v>
      </c>
      <c r="D30" s="87" t="s">
        <v>23</v>
      </c>
    </row>
    <row r="31" spans="1:4" ht="18" customHeight="1">
      <c r="A31" s="85">
        <v>29</v>
      </c>
      <c r="B31" s="86" t="s">
        <v>24</v>
      </c>
      <c r="C31" s="78" t="s">
        <v>24</v>
      </c>
      <c r="D31" s="87" t="s">
        <v>25</v>
      </c>
    </row>
    <row r="32" spans="1:4" ht="18" customHeight="1">
      <c r="A32" s="85">
        <v>30</v>
      </c>
      <c r="B32" s="86" t="s">
        <v>34</v>
      </c>
      <c r="C32" s="78" t="s">
        <v>35</v>
      </c>
      <c r="D32" s="87" t="s">
        <v>36</v>
      </c>
    </row>
    <row r="33" spans="1:4" ht="18" customHeight="1">
      <c r="A33" s="85">
        <v>31</v>
      </c>
      <c r="B33" s="86" t="s">
        <v>34</v>
      </c>
      <c r="C33" s="78" t="s">
        <v>37</v>
      </c>
      <c r="D33" s="87" t="s">
        <v>210</v>
      </c>
    </row>
    <row r="34" spans="1:4" ht="18" customHeight="1">
      <c r="A34" s="85">
        <v>32</v>
      </c>
      <c r="B34" s="86" t="s">
        <v>34</v>
      </c>
      <c r="C34" s="78" t="s">
        <v>91</v>
      </c>
      <c r="D34" s="87" t="s">
        <v>92</v>
      </c>
    </row>
    <row r="35" spans="1:4" ht="18" customHeight="1">
      <c r="A35" s="85">
        <v>33</v>
      </c>
      <c r="B35" s="86" t="s">
        <v>34</v>
      </c>
      <c r="C35" s="78" t="s">
        <v>93</v>
      </c>
      <c r="D35" s="87" t="s">
        <v>94</v>
      </c>
    </row>
    <row r="36" spans="1:4" ht="18" customHeight="1">
      <c r="A36" s="85">
        <v>34</v>
      </c>
      <c r="B36" s="89" t="s">
        <v>87</v>
      </c>
      <c r="C36" s="78" t="s">
        <v>87</v>
      </c>
      <c r="D36" s="87" t="s">
        <v>88</v>
      </c>
    </row>
    <row r="37" spans="1:4" ht="18" customHeight="1">
      <c r="A37" s="85">
        <v>35</v>
      </c>
      <c r="B37" s="81" t="s">
        <v>58</v>
      </c>
      <c r="C37" s="81" t="s">
        <v>58</v>
      </c>
      <c r="D37" s="88" t="s">
        <v>211</v>
      </c>
    </row>
    <row r="38" spans="1:4" ht="18" customHeight="1">
      <c r="A38" s="85">
        <v>36</v>
      </c>
      <c r="B38" s="86" t="s">
        <v>61</v>
      </c>
      <c r="C38" s="78" t="s">
        <v>61</v>
      </c>
      <c r="D38" s="87" t="s">
        <v>212</v>
      </c>
    </row>
    <row r="39" spans="1:4" ht="18" customHeight="1">
      <c r="A39" s="85">
        <v>37</v>
      </c>
      <c r="B39" s="81" t="s">
        <v>58</v>
      </c>
      <c r="C39" s="81" t="s">
        <v>59</v>
      </c>
      <c r="D39" s="88" t="s">
        <v>60</v>
      </c>
    </row>
    <row r="40" spans="1:4" ht="18" customHeight="1">
      <c r="A40" s="85">
        <v>38</v>
      </c>
      <c r="B40" s="78" t="s">
        <v>61</v>
      </c>
      <c r="C40" s="78" t="s">
        <v>62</v>
      </c>
      <c r="D40" s="87" t="s">
        <v>63</v>
      </c>
    </row>
    <row r="41" spans="1:4" ht="18" customHeight="1">
      <c r="A41" s="85">
        <v>39</v>
      </c>
      <c r="B41" s="86" t="s">
        <v>58</v>
      </c>
      <c r="C41" s="81" t="s">
        <v>64</v>
      </c>
      <c r="D41" s="88" t="s">
        <v>81</v>
      </c>
    </row>
    <row r="42" spans="1:4" ht="18" customHeight="1">
      <c r="A42" s="85">
        <v>40</v>
      </c>
      <c r="B42" s="86" t="s">
        <v>82</v>
      </c>
      <c r="C42" s="78" t="s">
        <v>213</v>
      </c>
      <c r="D42" s="87" t="s">
        <v>84</v>
      </c>
    </row>
    <row r="43" spans="1:4" ht="18" customHeight="1">
      <c r="A43" s="85">
        <v>41</v>
      </c>
      <c r="B43" s="86" t="s">
        <v>58</v>
      </c>
      <c r="C43" s="81" t="s">
        <v>80</v>
      </c>
      <c r="D43" s="88" t="s">
        <v>85</v>
      </c>
    </row>
    <row r="44" spans="1:4" ht="18" customHeight="1">
      <c r="A44" s="85">
        <v>42</v>
      </c>
      <c r="B44" s="91" t="s">
        <v>82</v>
      </c>
      <c r="C44" s="92" t="s">
        <v>83</v>
      </c>
      <c r="D44" s="93" t="s">
        <v>86</v>
      </c>
    </row>
    <row r="45" spans="1:4" ht="18" customHeight="1">
      <c r="A45" s="85">
        <v>43</v>
      </c>
      <c r="B45" s="78" t="s">
        <v>65</v>
      </c>
      <c r="C45" s="78" t="s">
        <v>65</v>
      </c>
      <c r="D45" s="87" t="s">
        <v>66</v>
      </c>
    </row>
    <row r="46" spans="1:4" ht="18" customHeight="1">
      <c r="A46" s="85">
        <v>44</v>
      </c>
      <c r="B46" s="78" t="s">
        <v>67</v>
      </c>
      <c r="C46" s="78" t="s">
        <v>67</v>
      </c>
      <c r="D46" s="87" t="s">
        <v>68</v>
      </c>
    </row>
    <row r="47" spans="1:4" s="6" customFormat="1" ht="18" customHeight="1">
      <c r="A47" s="85">
        <v>45</v>
      </c>
      <c r="B47" s="81" t="s">
        <v>76</v>
      </c>
      <c r="C47" s="81" t="s">
        <v>76</v>
      </c>
      <c r="D47" s="88" t="s">
        <v>77</v>
      </c>
    </row>
    <row r="48" spans="1:4" s="6" customFormat="1" ht="18" customHeight="1">
      <c r="A48" s="85">
        <v>46</v>
      </c>
      <c r="B48" s="81" t="s">
        <v>78</v>
      </c>
      <c r="C48" s="81" t="s">
        <v>78</v>
      </c>
      <c r="D48" s="88" t="s">
        <v>79</v>
      </c>
    </row>
    <row r="49" ht="15">
      <c r="B49" s="8"/>
    </row>
    <row r="50" ht="12.75" customHeight="1">
      <c r="B50" s="8"/>
    </row>
    <row r="51" spans="1:4" s="94" customFormat="1" ht="31.15" customHeight="1">
      <c r="A51" s="9"/>
      <c r="B51" s="9" t="s">
        <v>215</v>
      </c>
      <c r="D51" s="9" t="s">
        <v>216</v>
      </c>
    </row>
    <row r="52" ht="12.75" customHeight="1">
      <c r="B52" s="8"/>
    </row>
    <row r="53" ht="15">
      <c r="B53" s="9"/>
    </row>
    <row r="54" ht="15">
      <c r="B54" s="8"/>
    </row>
  </sheetData>
  <mergeCells count="1">
    <mergeCell ref="A1:D1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580EB-A1E8-4E55-9E0C-986BFC772C0B}">
  <dimension ref="A1:K28"/>
  <sheetViews>
    <sheetView workbookViewId="0" topLeftCell="A7">
      <selection activeCell="A11" sqref="A11:XFD11"/>
    </sheetView>
  </sheetViews>
  <sheetFormatPr defaultColWidth="9.140625" defaultRowHeight="15"/>
  <cols>
    <col min="1" max="1" width="24.7109375" style="70" customWidth="1"/>
    <col min="2" max="2" width="53.00390625" style="70" customWidth="1"/>
    <col min="3" max="3" width="22.140625" style="70" customWidth="1"/>
    <col min="4" max="4" width="11.7109375" style="70" customWidth="1"/>
    <col min="5" max="5" width="12.140625" style="70" customWidth="1"/>
    <col min="6" max="6" width="12.28125" style="70" customWidth="1"/>
    <col min="7" max="7" width="15.281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75">
      <c r="A1" s="50" t="s">
        <v>1</v>
      </c>
      <c r="B1" s="123" t="str">
        <f>'Wykaz procedur (przykład)'!D7</f>
        <v>RM stawu barkowego bez wzmocnienia kontrastowego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30">
      <c r="A2" s="50" t="s">
        <v>95</v>
      </c>
      <c r="B2" s="72" t="str">
        <f>'Wykaz procedur (przykład)'!C7</f>
        <v>88.902.1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15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5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60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8.15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2</v>
      </c>
      <c r="G8" s="37">
        <f>'Słownik mat. (przykładowe ceny)'!E3</f>
        <v>0.45</v>
      </c>
      <c r="H8" s="37">
        <f>(F8/D8)*G8</f>
        <v>0.9</v>
      </c>
      <c r="I8" s="13"/>
      <c r="J8" s="13"/>
      <c r="K8" s="13"/>
    </row>
    <row r="9" spans="1:11" ht="28.15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1">(F9/D9)*G9</f>
        <v>1.05</v>
      </c>
      <c r="I9" s="13"/>
      <c r="J9" s="13"/>
      <c r="K9" s="13"/>
    </row>
    <row r="10" spans="1:11" ht="28.15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s="59" customFormat="1" ht="36" customHeight="1">
      <c r="A11" s="28" t="str">
        <f>'Słownik mat. (przykładowe ceny)'!A15</f>
        <v>MG-RM-013</v>
      </c>
      <c r="B11" s="53" t="str">
        <f>'Słownik mat. (przykładowe ceny)'!B15</f>
        <v>Koperta na CD
Opakowanie = 4.000 szt.</v>
      </c>
      <c r="C11" s="52" t="str">
        <f>'Słownik mat. (przykładowe ceny)'!C15</f>
        <v>materiał niemedyczny</v>
      </c>
      <c r="D11" s="29">
        <v>4000</v>
      </c>
      <c r="E11" s="95" t="str">
        <f>'Słownik mat. (przykładowe ceny)'!D15</f>
        <v>opakowanie</v>
      </c>
      <c r="F11" s="56">
        <v>1</v>
      </c>
      <c r="G11" s="37">
        <f>'Słownik mat. (przykładowe ceny)'!E15</f>
        <v>210.17</v>
      </c>
      <c r="H11" s="37">
        <f t="shared" si="0"/>
        <v>0.0525425</v>
      </c>
      <c r="I11" s="58"/>
      <c r="J11" s="58"/>
      <c r="K11" s="58"/>
    </row>
    <row r="12" spans="1:11" ht="27" customHeight="1">
      <c r="A12" s="126" t="s">
        <v>174</v>
      </c>
      <c r="B12" s="127"/>
      <c r="C12" s="127"/>
      <c r="D12" s="127"/>
      <c r="E12" s="127"/>
      <c r="F12" s="127"/>
      <c r="G12" s="128"/>
      <c r="H12" s="60">
        <f>SUM(H8:H11)</f>
        <v>2.9325425000000003</v>
      </c>
      <c r="I12" s="13"/>
      <c r="J12" s="13"/>
      <c r="K12" s="13"/>
    </row>
    <row r="13" spans="1:11" ht="18.6" customHeight="1">
      <c r="A13" s="50"/>
      <c r="B13" s="50"/>
      <c r="C13" s="50"/>
      <c r="D13" s="50"/>
      <c r="E13" s="50"/>
      <c r="F13" s="50"/>
      <c r="G13" s="50"/>
      <c r="H13" s="50"/>
      <c r="I13" s="13"/>
      <c r="J13" s="13"/>
      <c r="K13" s="13"/>
    </row>
    <row r="14" spans="1:11" ht="15">
      <c r="A14" s="61" t="s">
        <v>175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30">
      <c r="A15" s="50" t="s">
        <v>176</v>
      </c>
      <c r="B15" s="62" t="s">
        <v>177</v>
      </c>
      <c r="C15" s="62" t="s">
        <v>178</v>
      </c>
      <c r="D15" s="13"/>
      <c r="E15" s="13"/>
      <c r="F15" s="13"/>
      <c r="G15" s="13"/>
      <c r="H15" s="13"/>
      <c r="I15" s="13"/>
      <c r="J15" s="13"/>
      <c r="K15" s="13"/>
    </row>
    <row r="16" spans="1:11" ht="27" customHeight="1">
      <c r="A16" s="63" t="s">
        <v>134</v>
      </c>
      <c r="B16" s="64">
        <f>'Stawki wynagrodzeń (przykład)'!E11</f>
        <v>100.21850193007813</v>
      </c>
      <c r="C16" s="64">
        <f>B16/60</f>
        <v>1.6703083655013022</v>
      </c>
      <c r="D16" s="13"/>
      <c r="E16" s="13"/>
      <c r="F16" s="13"/>
      <c r="G16" s="13"/>
      <c r="H16" s="13"/>
      <c r="I16" s="13"/>
      <c r="J16" s="13"/>
      <c r="K16" s="13"/>
    </row>
    <row r="17" spans="1:11" ht="27" customHeight="1">
      <c r="A17" s="73" t="s">
        <v>137</v>
      </c>
      <c r="B17" s="74">
        <f>'Stawki wynagrodzeń (przykład)'!E26</f>
        <v>47.215088890625</v>
      </c>
      <c r="C17" s="64">
        <f aca="true" t="shared" si="1" ref="C17">B17/60</f>
        <v>0.7869181481770833</v>
      </c>
      <c r="D17" s="13"/>
      <c r="E17" s="13"/>
      <c r="F17" s="13"/>
      <c r="G17" s="13"/>
      <c r="H17" s="13"/>
      <c r="I17" s="13"/>
      <c r="J17" s="13"/>
      <c r="K17" s="13"/>
    </row>
    <row r="18" spans="1:1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45">
      <c r="A19" s="27" t="s">
        <v>97</v>
      </c>
      <c r="B19" s="27" t="s">
        <v>179</v>
      </c>
      <c r="C19" s="27" t="s">
        <v>162</v>
      </c>
      <c r="D19" s="27" t="s">
        <v>180</v>
      </c>
      <c r="E19" s="27" t="s">
        <v>181</v>
      </c>
      <c r="F19" s="27" t="s">
        <v>182</v>
      </c>
      <c r="G19" s="27" t="s">
        <v>183</v>
      </c>
      <c r="H19" s="13"/>
      <c r="I19" s="13"/>
      <c r="J19" s="13"/>
      <c r="K19" s="13"/>
    </row>
    <row r="20" spans="1:11" ht="15">
      <c r="A20" s="65"/>
      <c r="B20" s="51" t="s">
        <v>167</v>
      </c>
      <c r="C20" s="51" t="s">
        <v>169</v>
      </c>
      <c r="D20" s="51" t="s">
        <v>170</v>
      </c>
      <c r="E20" s="51" t="s">
        <v>171</v>
      </c>
      <c r="F20" s="51" t="s">
        <v>172</v>
      </c>
      <c r="G20" s="66" t="s">
        <v>184</v>
      </c>
      <c r="H20" s="13"/>
      <c r="I20" s="13"/>
      <c r="J20" s="13"/>
      <c r="K20" s="13"/>
    </row>
    <row r="21" spans="1:11" ht="26.45" customHeight="1">
      <c r="A21" s="23">
        <v>1</v>
      </c>
      <c r="B21" s="96" t="str">
        <f>A16</f>
        <v>Lekarz radiolog</v>
      </c>
      <c r="C21" s="67">
        <v>1</v>
      </c>
      <c r="D21" s="23" t="s">
        <v>185</v>
      </c>
      <c r="E21" s="68">
        <v>75</v>
      </c>
      <c r="F21" s="69">
        <f>C16</f>
        <v>1.6703083655013022</v>
      </c>
      <c r="G21" s="26">
        <f>(E21/C21)*F21</f>
        <v>125.27312741259767</v>
      </c>
      <c r="H21" s="13"/>
      <c r="I21" s="13"/>
      <c r="J21" s="13"/>
      <c r="K21" s="13"/>
    </row>
    <row r="22" spans="1:11" ht="26.45" customHeight="1">
      <c r="A22" s="23">
        <v>2</v>
      </c>
      <c r="B22" s="96" t="str">
        <f>A17</f>
        <v>Technik radiologii</v>
      </c>
      <c r="C22" s="67">
        <v>1</v>
      </c>
      <c r="D22" s="23" t="s">
        <v>185</v>
      </c>
      <c r="E22" s="68">
        <v>35</v>
      </c>
      <c r="F22" s="69">
        <f>C17</f>
        <v>0.7869181481770833</v>
      </c>
      <c r="G22" s="26">
        <f>(E22/C22)*F22</f>
        <v>27.542135186197914</v>
      </c>
      <c r="H22" s="13"/>
      <c r="I22" s="13"/>
      <c r="J22" s="13"/>
      <c r="K22" s="13"/>
    </row>
    <row r="23" spans="1:11" ht="27" customHeight="1">
      <c r="A23" s="126" t="s">
        <v>186</v>
      </c>
      <c r="B23" s="127"/>
      <c r="C23" s="127"/>
      <c r="D23" s="127"/>
      <c r="E23" s="127"/>
      <c r="F23" s="127"/>
      <c r="G23" s="60">
        <f>SUM(G21:G22)</f>
        <v>152.81526259879558</v>
      </c>
      <c r="H23" s="13"/>
      <c r="I23" s="13"/>
      <c r="J23" s="13"/>
      <c r="K23" s="13"/>
    </row>
    <row r="24" spans="1:11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26.45" customHeight="1">
      <c r="A26" s="129" t="s">
        <v>187</v>
      </c>
      <c r="B26" s="129"/>
      <c r="C26" s="64">
        <f>H12</f>
        <v>2.9325425000000003</v>
      </c>
      <c r="D26" s="13"/>
      <c r="E26" s="13"/>
      <c r="F26" s="13"/>
      <c r="G26" s="13"/>
      <c r="H26" s="13"/>
      <c r="I26" s="13"/>
      <c r="J26" s="13"/>
      <c r="K26" s="13"/>
    </row>
    <row r="27" spans="1:11" ht="25.15" customHeight="1">
      <c r="A27" s="130" t="s">
        <v>188</v>
      </c>
      <c r="B27" s="130"/>
      <c r="C27" s="64">
        <f>G23</f>
        <v>152.81526259879558</v>
      </c>
      <c r="D27" s="13"/>
      <c r="E27" s="13"/>
      <c r="F27" s="13"/>
      <c r="G27" s="13"/>
      <c r="H27" s="13"/>
      <c r="I27" s="13"/>
      <c r="J27" s="13"/>
      <c r="K27" s="13"/>
    </row>
    <row r="28" spans="1:11" ht="25.15" customHeight="1">
      <c r="A28" s="122" t="s">
        <v>189</v>
      </c>
      <c r="B28" s="122"/>
      <c r="C28" s="75">
        <f>SUM(C26:C27)</f>
        <v>155.7478050987956</v>
      </c>
      <c r="D28" s="13"/>
      <c r="E28" s="13"/>
      <c r="F28" s="13"/>
      <c r="G28" s="13"/>
      <c r="H28" s="13"/>
      <c r="I28" s="13"/>
      <c r="J28" s="13"/>
      <c r="K28" s="13"/>
    </row>
  </sheetData>
  <mergeCells count="7">
    <mergeCell ref="A28:B28"/>
    <mergeCell ref="B1:C1"/>
    <mergeCell ref="A4:C4"/>
    <mergeCell ref="A12:G12"/>
    <mergeCell ref="A23:F23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54F83-FD62-40BC-8D2E-91FE1F8C9F2C}">
  <dimension ref="A1:K39"/>
  <sheetViews>
    <sheetView workbookViewId="0" topLeftCell="A13">
      <selection activeCell="A20" sqref="A20:XFD20"/>
    </sheetView>
  </sheetViews>
  <sheetFormatPr defaultColWidth="9.140625" defaultRowHeight="15"/>
  <cols>
    <col min="1" max="1" width="24.7109375" style="70" customWidth="1"/>
    <col min="2" max="2" width="52.7109375" style="70" customWidth="1"/>
    <col min="3" max="3" width="21.28125" style="70" customWidth="1"/>
    <col min="4" max="4" width="11.7109375" style="70" customWidth="1"/>
    <col min="5" max="5" width="12.421875" style="70" customWidth="1"/>
    <col min="6" max="6" width="11.57421875" style="70" customWidth="1"/>
    <col min="7" max="7" width="15.710937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75">
      <c r="A1" s="50" t="s">
        <v>1</v>
      </c>
      <c r="B1" s="123" t="str">
        <f>'Wykaz procedur (przykład)'!D8</f>
        <v>RM stawu barkowego bez i ze wzmocnieniem kontrastowym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30">
      <c r="A2" s="50" t="s">
        <v>95</v>
      </c>
      <c r="B2" s="72" t="str">
        <f>'Wykaz procedur (przykład)'!C8</f>
        <v>88.903.1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15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5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60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6.45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26.45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20">(F9/D9)*G9</f>
        <v>1.05</v>
      </c>
      <c r="I9" s="13"/>
      <c r="J9" s="13"/>
      <c r="K9" s="13"/>
    </row>
    <row r="10" spans="1:11" ht="26.45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26.45" customHeight="1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26.45" customHeight="1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26.45" customHeight="1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26.45" customHeight="1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26.45" customHeight="1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26.45" customHeight="1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26.45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26.45" customHeight="1">
      <c r="A18" s="53" t="str">
        <f>'Słownik mat. (przykładowe ceny)'!A13</f>
        <v>MG-RM-011</v>
      </c>
      <c r="B18" s="53" t="str">
        <f>'Słownik mat. (przykładowe ceny)'!B13</f>
        <v>Zestaw do wstrzykiwacza do kontrastu</v>
      </c>
      <c r="C18" s="52" t="str">
        <f>'Słownik mat. (przykładowe ceny)'!C13</f>
        <v>materiał jednorazowy</v>
      </c>
      <c r="D18" s="55">
        <v>1</v>
      </c>
      <c r="E18" s="95" t="str">
        <f>'Słownik mat. (przykładowe ceny)'!D13</f>
        <v>szt</v>
      </c>
      <c r="F18" s="56">
        <v>1</v>
      </c>
      <c r="G18" s="37">
        <f>'Słownik mat. (przykładowe ceny)'!E13</f>
        <v>39.1918</v>
      </c>
      <c r="H18" s="37">
        <f t="shared" si="0"/>
        <v>39.1918</v>
      </c>
      <c r="I18" s="58"/>
      <c r="J18" s="58"/>
      <c r="K18" s="58"/>
    </row>
    <row r="19" spans="1:11" s="59" customFormat="1" ht="26.45" customHeight="1">
      <c r="A19" s="53" t="str">
        <f>'Słownik mat. (przykładowe ceny)'!A14</f>
        <v>MG-RM-012</v>
      </c>
      <c r="B19" s="53" t="str">
        <f>'Słownik mat. (przykładowe ceny)'!B14</f>
        <v>Przedłużacz do pompy infuzyjnej</v>
      </c>
      <c r="C19" s="52" t="str">
        <f>'Słownik mat. (przykładowe ceny)'!C14</f>
        <v>materiał jednorazowy</v>
      </c>
      <c r="D19" s="55">
        <v>1</v>
      </c>
      <c r="E19" s="95" t="str">
        <f>'Słownik mat. (przykładowe ceny)'!D14</f>
        <v>szt</v>
      </c>
      <c r="F19" s="56">
        <v>1</v>
      </c>
      <c r="G19" s="37">
        <f>'Słownik mat. (przykładowe ceny)'!E14</f>
        <v>0.84</v>
      </c>
      <c r="H19" s="37">
        <f t="shared" si="0"/>
        <v>0.84</v>
      </c>
      <c r="I19" s="58"/>
      <c r="J19" s="58"/>
      <c r="K19" s="58"/>
    </row>
    <row r="20" spans="1:11" s="59" customFormat="1" ht="36" customHeight="1">
      <c r="A20" s="28" t="str">
        <f>'Słownik mat. (przykładowe ceny)'!A15</f>
        <v>MG-RM-013</v>
      </c>
      <c r="B20" s="53" t="str">
        <f>'Słownik mat. (przykładowe ceny)'!B15</f>
        <v>Koperta na CD
Opakowanie = 4.000 szt.</v>
      </c>
      <c r="C20" s="52" t="str">
        <f>'Słownik mat. (przykładowe ceny)'!C15</f>
        <v>materiał niemedyczny</v>
      </c>
      <c r="D20" s="29">
        <v>4000</v>
      </c>
      <c r="E20" s="95" t="str">
        <f>'Słownik mat. (przykładowe ceny)'!D15</f>
        <v>opakowanie</v>
      </c>
      <c r="F20" s="56">
        <v>1</v>
      </c>
      <c r="G20" s="37">
        <f>'Słownik mat. (przykładowe ceny)'!E15</f>
        <v>210.17</v>
      </c>
      <c r="H20" s="37">
        <f t="shared" si="0"/>
        <v>0.0525425</v>
      </c>
      <c r="I20" s="58"/>
      <c r="J20" s="58"/>
      <c r="K20" s="58"/>
    </row>
    <row r="21" spans="1:11" ht="26.45" customHeight="1">
      <c r="A21" s="126" t="s">
        <v>174</v>
      </c>
      <c r="B21" s="127"/>
      <c r="C21" s="127"/>
      <c r="D21" s="127"/>
      <c r="E21" s="127"/>
      <c r="F21" s="127"/>
      <c r="G21" s="128"/>
      <c r="H21" s="60">
        <f>SUM(H8:H20)</f>
        <v>47.5592425</v>
      </c>
      <c r="I21" s="13"/>
      <c r="J21" s="13"/>
      <c r="K21" s="13"/>
    </row>
    <row r="22" spans="1:11" ht="18.6" customHeight="1">
      <c r="A22" s="50"/>
      <c r="B22" s="50"/>
      <c r="C22" s="50"/>
      <c r="D22" s="50"/>
      <c r="E22" s="50"/>
      <c r="F22" s="50"/>
      <c r="G22" s="50"/>
      <c r="H22" s="50"/>
      <c r="I22" s="13"/>
      <c r="J22" s="13"/>
      <c r="K22" s="13"/>
    </row>
    <row r="23" spans="1:11" ht="15">
      <c r="A23" s="61" t="s">
        <v>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30">
      <c r="A24" s="50" t="s">
        <v>176</v>
      </c>
      <c r="B24" s="62" t="s">
        <v>177</v>
      </c>
      <c r="C24" s="62" t="s">
        <v>178</v>
      </c>
      <c r="D24" s="13"/>
      <c r="E24" s="13"/>
      <c r="F24" s="13"/>
      <c r="G24" s="13"/>
      <c r="H24" s="13"/>
      <c r="I24" s="13"/>
      <c r="J24" s="13"/>
      <c r="K24" s="13"/>
    </row>
    <row r="25" spans="1:11" ht="22.9" customHeight="1">
      <c r="A25" s="63" t="s">
        <v>134</v>
      </c>
      <c r="B25" s="64">
        <f>'Stawki wynagrodzeń (przykład)'!E11</f>
        <v>100.21850193007813</v>
      </c>
      <c r="C25" s="64">
        <f>B25/60</f>
        <v>1.6703083655013022</v>
      </c>
      <c r="D25" s="13"/>
      <c r="E25" s="13"/>
      <c r="F25" s="13"/>
      <c r="G25" s="13"/>
      <c r="H25" s="13"/>
      <c r="I25" s="13"/>
      <c r="J25" s="13"/>
      <c r="K25" s="13"/>
    </row>
    <row r="26" spans="1:11" ht="22.9" customHeight="1">
      <c r="A26" s="73" t="s">
        <v>137</v>
      </c>
      <c r="B26" s="74">
        <f>'Stawki wynagrodzeń (przykład)'!E26</f>
        <v>47.215088890625</v>
      </c>
      <c r="C26" s="64">
        <f aca="true" t="shared" si="1" ref="C26:C27">B26/60</f>
        <v>0.7869181481770833</v>
      </c>
      <c r="D26" s="13"/>
      <c r="E26" s="13"/>
      <c r="F26" s="13"/>
      <c r="G26" s="13"/>
      <c r="H26" s="13"/>
      <c r="I26" s="13"/>
      <c r="J26" s="13"/>
      <c r="K26" s="13"/>
    </row>
    <row r="27" spans="1:11" ht="22.9" customHeight="1">
      <c r="A27" s="73" t="s">
        <v>151</v>
      </c>
      <c r="B27" s="74">
        <f>'Stawki wynagrodzeń (przykład)'!E30</f>
        <v>44.93603934166667</v>
      </c>
      <c r="C27" s="64">
        <f t="shared" si="1"/>
        <v>0.7489339890277779</v>
      </c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45">
      <c r="A29" s="27" t="s">
        <v>97</v>
      </c>
      <c r="B29" s="27" t="s">
        <v>179</v>
      </c>
      <c r="C29" s="27" t="s">
        <v>162</v>
      </c>
      <c r="D29" s="27" t="s">
        <v>180</v>
      </c>
      <c r="E29" s="27" t="s">
        <v>181</v>
      </c>
      <c r="F29" s="27" t="s">
        <v>182</v>
      </c>
      <c r="G29" s="27" t="s">
        <v>183</v>
      </c>
      <c r="H29" s="13"/>
      <c r="I29" s="13"/>
      <c r="J29" s="13"/>
      <c r="K29" s="13"/>
    </row>
    <row r="30" spans="1:11" ht="15">
      <c r="A30" s="65"/>
      <c r="B30" s="51" t="s">
        <v>167</v>
      </c>
      <c r="C30" s="51" t="s">
        <v>169</v>
      </c>
      <c r="D30" s="51" t="s">
        <v>170</v>
      </c>
      <c r="E30" s="51" t="s">
        <v>171</v>
      </c>
      <c r="F30" s="51" t="s">
        <v>172</v>
      </c>
      <c r="G30" s="66" t="s">
        <v>184</v>
      </c>
      <c r="H30" s="13"/>
      <c r="I30" s="13"/>
      <c r="J30" s="13"/>
      <c r="K30" s="13"/>
    </row>
    <row r="31" spans="1:11" ht="24.6" customHeight="1">
      <c r="A31" s="23">
        <v>1</v>
      </c>
      <c r="B31" s="96" t="str">
        <f>A25</f>
        <v>Lekarz radiolog</v>
      </c>
      <c r="C31" s="67">
        <v>1</v>
      </c>
      <c r="D31" s="23" t="s">
        <v>185</v>
      </c>
      <c r="E31" s="68">
        <v>85</v>
      </c>
      <c r="F31" s="69">
        <f>C25</f>
        <v>1.6703083655013022</v>
      </c>
      <c r="G31" s="26">
        <f>(E31/C31)*F31</f>
        <v>141.97621106761068</v>
      </c>
      <c r="H31" s="13"/>
      <c r="I31" s="13"/>
      <c r="J31" s="13"/>
      <c r="K31" s="13"/>
    </row>
    <row r="32" spans="1:11" ht="24.6" customHeight="1">
      <c r="A32" s="23">
        <v>2</v>
      </c>
      <c r="B32" s="96" t="str">
        <f>A26</f>
        <v>Technik radiologii</v>
      </c>
      <c r="C32" s="67">
        <v>1</v>
      </c>
      <c r="D32" s="23" t="s">
        <v>185</v>
      </c>
      <c r="E32" s="68">
        <v>40</v>
      </c>
      <c r="F32" s="69">
        <f>C26</f>
        <v>0.7869181481770833</v>
      </c>
      <c r="G32" s="26">
        <f>(E32/C32)*F32</f>
        <v>31.47672592708333</v>
      </c>
      <c r="H32" s="13"/>
      <c r="I32" s="13"/>
      <c r="J32" s="13"/>
      <c r="K32" s="13"/>
    </row>
    <row r="33" spans="1:11" ht="24.6" customHeight="1">
      <c r="A33" s="46">
        <v>3</v>
      </c>
      <c r="B33" s="96" t="str">
        <f>A27</f>
        <v>Pielęgniarka</v>
      </c>
      <c r="C33" s="67">
        <v>1</v>
      </c>
      <c r="D33" s="23" t="s">
        <v>185</v>
      </c>
      <c r="E33" s="68">
        <v>40</v>
      </c>
      <c r="F33" s="69">
        <f>C27</f>
        <v>0.7489339890277779</v>
      </c>
      <c r="G33" s="26">
        <f>(E33/C33)*F33</f>
        <v>29.957359561111115</v>
      </c>
      <c r="H33" s="13"/>
      <c r="I33" s="13"/>
      <c r="J33" s="13"/>
      <c r="K33" s="13"/>
    </row>
    <row r="34" spans="1:11" ht="27" customHeight="1">
      <c r="A34" s="126" t="s">
        <v>186</v>
      </c>
      <c r="B34" s="127"/>
      <c r="C34" s="127"/>
      <c r="D34" s="127"/>
      <c r="E34" s="127"/>
      <c r="F34" s="127"/>
      <c r="G34" s="60">
        <f>SUM(G31:G33)</f>
        <v>203.4102965558051</v>
      </c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6.45" customHeight="1">
      <c r="A37" s="129" t="s">
        <v>187</v>
      </c>
      <c r="B37" s="129"/>
      <c r="C37" s="64">
        <f>H21</f>
        <v>47.5592425</v>
      </c>
      <c r="D37" s="13"/>
      <c r="E37" s="13"/>
      <c r="F37" s="13"/>
      <c r="G37" s="13"/>
      <c r="H37" s="13"/>
      <c r="I37" s="13"/>
      <c r="J37" s="13"/>
      <c r="K37" s="13"/>
    </row>
    <row r="38" spans="1:11" ht="25.15" customHeight="1">
      <c r="A38" s="130" t="s">
        <v>188</v>
      </c>
      <c r="B38" s="130"/>
      <c r="C38" s="64">
        <f>G34</f>
        <v>203.4102965558051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A39" s="122" t="s">
        <v>189</v>
      </c>
      <c r="B39" s="122"/>
      <c r="C39" s="75">
        <f>SUM(C37:C38)</f>
        <v>250.96953905580511</v>
      </c>
      <c r="D39" s="13"/>
      <c r="E39" s="13"/>
      <c r="F39" s="13"/>
      <c r="G39" s="13"/>
      <c r="H39" s="13"/>
      <c r="I39" s="13"/>
      <c r="J39" s="13"/>
      <c r="K39" s="13"/>
    </row>
  </sheetData>
  <mergeCells count="7">
    <mergeCell ref="A37:B37"/>
    <mergeCell ref="A38:B38"/>
    <mergeCell ref="A39:B39"/>
    <mergeCell ref="B1:C1"/>
    <mergeCell ref="A4:C4"/>
    <mergeCell ref="A21:G21"/>
    <mergeCell ref="A34:F3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069D2-1741-4C07-B2B9-35EF76D6BCE1}">
  <dimension ref="A1:K29"/>
  <sheetViews>
    <sheetView workbookViewId="0" topLeftCell="A7">
      <selection activeCell="A11" sqref="A11:XFD11"/>
    </sheetView>
  </sheetViews>
  <sheetFormatPr defaultColWidth="9.140625" defaultRowHeight="15"/>
  <cols>
    <col min="1" max="1" width="24.7109375" style="70" customWidth="1"/>
    <col min="2" max="2" width="54.140625" style="70" customWidth="1"/>
    <col min="3" max="3" width="20.421875" style="70" customWidth="1"/>
    <col min="4" max="5" width="11.7109375" style="70" customWidth="1"/>
    <col min="6" max="6" width="11.421875" style="70" customWidth="1"/>
    <col min="7" max="7" width="15.1406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75">
      <c r="A1" s="50" t="s">
        <v>1</v>
      </c>
      <c r="B1" s="123" t="str">
        <f>'Wykaz procedur (przykład)'!D9</f>
        <v>RM stawu kolanowego bez wzmocnienia kontrastowego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30">
      <c r="A2" s="50" t="s">
        <v>95</v>
      </c>
      <c r="B2" s="72" t="str">
        <f>'Wykaz procedur (przykład)'!C9</f>
        <v>88.904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15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5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60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7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2</v>
      </c>
      <c r="G8" s="37">
        <f>'Słownik mat. (przykładowe ceny)'!E3</f>
        <v>0.45</v>
      </c>
      <c r="H8" s="37">
        <f>(F8/D8)*G8</f>
        <v>0.9</v>
      </c>
      <c r="I8" s="13"/>
      <c r="J8" s="13"/>
      <c r="K8" s="13"/>
    </row>
    <row r="9" spans="1:11" ht="27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1">(F9/D9)*G9</f>
        <v>1.05</v>
      </c>
      <c r="I9" s="13"/>
      <c r="J9" s="13"/>
      <c r="K9" s="13"/>
    </row>
    <row r="10" spans="1:11" ht="27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s="59" customFormat="1" ht="36" customHeight="1">
      <c r="A11" s="28" t="str">
        <f>'Słownik mat. (przykładowe ceny)'!A15</f>
        <v>MG-RM-013</v>
      </c>
      <c r="B11" s="53" t="str">
        <f>'Słownik mat. (przykładowe ceny)'!B15</f>
        <v>Koperta na CD
Opakowanie = 4.000 szt.</v>
      </c>
      <c r="C11" s="52" t="str">
        <f>'Słownik mat. (przykładowe ceny)'!C15</f>
        <v>materiał niemedyczny</v>
      </c>
      <c r="D11" s="29">
        <v>4000</v>
      </c>
      <c r="E11" s="95" t="str">
        <f>'Słownik mat. (przykładowe ceny)'!D15</f>
        <v>opakowanie</v>
      </c>
      <c r="F11" s="56">
        <v>1</v>
      </c>
      <c r="G11" s="37">
        <f>'Słownik mat. (przykładowe ceny)'!E15</f>
        <v>210.17</v>
      </c>
      <c r="H11" s="37">
        <f t="shared" si="0"/>
        <v>0.0525425</v>
      </c>
      <c r="I11" s="58"/>
      <c r="J11" s="58"/>
      <c r="K11" s="58"/>
    </row>
    <row r="12" spans="1:11" ht="25.9" customHeight="1">
      <c r="A12" s="126" t="s">
        <v>174</v>
      </c>
      <c r="B12" s="127"/>
      <c r="C12" s="127"/>
      <c r="D12" s="127"/>
      <c r="E12" s="127"/>
      <c r="F12" s="127"/>
      <c r="G12" s="128"/>
      <c r="H12" s="60">
        <f>SUM(H8:H11)</f>
        <v>2.9325425000000003</v>
      </c>
      <c r="I12" s="13"/>
      <c r="J12" s="13"/>
      <c r="K12" s="13"/>
    </row>
    <row r="13" spans="1:11" ht="18.6" customHeight="1">
      <c r="A13" s="50"/>
      <c r="B13" s="50"/>
      <c r="C13" s="50"/>
      <c r="D13" s="50"/>
      <c r="E13" s="50"/>
      <c r="F13" s="50"/>
      <c r="G13" s="50"/>
      <c r="H13" s="50"/>
      <c r="I13" s="13"/>
      <c r="J13" s="13"/>
      <c r="K13" s="13"/>
    </row>
    <row r="14" spans="1:11" ht="15">
      <c r="A14" s="61" t="s">
        <v>175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30">
      <c r="A15" s="50" t="s">
        <v>176</v>
      </c>
      <c r="B15" s="62" t="s">
        <v>177</v>
      </c>
      <c r="C15" s="62" t="s">
        <v>178</v>
      </c>
      <c r="D15" s="13"/>
      <c r="E15" s="13"/>
      <c r="F15" s="13"/>
      <c r="G15" s="13"/>
      <c r="H15" s="13"/>
      <c r="I15" s="13"/>
      <c r="J15" s="13"/>
      <c r="K15" s="13"/>
    </row>
    <row r="16" spans="1:11" ht="22.9" customHeight="1">
      <c r="A16" s="63" t="s">
        <v>134</v>
      </c>
      <c r="B16" s="64">
        <f>'Stawki wynagrodzeń (przykład)'!E11</f>
        <v>100.21850193007813</v>
      </c>
      <c r="C16" s="64">
        <f>B16/60</f>
        <v>1.6703083655013022</v>
      </c>
      <c r="D16" s="13"/>
      <c r="E16" s="13"/>
      <c r="F16" s="13"/>
      <c r="G16" s="13"/>
      <c r="H16" s="13"/>
      <c r="I16" s="13"/>
      <c r="J16" s="13"/>
      <c r="K16" s="13"/>
    </row>
    <row r="17" spans="1:11" ht="22.9" customHeight="1">
      <c r="A17" s="73" t="s">
        <v>137</v>
      </c>
      <c r="B17" s="74">
        <f>'Stawki wynagrodzeń (przykład)'!E26</f>
        <v>47.215088890625</v>
      </c>
      <c r="C17" s="64">
        <f aca="true" t="shared" si="1" ref="C17:C18">B17/60</f>
        <v>0.7869181481770833</v>
      </c>
      <c r="D17" s="13"/>
      <c r="E17" s="13"/>
      <c r="F17" s="13"/>
      <c r="G17" s="13"/>
      <c r="H17" s="13"/>
      <c r="I17" s="13"/>
      <c r="J17" s="13"/>
      <c r="K17" s="13"/>
    </row>
    <row r="18" spans="1:11" ht="22.9" customHeight="1">
      <c r="A18" s="73" t="s">
        <v>151</v>
      </c>
      <c r="B18" s="74">
        <f>'Stawki wynagrodzeń (przykład)'!E30</f>
        <v>44.93603934166667</v>
      </c>
      <c r="C18" s="64">
        <f t="shared" si="1"/>
        <v>0.7489339890277779</v>
      </c>
      <c r="D18" s="13"/>
      <c r="E18" s="13"/>
      <c r="F18" s="13"/>
      <c r="G18" s="13"/>
      <c r="H18" s="13"/>
      <c r="I18" s="13"/>
      <c r="J18" s="13"/>
      <c r="K18" s="13"/>
    </row>
    <row r="19" spans="1:11" ht="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45">
      <c r="A20" s="27" t="s">
        <v>97</v>
      </c>
      <c r="B20" s="27" t="s">
        <v>179</v>
      </c>
      <c r="C20" s="27" t="s">
        <v>162</v>
      </c>
      <c r="D20" s="27" t="s">
        <v>180</v>
      </c>
      <c r="E20" s="27" t="s">
        <v>181</v>
      </c>
      <c r="F20" s="27" t="s">
        <v>182</v>
      </c>
      <c r="G20" s="27" t="s">
        <v>183</v>
      </c>
      <c r="H20" s="13"/>
      <c r="I20" s="13"/>
      <c r="J20" s="13"/>
      <c r="K20" s="13"/>
    </row>
    <row r="21" spans="1:11" ht="15">
      <c r="A21" s="65"/>
      <c r="B21" s="51" t="s">
        <v>167</v>
      </c>
      <c r="C21" s="51" t="s">
        <v>169</v>
      </c>
      <c r="D21" s="51" t="s">
        <v>170</v>
      </c>
      <c r="E21" s="51" t="s">
        <v>171</v>
      </c>
      <c r="F21" s="51" t="s">
        <v>172</v>
      </c>
      <c r="G21" s="66" t="s">
        <v>184</v>
      </c>
      <c r="H21" s="13"/>
      <c r="I21" s="13"/>
      <c r="J21" s="13"/>
      <c r="K21" s="13"/>
    </row>
    <row r="22" spans="1:11" ht="31.9" customHeight="1">
      <c r="A22" s="23">
        <v>1</v>
      </c>
      <c r="B22" s="96" t="str">
        <f>A16</f>
        <v>Lekarz radiolog</v>
      </c>
      <c r="C22" s="67">
        <v>1</v>
      </c>
      <c r="D22" s="23" t="s">
        <v>185</v>
      </c>
      <c r="E22" s="68">
        <v>60</v>
      </c>
      <c r="F22" s="69">
        <f>C16</f>
        <v>1.6703083655013022</v>
      </c>
      <c r="G22" s="26">
        <f>(E22/C22)*F22</f>
        <v>100.21850193007813</v>
      </c>
      <c r="H22" s="13"/>
      <c r="I22" s="13"/>
      <c r="J22" s="13"/>
      <c r="K22" s="13"/>
    </row>
    <row r="23" spans="1:11" ht="31.9" customHeight="1">
      <c r="A23" s="23">
        <v>2</v>
      </c>
      <c r="B23" s="96" t="str">
        <f>A17</f>
        <v>Technik radiologii</v>
      </c>
      <c r="C23" s="67">
        <v>1</v>
      </c>
      <c r="D23" s="23" t="s">
        <v>185</v>
      </c>
      <c r="E23" s="68">
        <v>25</v>
      </c>
      <c r="F23" s="69">
        <f>C17</f>
        <v>0.7869181481770833</v>
      </c>
      <c r="G23" s="26">
        <f>(E23/C23)*F23</f>
        <v>19.672953704427083</v>
      </c>
      <c r="H23" s="13"/>
      <c r="I23" s="13"/>
      <c r="J23" s="13"/>
      <c r="K23" s="13"/>
    </row>
    <row r="24" spans="1:11" ht="27" customHeight="1">
      <c r="A24" s="126" t="s">
        <v>186</v>
      </c>
      <c r="B24" s="127"/>
      <c r="C24" s="127"/>
      <c r="D24" s="127"/>
      <c r="E24" s="127"/>
      <c r="F24" s="127"/>
      <c r="G24" s="60">
        <f>SUM(G22:G23)</f>
        <v>119.89145563450522</v>
      </c>
      <c r="H24" s="13"/>
      <c r="I24" s="13"/>
      <c r="J24" s="13"/>
      <c r="K24" s="13"/>
    </row>
    <row r="25" spans="1:11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26.45" customHeight="1">
      <c r="A27" s="129" t="s">
        <v>187</v>
      </c>
      <c r="B27" s="129"/>
      <c r="C27" s="64">
        <f>H12</f>
        <v>2.9325425000000003</v>
      </c>
      <c r="D27" s="13"/>
      <c r="E27" s="13"/>
      <c r="F27" s="13"/>
      <c r="G27" s="13"/>
      <c r="H27" s="13"/>
      <c r="I27" s="13"/>
      <c r="J27" s="13"/>
      <c r="K27" s="13"/>
    </row>
    <row r="28" spans="1:11" ht="25.15" customHeight="1">
      <c r="A28" s="130" t="s">
        <v>188</v>
      </c>
      <c r="B28" s="130"/>
      <c r="C28" s="64">
        <f>G24</f>
        <v>119.89145563450522</v>
      </c>
      <c r="D28" s="13"/>
      <c r="E28" s="13"/>
      <c r="F28" s="13"/>
      <c r="G28" s="13"/>
      <c r="H28" s="13"/>
      <c r="I28" s="13"/>
      <c r="J28" s="13"/>
      <c r="K28" s="13"/>
    </row>
    <row r="29" spans="1:11" ht="25.15" customHeight="1">
      <c r="A29" s="122" t="s">
        <v>189</v>
      </c>
      <c r="B29" s="122"/>
      <c r="C29" s="75">
        <f>SUM(C27:C28)</f>
        <v>122.82399813450522</v>
      </c>
      <c r="D29" s="13"/>
      <c r="E29" s="13"/>
      <c r="F29" s="13"/>
      <c r="G29" s="13"/>
      <c r="H29" s="13"/>
      <c r="I29" s="13"/>
      <c r="J29" s="13"/>
      <c r="K29" s="13"/>
    </row>
  </sheetData>
  <mergeCells count="7">
    <mergeCell ref="A29:B29"/>
    <mergeCell ref="B1:C1"/>
    <mergeCell ref="A4:C4"/>
    <mergeCell ref="A12:G12"/>
    <mergeCell ref="A24:F24"/>
    <mergeCell ref="A27:B27"/>
    <mergeCell ref="A28:B2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30AC1-FE2A-472B-88AB-8DB16C881178}">
  <dimension ref="A1:K39"/>
  <sheetViews>
    <sheetView workbookViewId="0" topLeftCell="A13">
      <selection activeCell="A20" sqref="A20:XFD20"/>
    </sheetView>
  </sheetViews>
  <sheetFormatPr defaultColWidth="9.140625" defaultRowHeight="15"/>
  <cols>
    <col min="1" max="1" width="24.7109375" style="70" customWidth="1"/>
    <col min="2" max="2" width="50.28125" style="70" customWidth="1"/>
    <col min="3" max="3" width="20.28125" style="70" customWidth="1"/>
    <col min="4" max="4" width="11.7109375" style="70" customWidth="1"/>
    <col min="5" max="5" width="12.00390625" style="70" customWidth="1"/>
    <col min="6" max="6" width="11.7109375" style="70" customWidth="1"/>
    <col min="7" max="7" width="15.1406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75">
      <c r="A1" s="50" t="s">
        <v>1</v>
      </c>
      <c r="B1" s="123" t="str">
        <f>'Wykaz procedur (przykład)'!D10</f>
        <v>RM stawu kolanowego bez i ze wzmocnieniem kontrastowym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30">
      <c r="A2" s="50" t="s">
        <v>95</v>
      </c>
      <c r="B2" s="72" t="str">
        <f>'Wykaz procedur (przykład)'!C10</f>
        <v>88.905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15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5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60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5.9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25.9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20">(F9/D9)*G9</f>
        <v>1.05</v>
      </c>
      <c r="I9" s="13"/>
      <c r="J9" s="13"/>
      <c r="K9" s="13"/>
    </row>
    <row r="10" spans="1:11" ht="25.9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25.9" customHeight="1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25.9" customHeight="1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25.9" customHeight="1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25.9" customHeight="1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25.9" customHeight="1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25.9" customHeight="1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25.9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25.9" customHeight="1">
      <c r="A18" s="53" t="str">
        <f>'Słownik mat. (przykładowe ceny)'!A13</f>
        <v>MG-RM-011</v>
      </c>
      <c r="B18" s="53" t="str">
        <f>'Słownik mat. (przykładowe ceny)'!B13</f>
        <v>Zestaw do wstrzykiwacza do kontrastu</v>
      </c>
      <c r="C18" s="52" t="str">
        <f>'Słownik mat. (przykładowe ceny)'!C13</f>
        <v>materiał jednorazowy</v>
      </c>
      <c r="D18" s="55">
        <v>1</v>
      </c>
      <c r="E18" s="95" t="str">
        <f>'Słownik mat. (przykładowe ceny)'!D13</f>
        <v>szt</v>
      </c>
      <c r="F18" s="56">
        <v>1</v>
      </c>
      <c r="G18" s="37">
        <f>'Słownik mat. (przykładowe ceny)'!E13</f>
        <v>39.1918</v>
      </c>
      <c r="H18" s="37">
        <f t="shared" si="0"/>
        <v>39.1918</v>
      </c>
      <c r="I18" s="58"/>
      <c r="J18" s="58"/>
      <c r="K18" s="58"/>
    </row>
    <row r="19" spans="1:11" s="59" customFormat="1" ht="25.9" customHeight="1">
      <c r="A19" s="53" t="str">
        <f>'Słownik mat. (przykładowe ceny)'!A14</f>
        <v>MG-RM-012</v>
      </c>
      <c r="B19" s="53" t="str">
        <f>'Słownik mat. (przykładowe ceny)'!B14</f>
        <v>Przedłużacz do pompy infuzyjnej</v>
      </c>
      <c r="C19" s="52" t="str">
        <f>'Słownik mat. (przykładowe ceny)'!C14</f>
        <v>materiał jednorazowy</v>
      </c>
      <c r="D19" s="55">
        <v>1</v>
      </c>
      <c r="E19" s="95" t="str">
        <f>'Słownik mat. (przykładowe ceny)'!D14</f>
        <v>szt</v>
      </c>
      <c r="F19" s="56">
        <v>1</v>
      </c>
      <c r="G19" s="37">
        <f>'Słownik mat. (przykładowe ceny)'!E14</f>
        <v>0.84</v>
      </c>
      <c r="H19" s="37">
        <f t="shared" si="0"/>
        <v>0.84</v>
      </c>
      <c r="I19" s="58"/>
      <c r="J19" s="58"/>
      <c r="K19" s="58"/>
    </row>
    <row r="20" spans="1:11" s="59" customFormat="1" ht="32.45" customHeight="1">
      <c r="A20" s="28" t="str">
        <f>'Słownik mat. (przykładowe ceny)'!A15</f>
        <v>MG-RM-013</v>
      </c>
      <c r="B20" s="53" t="str">
        <f>'Słownik mat. (przykładowe ceny)'!B15</f>
        <v>Koperta na CD
Opakowanie = 4.000 szt.</v>
      </c>
      <c r="C20" s="52" t="str">
        <f>'Słownik mat. (przykładowe ceny)'!C15</f>
        <v>materiał niemedyczny</v>
      </c>
      <c r="D20" s="29">
        <v>4000</v>
      </c>
      <c r="E20" s="95" t="str">
        <f>'Słownik mat. (przykładowe ceny)'!D15</f>
        <v>opakowanie</v>
      </c>
      <c r="F20" s="56">
        <v>1</v>
      </c>
      <c r="G20" s="37">
        <f>'Słownik mat. (przykładowe ceny)'!E15</f>
        <v>210.17</v>
      </c>
      <c r="H20" s="37">
        <f t="shared" si="0"/>
        <v>0.0525425</v>
      </c>
      <c r="I20" s="58"/>
      <c r="J20" s="58"/>
      <c r="K20" s="58"/>
    </row>
    <row r="21" spans="1:11" ht="24" customHeight="1">
      <c r="A21" s="126" t="s">
        <v>174</v>
      </c>
      <c r="B21" s="127"/>
      <c r="C21" s="127"/>
      <c r="D21" s="127"/>
      <c r="E21" s="127"/>
      <c r="F21" s="127"/>
      <c r="G21" s="128"/>
      <c r="H21" s="60">
        <f>SUM(H8:H20)</f>
        <v>47.5592425</v>
      </c>
      <c r="I21" s="13"/>
      <c r="J21" s="13"/>
      <c r="K21" s="13"/>
    </row>
    <row r="22" spans="1:11" ht="18.6" customHeight="1">
      <c r="A22" s="50"/>
      <c r="B22" s="50"/>
      <c r="C22" s="50"/>
      <c r="D22" s="50"/>
      <c r="E22" s="50"/>
      <c r="F22" s="50"/>
      <c r="G22" s="50"/>
      <c r="H22" s="50"/>
      <c r="I22" s="13"/>
      <c r="J22" s="13"/>
      <c r="K22" s="13"/>
    </row>
    <row r="23" spans="1:11" ht="15">
      <c r="A23" s="61" t="s">
        <v>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30">
      <c r="A24" s="50" t="s">
        <v>176</v>
      </c>
      <c r="B24" s="62" t="s">
        <v>177</v>
      </c>
      <c r="C24" s="62" t="s">
        <v>178</v>
      </c>
      <c r="D24" s="13"/>
      <c r="E24" s="13"/>
      <c r="F24" s="13"/>
      <c r="G24" s="13"/>
      <c r="H24" s="13"/>
      <c r="I24" s="13"/>
      <c r="J24" s="13"/>
      <c r="K24" s="13"/>
    </row>
    <row r="25" spans="1:11" ht="24.6" customHeight="1">
      <c r="A25" s="63" t="s">
        <v>134</v>
      </c>
      <c r="B25" s="64">
        <f>'Stawki wynagrodzeń (przykład)'!E11</f>
        <v>100.21850193007813</v>
      </c>
      <c r="C25" s="64">
        <f>B25/60</f>
        <v>1.6703083655013022</v>
      </c>
      <c r="D25" s="13"/>
      <c r="E25" s="13"/>
      <c r="F25" s="13"/>
      <c r="G25" s="13"/>
      <c r="H25" s="13"/>
      <c r="I25" s="13"/>
      <c r="J25" s="13"/>
      <c r="K25" s="13"/>
    </row>
    <row r="26" spans="1:11" ht="24.6" customHeight="1">
      <c r="A26" s="73" t="s">
        <v>137</v>
      </c>
      <c r="B26" s="74">
        <f>'Stawki wynagrodzeń (przykład)'!E26</f>
        <v>47.215088890625</v>
      </c>
      <c r="C26" s="64">
        <f aca="true" t="shared" si="1" ref="C26:C27">B26/60</f>
        <v>0.7869181481770833</v>
      </c>
      <c r="D26" s="13"/>
      <c r="E26" s="13"/>
      <c r="F26" s="13"/>
      <c r="G26" s="13"/>
      <c r="H26" s="13"/>
      <c r="I26" s="13"/>
      <c r="J26" s="13"/>
      <c r="K26" s="13"/>
    </row>
    <row r="27" spans="1:11" ht="24.6" customHeight="1">
      <c r="A27" s="73" t="s">
        <v>151</v>
      </c>
      <c r="B27" s="74">
        <f>'Stawki wynagrodzeń (przykład)'!E30</f>
        <v>44.93603934166667</v>
      </c>
      <c r="C27" s="64">
        <f t="shared" si="1"/>
        <v>0.7489339890277779</v>
      </c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45">
      <c r="A29" s="27" t="s">
        <v>97</v>
      </c>
      <c r="B29" s="27" t="s">
        <v>179</v>
      </c>
      <c r="C29" s="27" t="s">
        <v>162</v>
      </c>
      <c r="D29" s="27" t="s">
        <v>180</v>
      </c>
      <c r="E29" s="27" t="s">
        <v>181</v>
      </c>
      <c r="F29" s="27" t="s">
        <v>182</v>
      </c>
      <c r="G29" s="27" t="s">
        <v>183</v>
      </c>
      <c r="H29" s="13"/>
      <c r="I29" s="13"/>
      <c r="J29" s="13"/>
      <c r="K29" s="13"/>
    </row>
    <row r="30" spans="1:11" ht="15">
      <c r="A30" s="65"/>
      <c r="B30" s="51" t="s">
        <v>167</v>
      </c>
      <c r="C30" s="51" t="s">
        <v>169</v>
      </c>
      <c r="D30" s="51" t="s">
        <v>170</v>
      </c>
      <c r="E30" s="51" t="s">
        <v>171</v>
      </c>
      <c r="F30" s="51" t="s">
        <v>172</v>
      </c>
      <c r="G30" s="66" t="s">
        <v>184</v>
      </c>
      <c r="H30" s="13"/>
      <c r="I30" s="13"/>
      <c r="J30" s="13"/>
      <c r="K30" s="13"/>
    </row>
    <row r="31" spans="1:11" ht="22.9" customHeight="1">
      <c r="A31" s="23">
        <v>1</v>
      </c>
      <c r="B31" s="96" t="str">
        <f>A25</f>
        <v>Lekarz radiolog</v>
      </c>
      <c r="C31" s="67">
        <v>1</v>
      </c>
      <c r="D31" s="23" t="s">
        <v>185</v>
      </c>
      <c r="E31" s="68">
        <v>80</v>
      </c>
      <c r="F31" s="69">
        <f>C25</f>
        <v>1.6703083655013022</v>
      </c>
      <c r="G31" s="26">
        <f>(E31/C31)*F31</f>
        <v>133.62466924010417</v>
      </c>
      <c r="H31" s="13"/>
      <c r="I31" s="13"/>
      <c r="J31" s="13"/>
      <c r="K31" s="13"/>
    </row>
    <row r="32" spans="1:11" ht="22.9" customHeight="1">
      <c r="A32" s="23">
        <v>2</v>
      </c>
      <c r="B32" s="96" t="str">
        <f>A26</f>
        <v>Technik radiologii</v>
      </c>
      <c r="C32" s="67">
        <v>1</v>
      </c>
      <c r="D32" s="23" t="s">
        <v>185</v>
      </c>
      <c r="E32" s="68">
        <v>30</v>
      </c>
      <c r="F32" s="69">
        <f>C26</f>
        <v>0.7869181481770833</v>
      </c>
      <c r="G32" s="26">
        <f>(E32/C32)*F32</f>
        <v>23.6075444453125</v>
      </c>
      <c r="H32" s="13"/>
      <c r="I32" s="13"/>
      <c r="J32" s="13"/>
      <c r="K32" s="13"/>
    </row>
    <row r="33" spans="1:11" ht="22.9" customHeight="1">
      <c r="A33" s="46">
        <v>3</v>
      </c>
      <c r="B33" s="96" t="str">
        <f>A27</f>
        <v>Pielęgniarka</v>
      </c>
      <c r="C33" s="67">
        <v>1</v>
      </c>
      <c r="D33" s="23" t="s">
        <v>185</v>
      </c>
      <c r="E33" s="68">
        <v>30</v>
      </c>
      <c r="F33" s="69">
        <f>C27</f>
        <v>0.7489339890277779</v>
      </c>
      <c r="G33" s="26">
        <f>(E33/C33)*F33</f>
        <v>22.468019670833336</v>
      </c>
      <c r="H33" s="13"/>
      <c r="I33" s="13"/>
      <c r="J33" s="13"/>
      <c r="K33" s="13"/>
    </row>
    <row r="34" spans="1:11" ht="27" customHeight="1">
      <c r="A34" s="126" t="s">
        <v>186</v>
      </c>
      <c r="B34" s="127"/>
      <c r="C34" s="127"/>
      <c r="D34" s="127"/>
      <c r="E34" s="127"/>
      <c r="F34" s="127"/>
      <c r="G34" s="60">
        <f>SUM(G31:G33)</f>
        <v>179.70023335625</v>
      </c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6.45" customHeight="1">
      <c r="A37" s="129" t="s">
        <v>187</v>
      </c>
      <c r="B37" s="129"/>
      <c r="C37" s="64">
        <f>H21</f>
        <v>47.5592425</v>
      </c>
      <c r="D37" s="13"/>
      <c r="E37" s="13"/>
      <c r="F37" s="13"/>
      <c r="G37" s="13"/>
      <c r="H37" s="13"/>
      <c r="I37" s="13"/>
      <c r="J37" s="13"/>
      <c r="K37" s="13"/>
    </row>
    <row r="38" spans="1:11" ht="25.15" customHeight="1">
      <c r="A38" s="130" t="s">
        <v>188</v>
      </c>
      <c r="B38" s="130"/>
      <c r="C38" s="64">
        <f>G34</f>
        <v>179.70023335625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A39" s="122" t="s">
        <v>189</v>
      </c>
      <c r="B39" s="122"/>
      <c r="C39" s="75">
        <f>SUM(C37:C38)</f>
        <v>227.25947585625002</v>
      </c>
      <c r="D39" s="13"/>
      <c r="E39" s="13"/>
      <c r="F39" s="13"/>
      <c r="G39" s="13"/>
      <c r="H39" s="13"/>
      <c r="I39" s="13"/>
      <c r="J39" s="13"/>
      <c r="K39" s="13"/>
    </row>
  </sheetData>
  <mergeCells count="7">
    <mergeCell ref="A37:B37"/>
    <mergeCell ref="A38:B38"/>
    <mergeCell ref="A39:B39"/>
    <mergeCell ref="B1:C1"/>
    <mergeCell ref="A4:C4"/>
    <mergeCell ref="A21:G21"/>
    <mergeCell ref="A34:F3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C9406-8287-4C77-9B43-4878DF78D527}">
  <dimension ref="A1:K28"/>
  <sheetViews>
    <sheetView workbookViewId="0" topLeftCell="A4">
      <selection activeCell="A11" sqref="A11:XFD11"/>
    </sheetView>
  </sheetViews>
  <sheetFormatPr defaultColWidth="9.140625" defaultRowHeight="15"/>
  <cols>
    <col min="1" max="1" width="24.7109375" style="70" customWidth="1"/>
    <col min="2" max="2" width="50.8515625" style="70" customWidth="1"/>
    <col min="3" max="3" width="19.7109375" style="70" customWidth="1"/>
    <col min="4" max="4" width="11.7109375" style="70" customWidth="1"/>
    <col min="5" max="5" width="11.57421875" style="70" customWidth="1"/>
    <col min="6" max="6" width="11.140625" style="70" customWidth="1"/>
    <col min="7" max="7" width="14.85156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75">
      <c r="A1" s="50" t="s">
        <v>1</v>
      </c>
      <c r="B1" s="123" t="str">
        <f>'Wykaz procedur (przykład)'!D11</f>
        <v>RM stawu biodrowego bez wzmocnienia kontrastowego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30">
      <c r="A2" s="50" t="s">
        <v>95</v>
      </c>
      <c r="B2" s="72" t="str">
        <f>'Wykaz procedur (przykład)'!C11</f>
        <v>88.904.1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15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5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60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4.6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2</v>
      </c>
      <c r="G8" s="37">
        <f>'Słownik mat. (przykładowe ceny)'!E3</f>
        <v>0.45</v>
      </c>
      <c r="H8" s="37">
        <f>(F8/D8)*G8</f>
        <v>0.9</v>
      </c>
      <c r="I8" s="13"/>
      <c r="J8" s="13"/>
      <c r="K8" s="13"/>
    </row>
    <row r="9" spans="1:11" ht="24.6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1">(F9/D9)*G9</f>
        <v>1.05</v>
      </c>
      <c r="I9" s="13"/>
      <c r="J9" s="13"/>
      <c r="K9" s="13"/>
    </row>
    <row r="10" spans="1:11" ht="24.6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s="59" customFormat="1" ht="32.45" customHeight="1">
      <c r="A11" s="28" t="str">
        <f>'Słownik mat. (przykładowe ceny)'!A15</f>
        <v>MG-RM-013</v>
      </c>
      <c r="B11" s="53" t="str">
        <f>'Słownik mat. (przykładowe ceny)'!B15</f>
        <v>Koperta na CD
Opakowanie = 4.000 szt.</v>
      </c>
      <c r="C11" s="52" t="str">
        <f>'Słownik mat. (przykładowe ceny)'!C15</f>
        <v>materiał niemedyczny</v>
      </c>
      <c r="D11" s="29">
        <v>4000</v>
      </c>
      <c r="E11" s="95" t="str">
        <f>'Słownik mat. (przykładowe ceny)'!D15</f>
        <v>opakowanie</v>
      </c>
      <c r="F11" s="56">
        <v>1</v>
      </c>
      <c r="G11" s="37">
        <f>'Słownik mat. (przykładowe ceny)'!E15</f>
        <v>210.17</v>
      </c>
      <c r="H11" s="37">
        <f t="shared" si="0"/>
        <v>0.0525425</v>
      </c>
      <c r="I11" s="58"/>
      <c r="J11" s="58"/>
      <c r="K11" s="58"/>
    </row>
    <row r="12" spans="1:11" ht="24.6" customHeight="1">
      <c r="A12" s="126" t="s">
        <v>174</v>
      </c>
      <c r="B12" s="127"/>
      <c r="C12" s="127"/>
      <c r="D12" s="127"/>
      <c r="E12" s="127"/>
      <c r="F12" s="127"/>
      <c r="G12" s="128"/>
      <c r="H12" s="60">
        <f>SUM(H8:H11)</f>
        <v>2.9325425000000003</v>
      </c>
      <c r="I12" s="13"/>
      <c r="J12" s="13"/>
      <c r="K12" s="13"/>
    </row>
    <row r="13" spans="1:11" ht="18.6" customHeight="1">
      <c r="A13" s="50"/>
      <c r="B13" s="50"/>
      <c r="C13" s="50"/>
      <c r="D13" s="50"/>
      <c r="E13" s="50"/>
      <c r="F13" s="50"/>
      <c r="G13" s="50"/>
      <c r="H13" s="50"/>
      <c r="I13" s="13"/>
      <c r="J13" s="13"/>
      <c r="K13" s="13"/>
    </row>
    <row r="14" spans="1:11" ht="15">
      <c r="A14" s="61" t="s">
        <v>175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30">
      <c r="A15" s="50" t="s">
        <v>176</v>
      </c>
      <c r="B15" s="62" t="s">
        <v>177</v>
      </c>
      <c r="C15" s="62" t="s">
        <v>178</v>
      </c>
      <c r="D15" s="13"/>
      <c r="E15" s="13"/>
      <c r="F15" s="13"/>
      <c r="G15" s="13"/>
      <c r="H15" s="13"/>
      <c r="I15" s="13"/>
      <c r="J15" s="13"/>
      <c r="K15" s="13"/>
    </row>
    <row r="16" spans="1:11" ht="24" customHeight="1">
      <c r="A16" s="63" t="s">
        <v>134</v>
      </c>
      <c r="B16" s="64">
        <f>'Stawki wynagrodzeń (przykład)'!E11</f>
        <v>100.21850193007813</v>
      </c>
      <c r="C16" s="64">
        <f>B16/60</f>
        <v>1.6703083655013022</v>
      </c>
      <c r="D16" s="13"/>
      <c r="E16" s="13"/>
      <c r="F16" s="13"/>
      <c r="G16" s="13"/>
      <c r="H16" s="13"/>
      <c r="I16" s="13"/>
      <c r="J16" s="13"/>
      <c r="K16" s="13"/>
    </row>
    <row r="17" spans="1:11" ht="24" customHeight="1">
      <c r="A17" s="73" t="s">
        <v>137</v>
      </c>
      <c r="B17" s="74">
        <f>'Stawki wynagrodzeń (przykład)'!E26</f>
        <v>47.215088890625</v>
      </c>
      <c r="C17" s="64">
        <f aca="true" t="shared" si="1" ref="C17">B17/60</f>
        <v>0.7869181481770833</v>
      </c>
      <c r="D17" s="13"/>
      <c r="E17" s="13"/>
      <c r="F17" s="13"/>
      <c r="G17" s="13"/>
      <c r="H17" s="13"/>
      <c r="I17" s="13"/>
      <c r="J17" s="13"/>
      <c r="K17" s="13"/>
    </row>
    <row r="18" spans="1:1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45">
      <c r="A19" s="27" t="s">
        <v>97</v>
      </c>
      <c r="B19" s="27" t="s">
        <v>179</v>
      </c>
      <c r="C19" s="27" t="s">
        <v>162</v>
      </c>
      <c r="D19" s="27" t="s">
        <v>180</v>
      </c>
      <c r="E19" s="27" t="s">
        <v>181</v>
      </c>
      <c r="F19" s="27" t="s">
        <v>182</v>
      </c>
      <c r="G19" s="27" t="s">
        <v>183</v>
      </c>
      <c r="H19" s="13"/>
      <c r="I19" s="13"/>
      <c r="J19" s="13"/>
      <c r="K19" s="13"/>
    </row>
    <row r="20" spans="1:11" ht="15">
      <c r="A20" s="65"/>
      <c r="B20" s="51" t="s">
        <v>167</v>
      </c>
      <c r="C20" s="51" t="s">
        <v>169</v>
      </c>
      <c r="D20" s="51" t="s">
        <v>170</v>
      </c>
      <c r="E20" s="51" t="s">
        <v>171</v>
      </c>
      <c r="F20" s="51" t="s">
        <v>172</v>
      </c>
      <c r="G20" s="66" t="s">
        <v>184</v>
      </c>
      <c r="H20" s="13"/>
      <c r="I20" s="13"/>
      <c r="J20" s="13"/>
      <c r="K20" s="13"/>
    </row>
    <row r="21" spans="1:11" ht="24" customHeight="1">
      <c r="A21" s="23">
        <v>1</v>
      </c>
      <c r="B21" s="96" t="str">
        <f>A16</f>
        <v>Lekarz radiolog</v>
      </c>
      <c r="C21" s="67">
        <v>1</v>
      </c>
      <c r="D21" s="23" t="s">
        <v>185</v>
      </c>
      <c r="E21" s="68">
        <v>55</v>
      </c>
      <c r="F21" s="69">
        <f>C16</f>
        <v>1.6703083655013022</v>
      </c>
      <c r="G21" s="26">
        <f>(E21/C21)*F21</f>
        <v>91.86696010257162</v>
      </c>
      <c r="H21" s="13"/>
      <c r="I21" s="13"/>
      <c r="J21" s="13"/>
      <c r="K21" s="13"/>
    </row>
    <row r="22" spans="1:11" ht="24" customHeight="1">
      <c r="A22" s="23">
        <v>2</v>
      </c>
      <c r="B22" s="96" t="str">
        <f>A17</f>
        <v>Technik radiologii</v>
      </c>
      <c r="C22" s="67">
        <v>1</v>
      </c>
      <c r="D22" s="23" t="s">
        <v>185</v>
      </c>
      <c r="E22" s="68">
        <v>25</v>
      </c>
      <c r="F22" s="69">
        <f>C17</f>
        <v>0.7869181481770833</v>
      </c>
      <c r="G22" s="26">
        <f>(E22/C22)*F22</f>
        <v>19.672953704427083</v>
      </c>
      <c r="H22" s="13"/>
      <c r="I22" s="13"/>
      <c r="J22" s="13"/>
      <c r="K22" s="13"/>
    </row>
    <row r="23" spans="1:11" ht="27" customHeight="1">
      <c r="A23" s="126" t="s">
        <v>186</v>
      </c>
      <c r="B23" s="127"/>
      <c r="C23" s="127"/>
      <c r="D23" s="127"/>
      <c r="E23" s="127"/>
      <c r="F23" s="127"/>
      <c r="G23" s="60">
        <f>SUM(G21:G22)</f>
        <v>111.53991380699871</v>
      </c>
      <c r="H23" s="13"/>
      <c r="I23" s="13"/>
      <c r="J23" s="13"/>
      <c r="K23" s="13"/>
    </row>
    <row r="24" spans="1:11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26.45" customHeight="1">
      <c r="A26" s="129" t="s">
        <v>187</v>
      </c>
      <c r="B26" s="129"/>
      <c r="C26" s="64">
        <f>H12</f>
        <v>2.9325425000000003</v>
      </c>
      <c r="D26" s="13"/>
      <c r="E26" s="13"/>
      <c r="F26" s="13"/>
      <c r="G26" s="13"/>
      <c r="H26" s="13"/>
      <c r="I26" s="13"/>
      <c r="J26" s="13"/>
      <c r="K26" s="13"/>
    </row>
    <row r="27" spans="1:11" ht="25.15" customHeight="1">
      <c r="A27" s="130" t="s">
        <v>188</v>
      </c>
      <c r="B27" s="130"/>
      <c r="C27" s="64">
        <f>G23</f>
        <v>111.53991380699871</v>
      </c>
      <c r="D27" s="13"/>
      <c r="E27" s="13"/>
      <c r="F27" s="13"/>
      <c r="G27" s="13"/>
      <c r="H27" s="13"/>
      <c r="I27" s="13"/>
      <c r="J27" s="13"/>
      <c r="K27" s="13"/>
    </row>
    <row r="28" spans="1:11" ht="25.15" customHeight="1">
      <c r="A28" s="122" t="s">
        <v>189</v>
      </c>
      <c r="B28" s="122"/>
      <c r="C28" s="75">
        <f>SUM(C26:C27)</f>
        <v>114.47245630699871</v>
      </c>
      <c r="D28" s="13"/>
      <c r="E28" s="13"/>
      <c r="F28" s="13"/>
      <c r="G28" s="13"/>
      <c r="H28" s="13"/>
      <c r="I28" s="13"/>
      <c r="J28" s="13"/>
      <c r="K28" s="13"/>
    </row>
  </sheetData>
  <mergeCells count="7">
    <mergeCell ref="A28:B28"/>
    <mergeCell ref="B1:C1"/>
    <mergeCell ref="A4:C4"/>
    <mergeCell ref="A12:G12"/>
    <mergeCell ref="A23:F23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F5AF7-8555-4B4C-B118-7F5B9A600786}">
  <dimension ref="A1:K39"/>
  <sheetViews>
    <sheetView workbookViewId="0" topLeftCell="A14">
      <selection activeCell="A20" sqref="A20:XFD20"/>
    </sheetView>
  </sheetViews>
  <sheetFormatPr defaultColWidth="9.140625" defaultRowHeight="15"/>
  <cols>
    <col min="1" max="1" width="24.7109375" style="70" customWidth="1"/>
    <col min="2" max="2" width="55.28125" style="70" customWidth="1"/>
    <col min="3" max="3" width="19.7109375" style="70" customWidth="1"/>
    <col min="4" max="4" width="11.7109375" style="70" customWidth="1"/>
    <col min="5" max="5" width="12.00390625" style="70" customWidth="1"/>
    <col min="6" max="6" width="12.28125" style="70" customWidth="1"/>
    <col min="7" max="7" width="14.85156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75">
      <c r="A1" s="50" t="s">
        <v>1</v>
      </c>
      <c r="B1" s="123" t="str">
        <f>'Wykaz procedur (przykład)'!D12</f>
        <v>RM stawu biodrowego bez i ze wzmocnieniem kontrastowym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30">
      <c r="A2" s="50" t="s">
        <v>95</v>
      </c>
      <c r="B2" s="72" t="str">
        <f>'Wykaz procedur (przykład)'!C12</f>
        <v>88.905.1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15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5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60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4.6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24.6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20">(F9/D9)*G9</f>
        <v>1.05</v>
      </c>
      <c r="I9" s="13"/>
      <c r="J9" s="13"/>
      <c r="K9" s="13"/>
    </row>
    <row r="10" spans="1:11" ht="24.6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24.6" customHeight="1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24.6" customHeight="1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24.6" customHeight="1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24.6" customHeight="1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24.6" customHeight="1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24.6" customHeight="1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24.6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24.6" customHeight="1">
      <c r="A18" s="53" t="str">
        <f>'Słownik mat. (przykładowe ceny)'!A13</f>
        <v>MG-RM-011</v>
      </c>
      <c r="B18" s="53" t="str">
        <f>'Słownik mat. (przykładowe ceny)'!B13</f>
        <v>Zestaw do wstrzykiwacza do kontrastu</v>
      </c>
      <c r="C18" s="52" t="str">
        <f>'Słownik mat. (przykładowe ceny)'!C13</f>
        <v>materiał jednorazowy</v>
      </c>
      <c r="D18" s="55">
        <v>1</v>
      </c>
      <c r="E18" s="95" t="str">
        <f>'Słownik mat. (przykładowe ceny)'!D13</f>
        <v>szt</v>
      </c>
      <c r="F18" s="56">
        <v>1</v>
      </c>
      <c r="G18" s="37">
        <f>'Słownik mat. (przykładowe ceny)'!E13</f>
        <v>39.1918</v>
      </c>
      <c r="H18" s="37">
        <f t="shared" si="0"/>
        <v>39.1918</v>
      </c>
      <c r="I18" s="58"/>
      <c r="J18" s="58"/>
      <c r="K18" s="58"/>
    </row>
    <row r="19" spans="1:11" s="59" customFormat="1" ht="24.6" customHeight="1">
      <c r="A19" s="53" t="str">
        <f>'Słownik mat. (przykładowe ceny)'!A14</f>
        <v>MG-RM-012</v>
      </c>
      <c r="B19" s="53" t="str">
        <f>'Słownik mat. (przykładowe ceny)'!B14</f>
        <v>Przedłużacz do pompy infuzyjnej</v>
      </c>
      <c r="C19" s="52" t="str">
        <f>'Słownik mat. (przykładowe ceny)'!C14</f>
        <v>materiał jednorazowy</v>
      </c>
      <c r="D19" s="55">
        <v>1</v>
      </c>
      <c r="E19" s="95" t="str">
        <f>'Słownik mat. (przykładowe ceny)'!D14</f>
        <v>szt</v>
      </c>
      <c r="F19" s="56">
        <v>1</v>
      </c>
      <c r="G19" s="37">
        <f>'Słownik mat. (przykładowe ceny)'!E14</f>
        <v>0.84</v>
      </c>
      <c r="H19" s="37">
        <f t="shared" si="0"/>
        <v>0.84</v>
      </c>
      <c r="I19" s="58"/>
      <c r="J19" s="58"/>
      <c r="K19" s="58"/>
    </row>
    <row r="20" spans="1:11" s="59" customFormat="1" ht="32.45" customHeight="1">
      <c r="A20" s="28" t="str">
        <f>'Słownik mat. (przykładowe ceny)'!A15</f>
        <v>MG-RM-013</v>
      </c>
      <c r="B20" s="53" t="str">
        <f>'Słownik mat. (przykładowe ceny)'!B15</f>
        <v>Koperta na CD
Opakowanie = 4.000 szt.</v>
      </c>
      <c r="C20" s="52" t="str">
        <f>'Słownik mat. (przykładowe ceny)'!C15</f>
        <v>materiał niemedyczny</v>
      </c>
      <c r="D20" s="29">
        <v>4000</v>
      </c>
      <c r="E20" s="95" t="str">
        <f>'Słownik mat. (przykładowe ceny)'!D15</f>
        <v>opakowanie</v>
      </c>
      <c r="F20" s="56">
        <v>1</v>
      </c>
      <c r="G20" s="37">
        <f>'Słownik mat. (przykładowe ceny)'!E15</f>
        <v>210.17</v>
      </c>
      <c r="H20" s="37">
        <f t="shared" si="0"/>
        <v>0.0525425</v>
      </c>
      <c r="I20" s="58"/>
      <c r="J20" s="58"/>
      <c r="K20" s="58"/>
    </row>
    <row r="21" spans="1:11" ht="28.15" customHeight="1">
      <c r="A21" s="126" t="s">
        <v>174</v>
      </c>
      <c r="B21" s="127"/>
      <c r="C21" s="127"/>
      <c r="D21" s="127"/>
      <c r="E21" s="127"/>
      <c r="F21" s="127"/>
      <c r="G21" s="128"/>
      <c r="H21" s="60">
        <f>SUM(H8:H20)</f>
        <v>47.5592425</v>
      </c>
      <c r="I21" s="13"/>
      <c r="J21" s="13"/>
      <c r="K21" s="13"/>
    </row>
    <row r="22" spans="1:11" ht="18.6" customHeight="1">
      <c r="A22" s="50"/>
      <c r="B22" s="50"/>
      <c r="C22" s="50"/>
      <c r="D22" s="50"/>
      <c r="E22" s="50"/>
      <c r="F22" s="50"/>
      <c r="G22" s="50"/>
      <c r="H22" s="50"/>
      <c r="I22" s="13"/>
      <c r="J22" s="13"/>
      <c r="K22" s="13"/>
    </row>
    <row r="23" spans="1:11" ht="15">
      <c r="A23" s="61" t="s">
        <v>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30">
      <c r="A24" s="50" t="s">
        <v>176</v>
      </c>
      <c r="B24" s="62" t="s">
        <v>177</v>
      </c>
      <c r="C24" s="62" t="s">
        <v>178</v>
      </c>
      <c r="D24" s="13"/>
      <c r="E24" s="13"/>
      <c r="F24" s="13"/>
      <c r="G24" s="13"/>
      <c r="H24" s="13"/>
      <c r="I24" s="13"/>
      <c r="J24" s="13"/>
      <c r="K24" s="13"/>
    </row>
    <row r="25" spans="1:11" ht="24.6" customHeight="1">
      <c r="A25" s="63" t="s">
        <v>134</v>
      </c>
      <c r="B25" s="64">
        <f>'Stawki wynagrodzeń (przykład)'!E11</f>
        <v>100.21850193007813</v>
      </c>
      <c r="C25" s="64">
        <f>B25/60</f>
        <v>1.6703083655013022</v>
      </c>
      <c r="D25" s="13"/>
      <c r="E25" s="13"/>
      <c r="F25" s="13"/>
      <c r="G25" s="13"/>
      <c r="H25" s="13"/>
      <c r="I25" s="13"/>
      <c r="J25" s="13"/>
      <c r="K25" s="13"/>
    </row>
    <row r="26" spans="1:11" ht="24.6" customHeight="1">
      <c r="A26" s="73" t="s">
        <v>137</v>
      </c>
      <c r="B26" s="74">
        <f>'Stawki wynagrodzeń (przykład)'!E26</f>
        <v>47.215088890625</v>
      </c>
      <c r="C26" s="64">
        <f aca="true" t="shared" si="1" ref="C26:C27">B26/60</f>
        <v>0.7869181481770833</v>
      </c>
      <c r="D26" s="13"/>
      <c r="E26" s="13"/>
      <c r="F26" s="13"/>
      <c r="G26" s="13"/>
      <c r="H26" s="13"/>
      <c r="I26" s="13"/>
      <c r="J26" s="13"/>
      <c r="K26" s="13"/>
    </row>
    <row r="27" spans="1:11" ht="24.6" customHeight="1">
      <c r="A27" s="73" t="s">
        <v>151</v>
      </c>
      <c r="B27" s="74">
        <f>'Stawki wynagrodzeń (przykład)'!E30</f>
        <v>44.93603934166667</v>
      </c>
      <c r="C27" s="64">
        <f t="shared" si="1"/>
        <v>0.7489339890277779</v>
      </c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45">
      <c r="A29" s="27" t="s">
        <v>97</v>
      </c>
      <c r="B29" s="27" t="s">
        <v>179</v>
      </c>
      <c r="C29" s="27" t="s">
        <v>162</v>
      </c>
      <c r="D29" s="27" t="s">
        <v>180</v>
      </c>
      <c r="E29" s="27" t="s">
        <v>181</v>
      </c>
      <c r="F29" s="27" t="s">
        <v>182</v>
      </c>
      <c r="G29" s="27" t="s">
        <v>183</v>
      </c>
      <c r="H29" s="13"/>
      <c r="I29" s="13"/>
      <c r="J29" s="13"/>
      <c r="K29" s="13"/>
    </row>
    <row r="30" spans="1:11" ht="15">
      <c r="A30" s="65"/>
      <c r="B30" s="51" t="s">
        <v>167</v>
      </c>
      <c r="C30" s="51" t="s">
        <v>169</v>
      </c>
      <c r="D30" s="51" t="s">
        <v>170</v>
      </c>
      <c r="E30" s="51" t="s">
        <v>171</v>
      </c>
      <c r="F30" s="51" t="s">
        <v>172</v>
      </c>
      <c r="G30" s="66" t="s">
        <v>184</v>
      </c>
      <c r="H30" s="13"/>
      <c r="I30" s="13"/>
      <c r="J30" s="13"/>
      <c r="K30" s="13"/>
    </row>
    <row r="31" spans="1:11" ht="27.6" customHeight="1">
      <c r="A31" s="23">
        <v>1</v>
      </c>
      <c r="B31" s="23" t="str">
        <f>A25</f>
        <v>Lekarz radiolog</v>
      </c>
      <c r="C31" s="67">
        <v>1</v>
      </c>
      <c r="D31" s="23" t="s">
        <v>185</v>
      </c>
      <c r="E31" s="68">
        <v>65</v>
      </c>
      <c r="F31" s="69">
        <f>C25</f>
        <v>1.6703083655013022</v>
      </c>
      <c r="G31" s="26">
        <f>(E31/C31)*F31</f>
        <v>108.57004375758464</v>
      </c>
      <c r="H31" s="13"/>
      <c r="I31" s="13"/>
      <c r="J31" s="13"/>
      <c r="K31" s="13"/>
    </row>
    <row r="32" spans="1:11" ht="27.6" customHeight="1">
      <c r="A32" s="23">
        <v>2</v>
      </c>
      <c r="B32" s="23" t="str">
        <f>A26</f>
        <v>Technik radiologii</v>
      </c>
      <c r="C32" s="67">
        <v>1</v>
      </c>
      <c r="D32" s="23" t="s">
        <v>185</v>
      </c>
      <c r="E32" s="68">
        <v>30</v>
      </c>
      <c r="F32" s="69">
        <f>C26</f>
        <v>0.7869181481770833</v>
      </c>
      <c r="G32" s="26">
        <f>(E32/C32)*F32</f>
        <v>23.6075444453125</v>
      </c>
      <c r="H32" s="13"/>
      <c r="I32" s="13"/>
      <c r="J32" s="13"/>
      <c r="K32" s="13"/>
    </row>
    <row r="33" spans="1:11" ht="27.6" customHeight="1">
      <c r="A33" s="46">
        <v>3</v>
      </c>
      <c r="B33" s="23" t="str">
        <f>A27</f>
        <v>Pielęgniarka</v>
      </c>
      <c r="C33" s="67">
        <v>1</v>
      </c>
      <c r="D33" s="23" t="s">
        <v>185</v>
      </c>
      <c r="E33" s="68">
        <v>30</v>
      </c>
      <c r="F33" s="69">
        <f>C27</f>
        <v>0.7489339890277779</v>
      </c>
      <c r="G33" s="26">
        <f>(E33/C33)*F33</f>
        <v>22.468019670833336</v>
      </c>
      <c r="H33" s="13"/>
      <c r="I33" s="13"/>
      <c r="J33" s="13"/>
      <c r="K33" s="13"/>
    </row>
    <row r="34" spans="1:11" ht="27" customHeight="1">
      <c r="A34" s="126" t="s">
        <v>186</v>
      </c>
      <c r="B34" s="127"/>
      <c r="C34" s="127"/>
      <c r="D34" s="127"/>
      <c r="E34" s="127"/>
      <c r="F34" s="127"/>
      <c r="G34" s="60">
        <f>SUM(G31:G33)</f>
        <v>154.64560787373048</v>
      </c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6.45" customHeight="1">
      <c r="A37" s="129" t="s">
        <v>187</v>
      </c>
      <c r="B37" s="129"/>
      <c r="C37" s="64">
        <f>H21</f>
        <v>47.5592425</v>
      </c>
      <c r="D37" s="13"/>
      <c r="E37" s="13"/>
      <c r="F37" s="13"/>
      <c r="G37" s="13"/>
      <c r="H37" s="13"/>
      <c r="I37" s="13"/>
      <c r="J37" s="13"/>
      <c r="K37" s="13"/>
    </row>
    <row r="38" spans="1:11" ht="25.15" customHeight="1">
      <c r="A38" s="130" t="s">
        <v>188</v>
      </c>
      <c r="B38" s="130"/>
      <c r="C38" s="64">
        <f>G34</f>
        <v>154.64560787373048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A39" s="122" t="s">
        <v>189</v>
      </c>
      <c r="B39" s="122"/>
      <c r="C39" s="75">
        <f>SUM(C37:C38)</f>
        <v>202.2048503737305</v>
      </c>
      <c r="D39" s="13"/>
      <c r="E39" s="13"/>
      <c r="F39" s="13"/>
      <c r="G39" s="13"/>
      <c r="H39" s="13"/>
      <c r="I39" s="13"/>
      <c r="J39" s="13"/>
      <c r="K39" s="13"/>
    </row>
  </sheetData>
  <mergeCells count="7">
    <mergeCell ref="A37:B37"/>
    <mergeCell ref="A38:B38"/>
    <mergeCell ref="A39:B39"/>
    <mergeCell ref="B1:C1"/>
    <mergeCell ref="A4:C4"/>
    <mergeCell ref="A21:G21"/>
    <mergeCell ref="A34:F3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CB74D-0CF8-4089-9278-444737C4711B}">
  <dimension ref="A1:K29"/>
  <sheetViews>
    <sheetView workbookViewId="0" topLeftCell="A1">
      <selection activeCell="A11" sqref="A11:XFD11"/>
    </sheetView>
  </sheetViews>
  <sheetFormatPr defaultColWidth="9.140625" defaultRowHeight="15"/>
  <cols>
    <col min="1" max="1" width="24.7109375" style="70" customWidth="1"/>
    <col min="2" max="2" width="51.28125" style="70" customWidth="1"/>
    <col min="3" max="3" width="20.8515625" style="70" customWidth="1"/>
    <col min="4" max="4" width="11.7109375" style="70" customWidth="1"/>
    <col min="5" max="5" width="11.28125" style="70" customWidth="1"/>
    <col min="6" max="6" width="11.7109375" style="70" customWidth="1"/>
    <col min="7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75">
      <c r="A1" s="50" t="s">
        <v>1</v>
      </c>
      <c r="B1" s="123" t="str">
        <f>'Wykaz procedur (przykład)'!D13</f>
        <v>RM stopy bez wzmocnienia kontrastowego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30">
      <c r="A2" s="50" t="s">
        <v>95</v>
      </c>
      <c r="B2" s="72" t="str">
        <f>'Wykaz procedur (przykład)'!C13</f>
        <v>88.904.2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15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5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60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9.45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2</v>
      </c>
      <c r="G8" s="37">
        <f>'Słownik mat. (przykładowe ceny)'!E3</f>
        <v>0.45</v>
      </c>
      <c r="H8" s="37">
        <f>(F8/D8)*G8</f>
        <v>0.9</v>
      </c>
      <c r="I8" s="13"/>
      <c r="J8" s="13"/>
      <c r="K8" s="13"/>
    </row>
    <row r="9" spans="1:11" ht="29.45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1">(F9/D9)*G9</f>
        <v>1.05</v>
      </c>
      <c r="I9" s="13"/>
      <c r="J9" s="13"/>
      <c r="K9" s="13"/>
    </row>
    <row r="10" spans="1:11" ht="29.45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s="59" customFormat="1" ht="32.45" customHeight="1">
      <c r="A11" s="28" t="str">
        <f>'Słownik mat. (przykładowe ceny)'!A15</f>
        <v>MG-RM-013</v>
      </c>
      <c r="B11" s="53" t="str">
        <f>'Słownik mat. (przykładowe ceny)'!B15</f>
        <v>Koperta na CD
Opakowanie = 4.000 szt.</v>
      </c>
      <c r="C11" s="52" t="str">
        <f>'Słownik mat. (przykładowe ceny)'!C15</f>
        <v>materiał niemedyczny</v>
      </c>
      <c r="D11" s="29">
        <v>4000</v>
      </c>
      <c r="E11" s="95" t="str">
        <f>'Słownik mat. (przykładowe ceny)'!D15</f>
        <v>opakowanie</v>
      </c>
      <c r="F11" s="56">
        <v>1</v>
      </c>
      <c r="G11" s="37">
        <f>'Słownik mat. (przykładowe ceny)'!E15</f>
        <v>210.17</v>
      </c>
      <c r="H11" s="37">
        <f t="shared" si="0"/>
        <v>0.0525425</v>
      </c>
      <c r="I11" s="58"/>
      <c r="J11" s="58"/>
      <c r="K11" s="58"/>
    </row>
    <row r="12" spans="1:11" ht="27" customHeight="1">
      <c r="A12" s="126" t="s">
        <v>174</v>
      </c>
      <c r="B12" s="127"/>
      <c r="C12" s="127"/>
      <c r="D12" s="127"/>
      <c r="E12" s="127"/>
      <c r="F12" s="127"/>
      <c r="G12" s="128"/>
      <c r="H12" s="60">
        <f>SUM(H8:H11)</f>
        <v>2.9325425000000003</v>
      </c>
      <c r="I12" s="13"/>
      <c r="J12" s="13"/>
      <c r="K12" s="13"/>
    </row>
    <row r="13" spans="1:11" ht="18.6" customHeight="1">
      <c r="A13" s="50"/>
      <c r="B13" s="50"/>
      <c r="C13" s="50"/>
      <c r="D13" s="50"/>
      <c r="E13" s="50"/>
      <c r="F13" s="50"/>
      <c r="G13" s="50"/>
      <c r="H13" s="50"/>
      <c r="I13" s="13"/>
      <c r="J13" s="13"/>
      <c r="K13" s="13"/>
    </row>
    <row r="14" spans="1:11" ht="15">
      <c r="A14" s="61" t="s">
        <v>175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30">
      <c r="A15" s="50" t="s">
        <v>176</v>
      </c>
      <c r="B15" s="62" t="s">
        <v>177</v>
      </c>
      <c r="C15" s="62" t="s">
        <v>178</v>
      </c>
      <c r="D15" s="13"/>
      <c r="E15" s="13"/>
      <c r="F15" s="13"/>
      <c r="G15" s="13"/>
      <c r="H15" s="13"/>
      <c r="I15" s="13"/>
      <c r="J15" s="13"/>
      <c r="K15" s="13"/>
    </row>
    <row r="16" spans="1:11" ht="21.6" customHeight="1">
      <c r="A16" s="63" t="s">
        <v>134</v>
      </c>
      <c r="B16" s="64">
        <f>'Stawki wynagrodzeń (przykład)'!E11</f>
        <v>100.21850193007813</v>
      </c>
      <c r="C16" s="64">
        <f>B16/60</f>
        <v>1.6703083655013022</v>
      </c>
      <c r="D16" s="13"/>
      <c r="E16" s="13"/>
      <c r="F16" s="13"/>
      <c r="G16" s="13"/>
      <c r="H16" s="13"/>
      <c r="I16" s="13"/>
      <c r="J16" s="13"/>
      <c r="K16" s="13"/>
    </row>
    <row r="17" spans="1:11" ht="21.6" customHeight="1">
      <c r="A17" s="73" t="s">
        <v>137</v>
      </c>
      <c r="B17" s="74">
        <f>'Stawki wynagrodzeń (przykład)'!E26</f>
        <v>47.215088890625</v>
      </c>
      <c r="C17" s="64">
        <f aca="true" t="shared" si="1" ref="C17:C18">B17/60</f>
        <v>0.7869181481770833</v>
      </c>
      <c r="D17" s="13"/>
      <c r="E17" s="13"/>
      <c r="F17" s="13"/>
      <c r="G17" s="13"/>
      <c r="H17" s="13"/>
      <c r="I17" s="13"/>
      <c r="J17" s="13"/>
      <c r="K17" s="13"/>
    </row>
    <row r="18" spans="1:11" ht="21.6" customHeight="1">
      <c r="A18" s="73" t="s">
        <v>151</v>
      </c>
      <c r="B18" s="74">
        <f>'Stawki wynagrodzeń (przykład)'!E30</f>
        <v>44.93603934166667</v>
      </c>
      <c r="C18" s="64">
        <f t="shared" si="1"/>
        <v>0.7489339890277779</v>
      </c>
      <c r="D18" s="13"/>
      <c r="E18" s="13"/>
      <c r="F18" s="13"/>
      <c r="G18" s="13"/>
      <c r="H18" s="13"/>
      <c r="I18" s="13"/>
      <c r="J18" s="13"/>
      <c r="K18" s="13"/>
    </row>
    <row r="19" spans="1:11" ht="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45">
      <c r="A20" s="27" t="s">
        <v>97</v>
      </c>
      <c r="B20" s="27" t="s">
        <v>179</v>
      </c>
      <c r="C20" s="27" t="s">
        <v>162</v>
      </c>
      <c r="D20" s="27" t="s">
        <v>180</v>
      </c>
      <c r="E20" s="27" t="s">
        <v>181</v>
      </c>
      <c r="F20" s="27" t="s">
        <v>182</v>
      </c>
      <c r="G20" s="27" t="s">
        <v>183</v>
      </c>
      <c r="H20" s="13"/>
      <c r="I20" s="13"/>
      <c r="J20" s="13"/>
      <c r="K20" s="13"/>
    </row>
    <row r="21" spans="1:11" ht="15">
      <c r="A21" s="65"/>
      <c r="B21" s="51" t="s">
        <v>167</v>
      </c>
      <c r="C21" s="51" t="s">
        <v>169</v>
      </c>
      <c r="D21" s="51" t="s">
        <v>170</v>
      </c>
      <c r="E21" s="51" t="s">
        <v>171</v>
      </c>
      <c r="F21" s="51" t="s">
        <v>172</v>
      </c>
      <c r="G21" s="66" t="s">
        <v>184</v>
      </c>
      <c r="H21" s="13"/>
      <c r="I21" s="13"/>
      <c r="J21" s="13"/>
      <c r="K21" s="13"/>
    </row>
    <row r="22" spans="1:11" ht="30.6" customHeight="1">
      <c r="A22" s="23">
        <v>1</v>
      </c>
      <c r="B22" s="96" t="str">
        <f>A16</f>
        <v>Lekarz radiolog</v>
      </c>
      <c r="C22" s="67">
        <v>1</v>
      </c>
      <c r="D22" s="23" t="s">
        <v>185</v>
      </c>
      <c r="E22" s="68">
        <v>55</v>
      </c>
      <c r="F22" s="69">
        <f>C16</f>
        <v>1.6703083655013022</v>
      </c>
      <c r="G22" s="26">
        <f>(E22/C22)*F22</f>
        <v>91.86696010257162</v>
      </c>
      <c r="H22" s="13"/>
      <c r="I22" s="13"/>
      <c r="J22" s="13"/>
      <c r="K22" s="13"/>
    </row>
    <row r="23" spans="1:11" ht="30.6" customHeight="1">
      <c r="A23" s="23">
        <v>2</v>
      </c>
      <c r="B23" s="96" t="str">
        <f>A17</f>
        <v>Technik radiologii</v>
      </c>
      <c r="C23" s="67">
        <v>1</v>
      </c>
      <c r="D23" s="23" t="s">
        <v>185</v>
      </c>
      <c r="E23" s="68">
        <v>35</v>
      </c>
      <c r="F23" s="69">
        <f>C17</f>
        <v>0.7869181481770833</v>
      </c>
      <c r="G23" s="26">
        <f>(E23/C23)*F23</f>
        <v>27.542135186197914</v>
      </c>
      <c r="H23" s="13"/>
      <c r="I23" s="13"/>
      <c r="J23" s="13"/>
      <c r="K23" s="13"/>
    </row>
    <row r="24" spans="1:11" ht="27" customHeight="1">
      <c r="A24" s="126" t="s">
        <v>186</v>
      </c>
      <c r="B24" s="127"/>
      <c r="C24" s="127"/>
      <c r="D24" s="127"/>
      <c r="E24" s="127"/>
      <c r="F24" s="127"/>
      <c r="G24" s="60">
        <f>SUM(G22:G23)</f>
        <v>119.40909528876954</v>
      </c>
      <c r="H24" s="13"/>
      <c r="I24" s="13"/>
      <c r="J24" s="13"/>
      <c r="K24" s="13"/>
    </row>
    <row r="25" spans="1:11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26.45" customHeight="1">
      <c r="A27" s="129" t="s">
        <v>187</v>
      </c>
      <c r="B27" s="129"/>
      <c r="C27" s="64">
        <f>H12</f>
        <v>2.9325425000000003</v>
      </c>
      <c r="D27" s="13"/>
      <c r="E27" s="13"/>
      <c r="F27" s="13"/>
      <c r="G27" s="13"/>
      <c r="H27" s="13"/>
      <c r="I27" s="13"/>
      <c r="J27" s="13"/>
      <c r="K27" s="13"/>
    </row>
    <row r="28" spans="1:11" ht="25.15" customHeight="1">
      <c r="A28" s="130" t="s">
        <v>188</v>
      </c>
      <c r="B28" s="130"/>
      <c r="C28" s="64">
        <f>G24</f>
        <v>119.40909528876954</v>
      </c>
      <c r="D28" s="13"/>
      <c r="E28" s="13"/>
      <c r="F28" s="13"/>
      <c r="G28" s="13"/>
      <c r="H28" s="13"/>
      <c r="I28" s="13"/>
      <c r="J28" s="13"/>
      <c r="K28" s="13"/>
    </row>
    <row r="29" spans="1:11" ht="25.15" customHeight="1">
      <c r="A29" s="122" t="s">
        <v>189</v>
      </c>
      <c r="B29" s="122"/>
      <c r="C29" s="75">
        <f>SUM(C27:C28)</f>
        <v>122.34163778876953</v>
      </c>
      <c r="D29" s="13"/>
      <c r="E29" s="13"/>
      <c r="F29" s="13"/>
      <c r="G29" s="13"/>
      <c r="H29" s="13"/>
      <c r="I29" s="13"/>
      <c r="J29" s="13"/>
      <c r="K29" s="13"/>
    </row>
  </sheetData>
  <mergeCells count="7">
    <mergeCell ref="A29:B29"/>
    <mergeCell ref="B1:C1"/>
    <mergeCell ref="A4:C4"/>
    <mergeCell ref="A12:G12"/>
    <mergeCell ref="A24:F24"/>
    <mergeCell ref="A27:B27"/>
    <mergeCell ref="A28:B2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C2D94-9283-4CC7-8C97-47D0743AD2F6}">
  <dimension ref="A1:K39"/>
  <sheetViews>
    <sheetView workbookViewId="0" topLeftCell="A13">
      <selection activeCell="A20" sqref="A20:XFD20"/>
    </sheetView>
  </sheetViews>
  <sheetFormatPr defaultColWidth="9.140625" defaultRowHeight="15"/>
  <cols>
    <col min="1" max="1" width="24.7109375" style="70" customWidth="1"/>
    <col min="2" max="2" width="49.7109375" style="70" customWidth="1"/>
    <col min="3" max="3" width="19.7109375" style="70" customWidth="1"/>
    <col min="4" max="4" width="11.7109375" style="70" customWidth="1"/>
    <col min="5" max="5" width="11.8515625" style="70" customWidth="1"/>
    <col min="6" max="6" width="12.421875" style="70" customWidth="1"/>
    <col min="7" max="7" width="15.281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75">
      <c r="A1" s="50" t="s">
        <v>1</v>
      </c>
      <c r="B1" s="123" t="str">
        <f>'Wykaz procedur (przykład)'!D14</f>
        <v>RM stopy bez i ze wzmocnieniem kontrastowym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30">
      <c r="A2" s="50" t="s">
        <v>95</v>
      </c>
      <c r="B2" s="72" t="str">
        <f>'Wykaz procedur (przykład)'!C14</f>
        <v>88.905.2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15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5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60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5.15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25.15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20">(F9/D9)*G9</f>
        <v>1.05</v>
      </c>
      <c r="I9" s="13"/>
      <c r="J9" s="13"/>
      <c r="K9" s="13"/>
    </row>
    <row r="10" spans="1:11" ht="25.15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25.15" customHeight="1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25.15" customHeight="1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25.15" customHeight="1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25.15" customHeight="1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25.15" customHeight="1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25.15" customHeight="1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25.15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25.15" customHeight="1">
      <c r="A18" s="53" t="str">
        <f>'Słownik mat. (przykładowe ceny)'!A13</f>
        <v>MG-RM-011</v>
      </c>
      <c r="B18" s="53" t="str">
        <f>'Słownik mat. (przykładowe ceny)'!B13</f>
        <v>Zestaw do wstrzykiwacza do kontrastu</v>
      </c>
      <c r="C18" s="52" t="str">
        <f>'Słownik mat. (przykładowe ceny)'!C13</f>
        <v>materiał jednorazowy</v>
      </c>
      <c r="D18" s="55">
        <v>1</v>
      </c>
      <c r="E18" s="95" t="str">
        <f>'Słownik mat. (przykładowe ceny)'!D13</f>
        <v>szt</v>
      </c>
      <c r="F18" s="56">
        <v>1</v>
      </c>
      <c r="G18" s="37">
        <f>'Słownik mat. (przykładowe ceny)'!E13</f>
        <v>39.1918</v>
      </c>
      <c r="H18" s="37">
        <f t="shared" si="0"/>
        <v>39.1918</v>
      </c>
      <c r="I18" s="58"/>
      <c r="J18" s="58"/>
      <c r="K18" s="58"/>
    </row>
    <row r="19" spans="1:11" s="59" customFormat="1" ht="25.15" customHeight="1">
      <c r="A19" s="53" t="str">
        <f>'Słownik mat. (przykładowe ceny)'!A14</f>
        <v>MG-RM-012</v>
      </c>
      <c r="B19" s="53" t="str">
        <f>'Słownik mat. (przykładowe ceny)'!B14</f>
        <v>Przedłużacz do pompy infuzyjnej</v>
      </c>
      <c r="C19" s="52" t="str">
        <f>'Słownik mat. (przykładowe ceny)'!C14</f>
        <v>materiał jednorazowy</v>
      </c>
      <c r="D19" s="55">
        <v>1</v>
      </c>
      <c r="E19" s="95" t="str">
        <f>'Słownik mat. (przykładowe ceny)'!D14</f>
        <v>szt</v>
      </c>
      <c r="F19" s="56">
        <v>1</v>
      </c>
      <c r="G19" s="37">
        <f>'Słownik mat. (przykładowe ceny)'!E14</f>
        <v>0.84</v>
      </c>
      <c r="H19" s="37">
        <f t="shared" si="0"/>
        <v>0.84</v>
      </c>
      <c r="I19" s="58"/>
      <c r="J19" s="58"/>
      <c r="K19" s="58"/>
    </row>
    <row r="20" spans="1:11" s="59" customFormat="1" ht="32.45" customHeight="1">
      <c r="A20" s="28" t="str">
        <f>'Słownik mat. (przykładowe ceny)'!A15</f>
        <v>MG-RM-013</v>
      </c>
      <c r="B20" s="53" t="str">
        <f>'Słownik mat. (przykładowe ceny)'!B15</f>
        <v>Koperta na CD
Opakowanie = 4.000 szt.</v>
      </c>
      <c r="C20" s="52" t="str">
        <f>'Słownik mat. (przykładowe ceny)'!C15</f>
        <v>materiał niemedyczny</v>
      </c>
      <c r="D20" s="29">
        <v>4000</v>
      </c>
      <c r="E20" s="95" t="str">
        <f>'Słownik mat. (przykładowe ceny)'!D15</f>
        <v>opakowanie</v>
      </c>
      <c r="F20" s="56">
        <v>1</v>
      </c>
      <c r="G20" s="37">
        <f>'Słownik mat. (przykładowe ceny)'!E15</f>
        <v>210.17</v>
      </c>
      <c r="H20" s="37">
        <f t="shared" si="0"/>
        <v>0.0525425</v>
      </c>
      <c r="I20" s="58"/>
      <c r="J20" s="58"/>
      <c r="K20" s="58"/>
    </row>
    <row r="21" spans="1:11" ht="24.6" customHeight="1">
      <c r="A21" s="126" t="s">
        <v>174</v>
      </c>
      <c r="B21" s="127"/>
      <c r="C21" s="127"/>
      <c r="D21" s="127"/>
      <c r="E21" s="127"/>
      <c r="F21" s="127"/>
      <c r="G21" s="128"/>
      <c r="H21" s="60">
        <f>SUM(H8:H20)</f>
        <v>47.5592425</v>
      </c>
      <c r="I21" s="13"/>
      <c r="J21" s="13"/>
      <c r="K21" s="13"/>
    </row>
    <row r="22" spans="1:11" ht="18.6" customHeight="1">
      <c r="A22" s="50"/>
      <c r="B22" s="50"/>
      <c r="C22" s="50"/>
      <c r="D22" s="50"/>
      <c r="E22" s="50"/>
      <c r="F22" s="50"/>
      <c r="G22" s="50"/>
      <c r="H22" s="50"/>
      <c r="I22" s="13"/>
      <c r="J22" s="13"/>
      <c r="K22" s="13"/>
    </row>
    <row r="23" spans="1:11" ht="15">
      <c r="A23" s="61" t="s">
        <v>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30">
      <c r="A24" s="50" t="s">
        <v>176</v>
      </c>
      <c r="B24" s="62" t="s">
        <v>177</v>
      </c>
      <c r="C24" s="62" t="s">
        <v>178</v>
      </c>
      <c r="D24" s="13"/>
      <c r="E24" s="13"/>
      <c r="F24" s="13"/>
      <c r="G24" s="13"/>
      <c r="H24" s="13"/>
      <c r="I24" s="13"/>
      <c r="J24" s="13"/>
      <c r="K24" s="13"/>
    </row>
    <row r="25" spans="1:11" ht="23.45" customHeight="1">
      <c r="A25" s="63" t="s">
        <v>134</v>
      </c>
      <c r="B25" s="64">
        <f>'Stawki wynagrodzeń (przykład)'!E11</f>
        <v>100.21850193007813</v>
      </c>
      <c r="C25" s="64">
        <f>B25/60</f>
        <v>1.6703083655013022</v>
      </c>
      <c r="D25" s="13"/>
      <c r="E25" s="13"/>
      <c r="F25" s="13"/>
      <c r="G25" s="13"/>
      <c r="H25" s="13"/>
      <c r="I25" s="13"/>
      <c r="J25" s="13"/>
      <c r="K25" s="13"/>
    </row>
    <row r="26" spans="1:11" ht="23.45" customHeight="1">
      <c r="A26" s="73" t="s">
        <v>137</v>
      </c>
      <c r="B26" s="74">
        <f>'Stawki wynagrodzeń (przykład)'!E26</f>
        <v>47.215088890625</v>
      </c>
      <c r="C26" s="64">
        <f aca="true" t="shared" si="1" ref="C26:C27">B26/60</f>
        <v>0.7869181481770833</v>
      </c>
      <c r="D26" s="13"/>
      <c r="E26" s="13"/>
      <c r="F26" s="13"/>
      <c r="G26" s="13"/>
      <c r="H26" s="13"/>
      <c r="I26" s="13"/>
      <c r="J26" s="13"/>
      <c r="K26" s="13"/>
    </row>
    <row r="27" spans="1:11" ht="23.45" customHeight="1">
      <c r="A27" s="73" t="s">
        <v>151</v>
      </c>
      <c r="B27" s="74">
        <f>'Stawki wynagrodzeń (przykład)'!E30</f>
        <v>44.93603934166667</v>
      </c>
      <c r="C27" s="64">
        <f t="shared" si="1"/>
        <v>0.7489339890277779</v>
      </c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45">
      <c r="A29" s="27" t="s">
        <v>97</v>
      </c>
      <c r="B29" s="27" t="s">
        <v>179</v>
      </c>
      <c r="C29" s="27" t="s">
        <v>162</v>
      </c>
      <c r="D29" s="27" t="s">
        <v>180</v>
      </c>
      <c r="E29" s="27" t="s">
        <v>181</v>
      </c>
      <c r="F29" s="27" t="s">
        <v>182</v>
      </c>
      <c r="G29" s="27" t="s">
        <v>183</v>
      </c>
      <c r="H29" s="13"/>
      <c r="I29" s="13"/>
      <c r="J29" s="13"/>
      <c r="K29" s="13"/>
    </row>
    <row r="30" spans="1:11" ht="15">
      <c r="A30" s="65"/>
      <c r="B30" s="51" t="s">
        <v>167</v>
      </c>
      <c r="C30" s="51" t="s">
        <v>169</v>
      </c>
      <c r="D30" s="51" t="s">
        <v>170</v>
      </c>
      <c r="E30" s="51" t="s">
        <v>171</v>
      </c>
      <c r="F30" s="51" t="s">
        <v>172</v>
      </c>
      <c r="G30" s="66" t="s">
        <v>184</v>
      </c>
      <c r="H30" s="13"/>
      <c r="I30" s="13"/>
      <c r="J30" s="13"/>
      <c r="K30" s="13"/>
    </row>
    <row r="31" spans="1:11" ht="25.15" customHeight="1">
      <c r="A31" s="23">
        <v>1</v>
      </c>
      <c r="B31" s="96" t="str">
        <f>A25</f>
        <v>Lekarz radiolog</v>
      </c>
      <c r="C31" s="67">
        <v>1</v>
      </c>
      <c r="D31" s="23" t="s">
        <v>185</v>
      </c>
      <c r="E31" s="68">
        <v>90</v>
      </c>
      <c r="F31" s="69">
        <f>C25</f>
        <v>1.6703083655013022</v>
      </c>
      <c r="G31" s="26">
        <f>(E31/C31)*F31</f>
        <v>150.32775289511721</v>
      </c>
      <c r="H31" s="13"/>
      <c r="I31" s="13"/>
      <c r="J31" s="13"/>
      <c r="K31" s="13"/>
    </row>
    <row r="32" spans="1:11" ht="25.15" customHeight="1">
      <c r="A32" s="23">
        <v>2</v>
      </c>
      <c r="B32" s="96" t="str">
        <f>A26</f>
        <v>Technik radiologii</v>
      </c>
      <c r="C32" s="67">
        <v>1</v>
      </c>
      <c r="D32" s="23" t="s">
        <v>185</v>
      </c>
      <c r="E32" s="68">
        <v>45</v>
      </c>
      <c r="F32" s="69">
        <f>C26</f>
        <v>0.7869181481770833</v>
      </c>
      <c r="G32" s="26">
        <f>(E32/C32)*F32</f>
        <v>35.41131666796875</v>
      </c>
      <c r="H32" s="13"/>
      <c r="I32" s="13"/>
      <c r="J32" s="13"/>
      <c r="K32" s="13"/>
    </row>
    <row r="33" spans="1:11" ht="25.15" customHeight="1">
      <c r="A33" s="46">
        <v>3</v>
      </c>
      <c r="B33" s="96" t="str">
        <f>A27</f>
        <v>Pielęgniarka</v>
      </c>
      <c r="C33" s="67">
        <v>1</v>
      </c>
      <c r="D33" s="23" t="s">
        <v>185</v>
      </c>
      <c r="E33" s="68">
        <v>45</v>
      </c>
      <c r="F33" s="69">
        <f>C27</f>
        <v>0.7489339890277779</v>
      </c>
      <c r="G33" s="26">
        <f>(E33/C33)*F33</f>
        <v>33.70202950625001</v>
      </c>
      <c r="H33" s="13"/>
      <c r="I33" s="13"/>
      <c r="J33" s="13"/>
      <c r="K33" s="13"/>
    </row>
    <row r="34" spans="1:11" ht="27" customHeight="1">
      <c r="A34" s="126" t="s">
        <v>186</v>
      </c>
      <c r="B34" s="127"/>
      <c r="C34" s="127"/>
      <c r="D34" s="127"/>
      <c r="E34" s="127"/>
      <c r="F34" s="127"/>
      <c r="G34" s="60">
        <f>SUM(G31:G33)</f>
        <v>219.44109906933596</v>
      </c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6.45" customHeight="1">
      <c r="A37" s="129" t="s">
        <v>187</v>
      </c>
      <c r="B37" s="129"/>
      <c r="C37" s="64">
        <f>H21</f>
        <v>47.5592425</v>
      </c>
      <c r="D37" s="13"/>
      <c r="E37" s="13"/>
      <c r="F37" s="13"/>
      <c r="G37" s="13"/>
      <c r="H37" s="13"/>
      <c r="I37" s="13"/>
      <c r="J37" s="13"/>
      <c r="K37" s="13"/>
    </row>
    <row r="38" spans="1:11" ht="25.15" customHeight="1">
      <c r="A38" s="130" t="s">
        <v>188</v>
      </c>
      <c r="B38" s="130"/>
      <c r="C38" s="64">
        <f>G34</f>
        <v>219.44109906933596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A39" s="122" t="s">
        <v>189</v>
      </c>
      <c r="B39" s="122"/>
      <c r="C39" s="75">
        <f>SUM(C37:C38)</f>
        <v>267.00034156933594</v>
      </c>
      <c r="D39" s="13"/>
      <c r="E39" s="13"/>
      <c r="F39" s="13"/>
      <c r="G39" s="13"/>
      <c r="H39" s="13"/>
      <c r="I39" s="13"/>
      <c r="J39" s="13"/>
      <c r="K39" s="13"/>
    </row>
  </sheetData>
  <mergeCells count="7">
    <mergeCell ref="A37:B37"/>
    <mergeCell ref="A38:B38"/>
    <mergeCell ref="A39:B39"/>
    <mergeCell ref="B1:C1"/>
    <mergeCell ref="A4:C4"/>
    <mergeCell ref="A21:G21"/>
    <mergeCell ref="A34:F3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87C11-1946-47B4-B040-A02AE409F921}">
  <dimension ref="A1:K28"/>
  <sheetViews>
    <sheetView zoomScale="98" zoomScaleNormal="98" workbookViewId="0" topLeftCell="A1">
      <selection activeCell="A11" sqref="A11:XFD11"/>
    </sheetView>
  </sheetViews>
  <sheetFormatPr defaultColWidth="9.140625" defaultRowHeight="15"/>
  <cols>
    <col min="1" max="1" width="24.7109375" style="70" customWidth="1"/>
    <col min="2" max="2" width="45.00390625" style="70" customWidth="1"/>
    <col min="3" max="3" width="20.421875" style="70" customWidth="1"/>
    <col min="4" max="4" width="11.7109375" style="70" customWidth="1"/>
    <col min="5" max="5" width="11.8515625" style="70" customWidth="1"/>
    <col min="6" max="6" width="11.57421875" style="70" customWidth="1"/>
    <col min="7" max="7" width="15.281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75">
      <c r="A1" s="50" t="s">
        <v>1</v>
      </c>
      <c r="B1" s="123" t="str">
        <f>'Wykaz procedur (przykład)'!D15</f>
        <v>RM piersi bez wzmocnienia kontrastowego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30">
      <c r="A2" s="50" t="s">
        <v>95</v>
      </c>
      <c r="B2" s="72" t="str">
        <f>'Wykaz procedur (przykład)'!C15</f>
        <v>88.906.0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15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5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60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8.9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2</v>
      </c>
      <c r="G8" s="37">
        <f>'Słownik mat. (przykładowe ceny)'!E3</f>
        <v>0.45</v>
      </c>
      <c r="H8" s="37">
        <f>(F8/D8)*G8</f>
        <v>0.9</v>
      </c>
      <c r="I8" s="13"/>
      <c r="J8" s="13"/>
      <c r="K8" s="13"/>
    </row>
    <row r="9" spans="1:11" ht="28.9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1">(F9/D9)*G9</f>
        <v>1.05</v>
      </c>
      <c r="I9" s="13"/>
      <c r="J9" s="13"/>
      <c r="K9" s="13"/>
    </row>
    <row r="10" spans="1:11" ht="28.9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s="59" customFormat="1" ht="32.45" customHeight="1">
      <c r="A11" s="28" t="str">
        <f>'Słownik mat. (przykładowe ceny)'!A15</f>
        <v>MG-RM-013</v>
      </c>
      <c r="B11" s="53" t="str">
        <f>'Słownik mat. (przykładowe ceny)'!B15</f>
        <v>Koperta na CD
Opakowanie = 4.000 szt.</v>
      </c>
      <c r="C11" s="52" t="str">
        <f>'Słownik mat. (przykładowe ceny)'!C15</f>
        <v>materiał niemedyczny</v>
      </c>
      <c r="D11" s="29">
        <v>4000</v>
      </c>
      <c r="E11" s="95" t="str">
        <f>'Słownik mat. (przykładowe ceny)'!D15</f>
        <v>opakowanie</v>
      </c>
      <c r="F11" s="56">
        <v>1</v>
      </c>
      <c r="G11" s="37">
        <f>'Słownik mat. (przykładowe ceny)'!E15</f>
        <v>210.17</v>
      </c>
      <c r="H11" s="37">
        <f t="shared" si="0"/>
        <v>0.0525425</v>
      </c>
      <c r="I11" s="58"/>
      <c r="J11" s="58"/>
      <c r="K11" s="58"/>
    </row>
    <row r="12" spans="1:11" ht="25.9" customHeight="1">
      <c r="A12" s="126" t="s">
        <v>174</v>
      </c>
      <c r="B12" s="127"/>
      <c r="C12" s="127"/>
      <c r="D12" s="127"/>
      <c r="E12" s="127"/>
      <c r="F12" s="127"/>
      <c r="G12" s="128"/>
      <c r="H12" s="60">
        <f>SUM(H8:H11)</f>
        <v>2.9325425000000003</v>
      </c>
      <c r="I12" s="13"/>
      <c r="J12" s="13"/>
      <c r="K12" s="13"/>
    </row>
    <row r="13" spans="1:11" ht="18.6" customHeight="1">
      <c r="A13" s="50"/>
      <c r="B13" s="50"/>
      <c r="C13" s="50"/>
      <c r="D13" s="50"/>
      <c r="E13" s="50"/>
      <c r="F13" s="50"/>
      <c r="G13" s="50"/>
      <c r="H13" s="50"/>
      <c r="I13" s="13"/>
      <c r="J13" s="13"/>
      <c r="K13" s="13"/>
    </row>
    <row r="14" spans="1:11" ht="15">
      <c r="A14" s="61" t="s">
        <v>175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34.15" customHeight="1">
      <c r="A15" s="50" t="s">
        <v>176</v>
      </c>
      <c r="B15" s="62" t="s">
        <v>177</v>
      </c>
      <c r="C15" s="62" t="s">
        <v>178</v>
      </c>
      <c r="D15" s="13"/>
      <c r="E15" s="13"/>
      <c r="F15" s="13"/>
      <c r="G15" s="13"/>
      <c r="H15" s="13"/>
      <c r="I15" s="13"/>
      <c r="J15" s="13"/>
      <c r="K15" s="13"/>
    </row>
    <row r="16" spans="1:11" ht="24" customHeight="1">
      <c r="A16" s="63" t="s">
        <v>134</v>
      </c>
      <c r="B16" s="64">
        <f>'Stawki wynagrodzeń (przykład)'!E11</f>
        <v>100.21850193007813</v>
      </c>
      <c r="C16" s="64">
        <f>B16/60</f>
        <v>1.6703083655013022</v>
      </c>
      <c r="D16" s="13"/>
      <c r="E16" s="13"/>
      <c r="F16" s="13"/>
      <c r="G16" s="13"/>
      <c r="H16" s="13"/>
      <c r="I16" s="13"/>
      <c r="J16" s="13"/>
      <c r="K16" s="13"/>
    </row>
    <row r="17" spans="1:11" ht="24" customHeight="1">
      <c r="A17" s="73" t="s">
        <v>137</v>
      </c>
      <c r="B17" s="74">
        <f>'Stawki wynagrodzeń (przykład)'!E26</f>
        <v>47.215088890625</v>
      </c>
      <c r="C17" s="64">
        <f aca="true" t="shared" si="1" ref="C17">B17/60</f>
        <v>0.7869181481770833</v>
      </c>
      <c r="D17" s="13"/>
      <c r="E17" s="13"/>
      <c r="F17" s="13"/>
      <c r="G17" s="13"/>
      <c r="H17" s="13"/>
      <c r="I17" s="13"/>
      <c r="J17" s="13"/>
      <c r="K17" s="13"/>
    </row>
    <row r="18" spans="1:1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45">
      <c r="A19" s="27" t="s">
        <v>97</v>
      </c>
      <c r="B19" s="27" t="s">
        <v>179</v>
      </c>
      <c r="C19" s="27" t="s">
        <v>162</v>
      </c>
      <c r="D19" s="27" t="s">
        <v>180</v>
      </c>
      <c r="E19" s="27" t="s">
        <v>181</v>
      </c>
      <c r="F19" s="27" t="s">
        <v>182</v>
      </c>
      <c r="G19" s="27" t="s">
        <v>183</v>
      </c>
      <c r="H19" s="13"/>
      <c r="I19" s="13"/>
      <c r="J19" s="13"/>
      <c r="K19" s="13"/>
    </row>
    <row r="20" spans="1:11" ht="15">
      <c r="A20" s="65"/>
      <c r="B20" s="51" t="s">
        <v>167</v>
      </c>
      <c r="C20" s="51" t="s">
        <v>169</v>
      </c>
      <c r="D20" s="51" t="s">
        <v>170</v>
      </c>
      <c r="E20" s="51" t="s">
        <v>171</v>
      </c>
      <c r="F20" s="51" t="s">
        <v>172</v>
      </c>
      <c r="G20" s="66" t="s">
        <v>184</v>
      </c>
      <c r="H20" s="13"/>
      <c r="I20" s="13"/>
      <c r="J20" s="13"/>
      <c r="K20" s="13"/>
    </row>
    <row r="21" spans="1:11" ht="24.6" customHeight="1">
      <c r="A21" s="23">
        <v>1</v>
      </c>
      <c r="B21" s="96" t="str">
        <f>A16</f>
        <v>Lekarz radiolog</v>
      </c>
      <c r="C21" s="67">
        <v>1</v>
      </c>
      <c r="D21" s="23" t="s">
        <v>185</v>
      </c>
      <c r="E21" s="68">
        <v>45</v>
      </c>
      <c r="F21" s="69">
        <f>C16</f>
        <v>1.6703083655013022</v>
      </c>
      <c r="G21" s="26">
        <f>(E21/C21)*F21</f>
        <v>75.16387644755861</v>
      </c>
      <c r="H21" s="13"/>
      <c r="I21" s="13"/>
      <c r="J21" s="13"/>
      <c r="K21" s="13"/>
    </row>
    <row r="22" spans="1:11" ht="24.6" customHeight="1">
      <c r="A22" s="23">
        <v>2</v>
      </c>
      <c r="B22" s="96" t="str">
        <f>A17</f>
        <v>Technik radiologii</v>
      </c>
      <c r="C22" s="67">
        <v>1</v>
      </c>
      <c r="D22" s="23" t="s">
        <v>185</v>
      </c>
      <c r="E22" s="68">
        <v>15</v>
      </c>
      <c r="F22" s="69">
        <f>C17</f>
        <v>0.7869181481770833</v>
      </c>
      <c r="G22" s="26">
        <f>(E22/C22)*F22</f>
        <v>11.80377222265625</v>
      </c>
      <c r="H22" s="13"/>
      <c r="I22" s="13"/>
      <c r="J22" s="13"/>
      <c r="K22" s="13"/>
    </row>
    <row r="23" spans="1:11" ht="27" customHeight="1">
      <c r="A23" s="126" t="s">
        <v>186</v>
      </c>
      <c r="B23" s="127"/>
      <c r="C23" s="127"/>
      <c r="D23" s="127"/>
      <c r="E23" s="127"/>
      <c r="F23" s="127"/>
      <c r="G23" s="60">
        <f>SUM(G21:G22)</f>
        <v>86.96764867021486</v>
      </c>
      <c r="H23" s="13"/>
      <c r="I23" s="13"/>
      <c r="J23" s="13"/>
      <c r="K23" s="13"/>
    </row>
    <row r="24" spans="1:11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26.45" customHeight="1">
      <c r="A26" s="129" t="s">
        <v>187</v>
      </c>
      <c r="B26" s="129"/>
      <c r="C26" s="64">
        <f>H12</f>
        <v>2.9325425000000003</v>
      </c>
      <c r="D26" s="13"/>
      <c r="E26" s="13"/>
      <c r="F26" s="13"/>
      <c r="G26" s="13"/>
      <c r="H26" s="13"/>
      <c r="I26" s="13"/>
      <c r="J26" s="13"/>
      <c r="K26" s="13"/>
    </row>
    <row r="27" spans="1:11" ht="25.15" customHeight="1">
      <c r="A27" s="130" t="s">
        <v>188</v>
      </c>
      <c r="B27" s="130"/>
      <c r="C27" s="64">
        <f>G23</f>
        <v>86.96764867021486</v>
      </c>
      <c r="D27" s="13"/>
      <c r="E27" s="13"/>
      <c r="F27" s="13"/>
      <c r="G27" s="13"/>
      <c r="H27" s="13"/>
      <c r="I27" s="13"/>
      <c r="J27" s="13"/>
      <c r="K27" s="13"/>
    </row>
    <row r="28" spans="1:11" ht="25.15" customHeight="1">
      <c r="A28" s="122" t="s">
        <v>189</v>
      </c>
      <c r="B28" s="122"/>
      <c r="C28" s="75">
        <f>SUM(C26:C27)</f>
        <v>89.90019117021485</v>
      </c>
      <c r="D28" s="13"/>
      <c r="E28" s="13"/>
      <c r="F28" s="13"/>
      <c r="G28" s="13"/>
      <c r="H28" s="13"/>
      <c r="I28" s="13"/>
      <c r="J28" s="13"/>
      <c r="K28" s="13"/>
    </row>
  </sheetData>
  <mergeCells count="7">
    <mergeCell ref="A28:B28"/>
    <mergeCell ref="B1:C1"/>
    <mergeCell ref="A4:C4"/>
    <mergeCell ref="A12:G12"/>
    <mergeCell ref="A23:F23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ABB74-893C-4270-B892-601287EC2A2B}">
  <dimension ref="A1:K39"/>
  <sheetViews>
    <sheetView workbookViewId="0" topLeftCell="A16">
      <selection activeCell="A20" sqref="A20:XFD20"/>
    </sheetView>
  </sheetViews>
  <sheetFormatPr defaultColWidth="9.140625" defaultRowHeight="15"/>
  <cols>
    <col min="1" max="1" width="24.7109375" style="70" customWidth="1"/>
    <col min="2" max="2" width="46.28125" style="70" customWidth="1"/>
    <col min="3" max="3" width="20.00390625" style="70" customWidth="1"/>
    <col min="4" max="4" width="11.7109375" style="70" customWidth="1"/>
    <col min="5" max="5" width="12.140625" style="70" customWidth="1"/>
    <col min="6" max="6" width="11.57421875" style="70" customWidth="1"/>
    <col min="7" max="7" width="16.5742187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75">
      <c r="A1" s="50" t="s">
        <v>1</v>
      </c>
      <c r="B1" s="123" t="str">
        <f>'Wykaz procedur (przykład)'!D16</f>
        <v>RM piersi bez i ze wzmocnieniem kontrastowym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30">
      <c r="A2" s="50" t="s">
        <v>95</v>
      </c>
      <c r="B2" s="72" t="str">
        <f>'Wykaz procedur (przykład)'!C16</f>
        <v>88.906.1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15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5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60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6.45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26.45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20">(F9/D9)*G9</f>
        <v>1.05</v>
      </c>
      <c r="I9" s="13"/>
      <c r="J9" s="13"/>
      <c r="K9" s="13"/>
    </row>
    <row r="10" spans="1:11" ht="26.45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26.45" customHeight="1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26.45" customHeight="1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26.45" customHeight="1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26.45" customHeight="1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26.45" customHeight="1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26.45" customHeight="1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26.45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26.45" customHeight="1">
      <c r="A18" s="53" t="str">
        <f>'Słownik mat. (przykładowe ceny)'!A13</f>
        <v>MG-RM-011</v>
      </c>
      <c r="B18" s="53" t="str">
        <f>'Słownik mat. (przykładowe ceny)'!B13</f>
        <v>Zestaw do wstrzykiwacza do kontrastu</v>
      </c>
      <c r="C18" s="52" t="str">
        <f>'Słownik mat. (przykładowe ceny)'!C13</f>
        <v>materiał jednorazowy</v>
      </c>
      <c r="D18" s="55">
        <v>1</v>
      </c>
      <c r="E18" s="95" t="str">
        <f>'Słownik mat. (przykładowe ceny)'!D13</f>
        <v>szt</v>
      </c>
      <c r="F18" s="56">
        <v>1</v>
      </c>
      <c r="G18" s="37">
        <f>'Słownik mat. (przykładowe ceny)'!E13</f>
        <v>39.1918</v>
      </c>
      <c r="H18" s="37">
        <f t="shared" si="0"/>
        <v>39.1918</v>
      </c>
      <c r="I18" s="58"/>
      <c r="J18" s="58"/>
      <c r="K18" s="58"/>
    </row>
    <row r="19" spans="1:11" s="59" customFormat="1" ht="26.45" customHeight="1">
      <c r="A19" s="53" t="str">
        <f>'Słownik mat. (przykładowe ceny)'!A14</f>
        <v>MG-RM-012</v>
      </c>
      <c r="B19" s="53" t="str">
        <f>'Słownik mat. (przykładowe ceny)'!B14</f>
        <v>Przedłużacz do pompy infuzyjnej</v>
      </c>
      <c r="C19" s="52" t="str">
        <f>'Słownik mat. (przykładowe ceny)'!C14</f>
        <v>materiał jednorazowy</v>
      </c>
      <c r="D19" s="55">
        <v>1</v>
      </c>
      <c r="E19" s="95" t="str">
        <f>'Słownik mat. (przykładowe ceny)'!D14</f>
        <v>szt</v>
      </c>
      <c r="F19" s="56">
        <v>1</v>
      </c>
      <c r="G19" s="37">
        <f>'Słownik mat. (przykładowe ceny)'!E14</f>
        <v>0.84</v>
      </c>
      <c r="H19" s="37">
        <f t="shared" si="0"/>
        <v>0.84</v>
      </c>
      <c r="I19" s="58"/>
      <c r="J19" s="58"/>
      <c r="K19" s="58"/>
    </row>
    <row r="20" spans="1:11" s="59" customFormat="1" ht="32.45" customHeight="1">
      <c r="A20" s="28" t="str">
        <f>'Słownik mat. (przykładowe ceny)'!A15</f>
        <v>MG-RM-013</v>
      </c>
      <c r="B20" s="53" t="str">
        <f>'Słownik mat. (przykładowe ceny)'!B15</f>
        <v>Koperta na CD
Opakowanie = 4.000 szt.</v>
      </c>
      <c r="C20" s="52" t="str">
        <f>'Słownik mat. (przykładowe ceny)'!C15</f>
        <v>materiał niemedyczny</v>
      </c>
      <c r="D20" s="29">
        <v>4000</v>
      </c>
      <c r="E20" s="95" t="str">
        <f>'Słownik mat. (przykładowe ceny)'!D15</f>
        <v>opakowanie</v>
      </c>
      <c r="F20" s="56">
        <v>1</v>
      </c>
      <c r="G20" s="37">
        <f>'Słownik mat. (przykładowe ceny)'!E15</f>
        <v>210.17</v>
      </c>
      <c r="H20" s="37">
        <f t="shared" si="0"/>
        <v>0.0525425</v>
      </c>
      <c r="I20" s="58"/>
      <c r="J20" s="58"/>
      <c r="K20" s="58"/>
    </row>
    <row r="21" spans="1:11" ht="27" customHeight="1">
      <c r="A21" s="126" t="s">
        <v>174</v>
      </c>
      <c r="B21" s="127"/>
      <c r="C21" s="127"/>
      <c r="D21" s="127"/>
      <c r="E21" s="127"/>
      <c r="F21" s="127"/>
      <c r="G21" s="128"/>
      <c r="H21" s="60">
        <f>SUM(H8:H20)</f>
        <v>47.5592425</v>
      </c>
      <c r="I21" s="13"/>
      <c r="J21" s="13"/>
      <c r="K21" s="13"/>
    </row>
    <row r="22" spans="1:11" ht="18.6" customHeight="1">
      <c r="A22" s="50"/>
      <c r="B22" s="50"/>
      <c r="C22" s="50"/>
      <c r="D22" s="50"/>
      <c r="E22" s="50"/>
      <c r="F22" s="50"/>
      <c r="G22" s="50"/>
      <c r="H22" s="50"/>
      <c r="I22" s="13"/>
      <c r="J22" s="13"/>
      <c r="K22" s="13"/>
    </row>
    <row r="23" spans="1:11" ht="15">
      <c r="A23" s="61" t="s">
        <v>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30">
      <c r="A24" s="50" t="s">
        <v>176</v>
      </c>
      <c r="B24" s="62" t="s">
        <v>177</v>
      </c>
      <c r="C24" s="62" t="s">
        <v>178</v>
      </c>
      <c r="D24" s="13"/>
      <c r="E24" s="13"/>
      <c r="F24" s="13"/>
      <c r="G24" s="13"/>
      <c r="H24" s="13"/>
      <c r="I24" s="13"/>
      <c r="J24" s="13"/>
      <c r="K24" s="13"/>
    </row>
    <row r="25" spans="1:11" ht="24.6" customHeight="1">
      <c r="A25" s="63" t="s">
        <v>134</v>
      </c>
      <c r="B25" s="64">
        <f>'Stawki wynagrodzeń (przykład)'!E11</f>
        <v>100.21850193007813</v>
      </c>
      <c r="C25" s="64">
        <f>B25/60</f>
        <v>1.6703083655013022</v>
      </c>
      <c r="D25" s="13"/>
      <c r="E25" s="13"/>
      <c r="F25" s="13"/>
      <c r="G25" s="13"/>
      <c r="H25" s="13"/>
      <c r="I25" s="13"/>
      <c r="J25" s="13"/>
      <c r="K25" s="13"/>
    </row>
    <row r="26" spans="1:11" ht="24.6" customHeight="1">
      <c r="A26" s="73" t="s">
        <v>137</v>
      </c>
      <c r="B26" s="74">
        <f>'Stawki wynagrodzeń (przykład)'!E26</f>
        <v>47.215088890625</v>
      </c>
      <c r="C26" s="64">
        <f aca="true" t="shared" si="1" ref="C26:C27">B26/60</f>
        <v>0.7869181481770833</v>
      </c>
      <c r="D26" s="13"/>
      <c r="E26" s="13"/>
      <c r="F26" s="13"/>
      <c r="G26" s="13"/>
      <c r="H26" s="13"/>
      <c r="I26" s="13"/>
      <c r="J26" s="13"/>
      <c r="K26" s="13"/>
    </row>
    <row r="27" spans="1:11" ht="24.6" customHeight="1">
      <c r="A27" s="73" t="s">
        <v>151</v>
      </c>
      <c r="B27" s="74">
        <f>'Stawki wynagrodzeń (przykład)'!E30</f>
        <v>44.93603934166667</v>
      </c>
      <c r="C27" s="64">
        <f t="shared" si="1"/>
        <v>0.7489339890277779</v>
      </c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45">
      <c r="A29" s="27" t="s">
        <v>97</v>
      </c>
      <c r="B29" s="27" t="s">
        <v>179</v>
      </c>
      <c r="C29" s="27" t="s">
        <v>162</v>
      </c>
      <c r="D29" s="27" t="s">
        <v>180</v>
      </c>
      <c r="E29" s="27" t="s">
        <v>181</v>
      </c>
      <c r="F29" s="27" t="s">
        <v>182</v>
      </c>
      <c r="G29" s="27" t="s">
        <v>183</v>
      </c>
      <c r="H29" s="13"/>
      <c r="I29" s="13"/>
      <c r="J29" s="13"/>
      <c r="K29" s="13"/>
    </row>
    <row r="30" spans="1:11" ht="15">
      <c r="A30" s="65"/>
      <c r="B30" s="51" t="s">
        <v>167</v>
      </c>
      <c r="C30" s="51" t="s">
        <v>169</v>
      </c>
      <c r="D30" s="51" t="s">
        <v>170</v>
      </c>
      <c r="E30" s="51" t="s">
        <v>171</v>
      </c>
      <c r="F30" s="51" t="s">
        <v>172</v>
      </c>
      <c r="G30" s="66" t="s">
        <v>184</v>
      </c>
      <c r="H30" s="13"/>
      <c r="I30" s="13"/>
      <c r="J30" s="13"/>
      <c r="K30" s="13"/>
    </row>
    <row r="31" spans="1:11" ht="22.9" customHeight="1">
      <c r="A31" s="23">
        <v>1</v>
      </c>
      <c r="B31" s="96" t="str">
        <f>A25</f>
        <v>Lekarz radiolog</v>
      </c>
      <c r="C31" s="67">
        <v>1</v>
      </c>
      <c r="D31" s="23" t="s">
        <v>185</v>
      </c>
      <c r="E31" s="68">
        <v>60</v>
      </c>
      <c r="F31" s="69">
        <f>C25</f>
        <v>1.6703083655013022</v>
      </c>
      <c r="G31" s="26">
        <f>(E31/C31)*F31</f>
        <v>100.21850193007813</v>
      </c>
      <c r="H31" s="13"/>
      <c r="I31" s="13"/>
      <c r="J31" s="13"/>
      <c r="K31" s="13"/>
    </row>
    <row r="32" spans="1:11" ht="22.9" customHeight="1">
      <c r="A32" s="23">
        <v>2</v>
      </c>
      <c r="B32" s="96" t="str">
        <f>A26</f>
        <v>Technik radiologii</v>
      </c>
      <c r="C32" s="67">
        <v>1</v>
      </c>
      <c r="D32" s="23" t="s">
        <v>185</v>
      </c>
      <c r="E32" s="68">
        <v>20</v>
      </c>
      <c r="F32" s="69">
        <f>C26</f>
        <v>0.7869181481770833</v>
      </c>
      <c r="G32" s="26">
        <f>(E32/C32)*F32</f>
        <v>15.738362963541665</v>
      </c>
      <c r="H32" s="13"/>
      <c r="I32" s="13"/>
      <c r="J32" s="13"/>
      <c r="K32" s="13"/>
    </row>
    <row r="33" spans="1:11" ht="22.9" customHeight="1">
      <c r="A33" s="46">
        <v>3</v>
      </c>
      <c r="B33" s="96" t="str">
        <f>A27</f>
        <v>Pielęgniarka</v>
      </c>
      <c r="C33" s="67">
        <v>1</v>
      </c>
      <c r="D33" s="23" t="s">
        <v>185</v>
      </c>
      <c r="E33" s="68">
        <v>20</v>
      </c>
      <c r="F33" s="69">
        <f>C27</f>
        <v>0.7489339890277779</v>
      </c>
      <c r="G33" s="26">
        <f>(E33/C33)*F33</f>
        <v>14.978679780555558</v>
      </c>
      <c r="H33" s="13"/>
      <c r="I33" s="13"/>
      <c r="J33" s="13"/>
      <c r="K33" s="13"/>
    </row>
    <row r="34" spans="1:11" ht="27" customHeight="1">
      <c r="A34" s="126" t="s">
        <v>186</v>
      </c>
      <c r="B34" s="127"/>
      <c r="C34" s="127"/>
      <c r="D34" s="127"/>
      <c r="E34" s="127"/>
      <c r="F34" s="127"/>
      <c r="G34" s="60">
        <f>SUM(G31:G33)</f>
        <v>130.93554467417536</v>
      </c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6.45" customHeight="1">
      <c r="A37" s="129" t="s">
        <v>187</v>
      </c>
      <c r="B37" s="129"/>
      <c r="C37" s="64">
        <f>H21</f>
        <v>47.5592425</v>
      </c>
      <c r="D37" s="13"/>
      <c r="E37" s="13"/>
      <c r="F37" s="13"/>
      <c r="G37" s="13"/>
      <c r="H37" s="13"/>
      <c r="I37" s="13"/>
      <c r="J37" s="13"/>
      <c r="K37" s="13"/>
    </row>
    <row r="38" spans="1:11" ht="25.15" customHeight="1">
      <c r="A38" s="130" t="s">
        <v>188</v>
      </c>
      <c r="B38" s="130"/>
      <c r="C38" s="64">
        <f>G34</f>
        <v>130.93554467417536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A39" s="122" t="s">
        <v>189</v>
      </c>
      <c r="B39" s="122"/>
      <c r="C39" s="75">
        <f>SUM(C37:C38)</f>
        <v>178.49478717417537</v>
      </c>
      <c r="D39" s="13"/>
      <c r="E39" s="13"/>
      <c r="F39" s="13"/>
      <c r="G39" s="13"/>
      <c r="H39" s="13"/>
      <c r="I39" s="13"/>
      <c r="J39" s="13"/>
      <c r="K39" s="13"/>
    </row>
  </sheetData>
  <mergeCells count="7">
    <mergeCell ref="A37:B37"/>
    <mergeCell ref="A38:B38"/>
    <mergeCell ref="A39:B39"/>
    <mergeCell ref="B1:C1"/>
    <mergeCell ref="A4:C4"/>
    <mergeCell ref="A21:G21"/>
    <mergeCell ref="A34:F3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A44F8-8D54-403F-8CDA-6757858A8D62}">
  <dimension ref="A1:K30"/>
  <sheetViews>
    <sheetView workbookViewId="0" topLeftCell="A1">
      <selection activeCell="E7" sqref="E7"/>
    </sheetView>
  </sheetViews>
  <sheetFormatPr defaultColWidth="8.8515625" defaultRowHeight="15"/>
  <cols>
    <col min="1" max="1" width="5.00390625" style="13" customWidth="1"/>
    <col min="2" max="2" width="16.28125" style="13" customWidth="1"/>
    <col min="3" max="3" width="34.7109375" style="13" customWidth="1"/>
    <col min="4" max="4" width="21.28125" style="13" customWidth="1"/>
    <col min="5" max="5" width="26.7109375" style="13" customWidth="1"/>
    <col min="6" max="7" width="8.8515625" style="13" customWidth="1"/>
    <col min="8" max="8" width="12.140625" style="13" customWidth="1"/>
    <col min="9" max="9" width="10.00390625" style="13" customWidth="1"/>
    <col min="10" max="10" width="12.28125" style="13" customWidth="1"/>
    <col min="11" max="11" width="12.421875" style="13" bestFit="1" customWidth="1"/>
    <col min="12" max="12" width="8.8515625" style="13" customWidth="1"/>
    <col min="13" max="13" width="11.421875" style="13" bestFit="1" customWidth="1"/>
    <col min="14" max="16384" width="8.8515625" style="13" customWidth="1"/>
  </cols>
  <sheetData>
    <row r="1" spans="1:5" ht="39.6" customHeight="1">
      <c r="A1" s="106" t="s">
        <v>225</v>
      </c>
      <c r="B1" s="106"/>
      <c r="C1" s="106"/>
      <c r="D1" s="106"/>
      <c r="E1" s="106"/>
    </row>
    <row r="2" spans="1:5" ht="47.45" customHeight="1">
      <c r="A2" s="100" t="s">
        <v>0</v>
      </c>
      <c r="B2" s="100" t="s">
        <v>105</v>
      </c>
      <c r="C2" s="100" t="s">
        <v>106</v>
      </c>
      <c r="D2" s="100" t="s">
        <v>132</v>
      </c>
      <c r="E2" s="100" t="s">
        <v>133</v>
      </c>
    </row>
    <row r="3" spans="1:11" ht="25.15" customHeight="1">
      <c r="A3" s="23">
        <v>1</v>
      </c>
      <c r="B3" s="24" t="s">
        <v>107</v>
      </c>
      <c r="C3" s="24" t="s">
        <v>134</v>
      </c>
      <c r="D3" s="25">
        <v>174145.09</v>
      </c>
      <c r="E3" s="26">
        <f>D3*1.1991</f>
        <v>208817.377419</v>
      </c>
      <c r="K3" s="43"/>
    </row>
    <row r="4" spans="1:11" ht="25.15" customHeight="1">
      <c r="A4" s="23">
        <v>2</v>
      </c>
      <c r="B4" s="24" t="s">
        <v>108</v>
      </c>
      <c r="C4" s="24" t="s">
        <v>134</v>
      </c>
      <c r="D4" s="26">
        <v>163968.96</v>
      </c>
      <c r="E4" s="26">
        <f>D4*1.1991</f>
        <v>196615.179936</v>
      </c>
      <c r="K4" s="43"/>
    </row>
    <row r="5" spans="1:11" ht="25.15" customHeight="1">
      <c r="A5" s="23">
        <v>3</v>
      </c>
      <c r="B5" s="24" t="s">
        <v>109</v>
      </c>
      <c r="C5" s="24" t="s">
        <v>134</v>
      </c>
      <c r="D5" s="26">
        <v>154598.38</v>
      </c>
      <c r="E5" s="26">
        <f>D5*1.1991</f>
        <v>185378.917458</v>
      </c>
      <c r="K5" s="43"/>
    </row>
    <row r="6" spans="1:11" ht="25.15" customHeight="1">
      <c r="A6" s="23">
        <v>4</v>
      </c>
      <c r="B6" s="24" t="s">
        <v>110</v>
      </c>
      <c r="C6" s="24" t="s">
        <v>134</v>
      </c>
      <c r="D6" s="26">
        <v>152976.18</v>
      </c>
      <c r="E6" s="26">
        <f aca="true" t="shared" si="0" ref="E6:E10">D6*1.1991</f>
        <v>183433.737438</v>
      </c>
      <c r="K6" s="43"/>
    </row>
    <row r="7" spans="1:11" ht="25.15" customHeight="1">
      <c r="A7" s="23">
        <v>5</v>
      </c>
      <c r="B7" s="24" t="s">
        <v>111</v>
      </c>
      <c r="C7" s="24" t="s">
        <v>134</v>
      </c>
      <c r="D7" s="26">
        <v>160125.09</v>
      </c>
      <c r="E7" s="26">
        <f t="shared" si="0"/>
        <v>192005.995419</v>
      </c>
      <c r="K7" s="43"/>
    </row>
    <row r="8" spans="1:11" ht="28.15" customHeight="1">
      <c r="A8" s="23">
        <v>6</v>
      </c>
      <c r="B8" s="24" t="s">
        <v>112</v>
      </c>
      <c r="C8" s="24" t="s">
        <v>229</v>
      </c>
      <c r="D8" s="26">
        <v>180000</v>
      </c>
      <c r="E8" s="26">
        <f>D8</f>
        <v>180000</v>
      </c>
      <c r="K8" s="43"/>
    </row>
    <row r="9" spans="1:11" ht="23.45" customHeight="1">
      <c r="A9" s="23">
        <v>7</v>
      </c>
      <c r="B9" s="24" t="s">
        <v>113</v>
      </c>
      <c r="C9" s="24" t="s">
        <v>135</v>
      </c>
      <c r="D9" s="26">
        <v>158117.08</v>
      </c>
      <c r="E9" s="26">
        <f t="shared" si="0"/>
        <v>189598.19062799998</v>
      </c>
      <c r="K9" s="43"/>
    </row>
    <row r="10" spans="1:11" ht="25.15" customHeight="1">
      <c r="A10" s="23">
        <v>8</v>
      </c>
      <c r="B10" s="24" t="s">
        <v>114</v>
      </c>
      <c r="C10" s="24" t="s">
        <v>134</v>
      </c>
      <c r="D10" s="26">
        <v>169716.28</v>
      </c>
      <c r="E10" s="26">
        <f t="shared" si="0"/>
        <v>203506.791348</v>
      </c>
      <c r="K10" s="43"/>
    </row>
    <row r="11" spans="1:5" ht="25.15" customHeight="1">
      <c r="A11" s="107" t="s">
        <v>136</v>
      </c>
      <c r="B11" s="108"/>
      <c r="C11" s="108"/>
      <c r="D11" s="109"/>
      <c r="E11" s="48">
        <f>SUM(E3:E10)/8/12/160</f>
        <v>100.21850193007813</v>
      </c>
    </row>
    <row r="12" spans="1:5" ht="25.15" customHeight="1">
      <c r="A12" s="23">
        <v>1</v>
      </c>
      <c r="B12" s="24" t="s">
        <v>115</v>
      </c>
      <c r="C12" s="24" t="s">
        <v>137</v>
      </c>
      <c r="D12" s="26">
        <v>75898.6</v>
      </c>
      <c r="E12" s="30">
        <f>D12*1.1991</f>
        <v>91010.01126000001</v>
      </c>
    </row>
    <row r="13" spans="1:5" ht="25.15" customHeight="1">
      <c r="A13" s="23">
        <v>2</v>
      </c>
      <c r="B13" s="24" t="s">
        <v>116</v>
      </c>
      <c r="C13" s="24" t="s">
        <v>137</v>
      </c>
      <c r="D13" s="26">
        <v>73987.6</v>
      </c>
      <c r="E13" s="30">
        <f aca="true" t="shared" si="1" ref="E13:E25">D13*1.1991</f>
        <v>88718.53116000001</v>
      </c>
    </row>
    <row r="14" spans="1:5" ht="25.15" customHeight="1">
      <c r="A14" s="23">
        <v>3</v>
      </c>
      <c r="B14" s="24" t="s">
        <v>117</v>
      </c>
      <c r="C14" s="24" t="s">
        <v>137</v>
      </c>
      <c r="D14" s="26">
        <v>72260.4</v>
      </c>
      <c r="E14" s="30">
        <f t="shared" si="1"/>
        <v>86647.44563999999</v>
      </c>
    </row>
    <row r="15" spans="1:5" ht="25.15" customHeight="1">
      <c r="A15" s="23">
        <v>4</v>
      </c>
      <c r="B15" s="24" t="s">
        <v>138</v>
      </c>
      <c r="C15" s="24" t="s">
        <v>137</v>
      </c>
      <c r="D15" s="44">
        <v>70233.59999999999</v>
      </c>
      <c r="E15" s="30">
        <f t="shared" si="1"/>
        <v>84217.10975999999</v>
      </c>
    </row>
    <row r="16" spans="1:5" ht="25.15" customHeight="1">
      <c r="A16" s="23">
        <v>5</v>
      </c>
      <c r="B16" s="24" t="s">
        <v>139</v>
      </c>
      <c r="C16" s="24" t="s">
        <v>137</v>
      </c>
      <c r="D16" s="44">
        <v>70762.8</v>
      </c>
      <c r="E16" s="30">
        <f t="shared" si="1"/>
        <v>84851.67348000001</v>
      </c>
    </row>
    <row r="17" spans="1:5" ht="25.15" customHeight="1">
      <c r="A17" s="23">
        <v>6</v>
      </c>
      <c r="B17" s="24" t="s">
        <v>140</v>
      </c>
      <c r="C17" s="24" t="s">
        <v>137</v>
      </c>
      <c r="D17" s="44">
        <v>79161.59999999999</v>
      </c>
      <c r="E17" s="30">
        <f t="shared" si="1"/>
        <v>94922.67456</v>
      </c>
    </row>
    <row r="18" spans="1:5" ht="25.15" customHeight="1">
      <c r="A18" s="23">
        <v>7</v>
      </c>
      <c r="B18" s="24" t="s">
        <v>141</v>
      </c>
      <c r="C18" s="24" t="s">
        <v>137</v>
      </c>
      <c r="D18" s="44">
        <v>76089.6</v>
      </c>
      <c r="E18" s="30">
        <f t="shared" si="1"/>
        <v>91239.03936000001</v>
      </c>
    </row>
    <row r="19" spans="1:5" ht="25.15" customHeight="1">
      <c r="A19" s="23">
        <v>8</v>
      </c>
      <c r="B19" s="24" t="s">
        <v>142</v>
      </c>
      <c r="C19" s="24" t="s">
        <v>137</v>
      </c>
      <c r="D19" s="44">
        <v>76157.2</v>
      </c>
      <c r="E19" s="30">
        <f t="shared" si="1"/>
        <v>91320.09852</v>
      </c>
    </row>
    <row r="20" spans="1:5" ht="25.15" customHeight="1">
      <c r="A20" s="23">
        <v>9</v>
      </c>
      <c r="B20" s="24" t="s">
        <v>143</v>
      </c>
      <c r="C20" s="24" t="s">
        <v>137</v>
      </c>
      <c r="D20" s="26">
        <v>78482</v>
      </c>
      <c r="E20" s="30">
        <f t="shared" si="1"/>
        <v>94107.7662</v>
      </c>
    </row>
    <row r="21" spans="1:5" ht="25.15" customHeight="1">
      <c r="A21" s="23">
        <v>10</v>
      </c>
      <c r="B21" s="24" t="s">
        <v>144</v>
      </c>
      <c r="C21" s="24" t="s">
        <v>137</v>
      </c>
      <c r="D21" s="44">
        <v>76080.4</v>
      </c>
      <c r="E21" s="30">
        <f t="shared" si="1"/>
        <v>91228.00764</v>
      </c>
    </row>
    <row r="22" spans="1:5" ht="25.15" customHeight="1">
      <c r="A22" s="23">
        <v>11</v>
      </c>
      <c r="B22" s="24" t="s">
        <v>145</v>
      </c>
      <c r="C22" s="24" t="s">
        <v>137</v>
      </c>
      <c r="D22" s="44">
        <v>80432.8</v>
      </c>
      <c r="E22" s="30">
        <f t="shared" si="1"/>
        <v>96446.97048</v>
      </c>
    </row>
    <row r="23" spans="1:5" ht="25.15" customHeight="1">
      <c r="A23" s="23">
        <v>12</v>
      </c>
      <c r="B23" s="24" t="s">
        <v>146</v>
      </c>
      <c r="C23" s="24" t="s">
        <v>137</v>
      </c>
      <c r="D23" s="44">
        <v>75036</v>
      </c>
      <c r="E23" s="30">
        <f t="shared" si="1"/>
        <v>89975.6676</v>
      </c>
    </row>
    <row r="24" spans="1:5" ht="25.15" customHeight="1">
      <c r="A24" s="23">
        <v>13</v>
      </c>
      <c r="B24" s="24" t="s">
        <v>147</v>
      </c>
      <c r="C24" s="24" t="s">
        <v>137</v>
      </c>
      <c r="D24" s="44">
        <v>75429.6</v>
      </c>
      <c r="E24" s="30">
        <f t="shared" si="1"/>
        <v>90447.63336</v>
      </c>
    </row>
    <row r="25" spans="1:5" ht="25.15" customHeight="1">
      <c r="A25" s="23">
        <v>14</v>
      </c>
      <c r="B25" s="24" t="s">
        <v>148</v>
      </c>
      <c r="C25" s="24" t="s">
        <v>137</v>
      </c>
      <c r="D25" s="44">
        <v>78399.6</v>
      </c>
      <c r="E25" s="30">
        <f t="shared" si="1"/>
        <v>94008.96036000001</v>
      </c>
    </row>
    <row r="26" spans="1:5" ht="27" customHeight="1">
      <c r="A26" s="107" t="s">
        <v>149</v>
      </c>
      <c r="B26" s="108"/>
      <c r="C26" s="108"/>
      <c r="D26" s="109"/>
      <c r="E26" s="48">
        <f>SUM(E12:E25)/14/12/160</f>
        <v>47.215088890625</v>
      </c>
    </row>
    <row r="27" spans="1:10" ht="25.15" customHeight="1">
      <c r="A27" s="23">
        <v>1</v>
      </c>
      <c r="B27" s="24" t="s">
        <v>150</v>
      </c>
      <c r="C27" s="24" t="s">
        <v>151</v>
      </c>
      <c r="D27" s="26">
        <v>74939.2</v>
      </c>
      <c r="E27" s="26">
        <f>D27*1.1991</f>
        <v>89859.59472</v>
      </c>
      <c r="J27" s="45"/>
    </row>
    <row r="28" spans="1:10" ht="25.15" customHeight="1">
      <c r="A28" s="46">
        <v>2</v>
      </c>
      <c r="B28" s="24" t="s">
        <v>152</v>
      </c>
      <c r="C28" s="24" t="s">
        <v>151</v>
      </c>
      <c r="D28" s="44">
        <v>67898.92</v>
      </c>
      <c r="E28" s="26">
        <f aca="true" t="shared" si="2" ref="E28:E29">D28*1.1991</f>
        <v>81417.594972</v>
      </c>
      <c r="J28" s="45"/>
    </row>
    <row r="29" spans="1:10" ht="25.15" customHeight="1">
      <c r="A29" s="46">
        <v>3</v>
      </c>
      <c r="B29" s="24" t="s">
        <v>153</v>
      </c>
      <c r="C29" s="24" t="s">
        <v>151</v>
      </c>
      <c r="D29" s="44">
        <v>73016.76</v>
      </c>
      <c r="E29" s="26">
        <f t="shared" si="2"/>
        <v>87554.396916</v>
      </c>
      <c r="J29" s="45"/>
    </row>
    <row r="30" spans="1:5" ht="28.9" customHeight="1">
      <c r="A30" s="107" t="s">
        <v>154</v>
      </c>
      <c r="B30" s="108"/>
      <c r="C30" s="108"/>
      <c r="D30" s="109"/>
      <c r="E30" s="48">
        <f>(E27+E28+E29)/3/12/160</f>
        <v>44.93603934166667</v>
      </c>
    </row>
    <row r="31" s="47" customFormat="1" ht="15" hidden="1"/>
    <row r="32" s="47" customFormat="1" ht="15" hidden="1"/>
    <row r="33" s="47" customFormat="1" ht="15" hidden="1"/>
    <row r="34" s="47" customFormat="1" ht="15" hidden="1"/>
    <row r="35" s="47" customFormat="1" ht="15"/>
    <row r="36" s="47" customFormat="1" ht="15"/>
    <row r="37" s="47" customFormat="1" ht="15"/>
  </sheetData>
  <mergeCells count="4">
    <mergeCell ref="A1:E1"/>
    <mergeCell ref="A11:D11"/>
    <mergeCell ref="A26:D26"/>
    <mergeCell ref="A30:D30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F2270-D536-47C6-ACF0-088BEE8633D1}">
  <dimension ref="A1:K39"/>
  <sheetViews>
    <sheetView workbookViewId="0" topLeftCell="A10">
      <selection activeCell="A20" sqref="A20:XFD20"/>
    </sheetView>
  </sheetViews>
  <sheetFormatPr defaultColWidth="9.140625" defaultRowHeight="15"/>
  <cols>
    <col min="1" max="1" width="24.7109375" style="70" customWidth="1"/>
    <col min="2" max="2" width="46.7109375" style="70" customWidth="1"/>
    <col min="3" max="3" width="22.28125" style="70" customWidth="1"/>
    <col min="4" max="5" width="11.7109375" style="70" customWidth="1"/>
    <col min="6" max="6" width="10.421875" style="70" customWidth="1"/>
    <col min="7" max="7" width="14.281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75">
      <c r="A1" s="50" t="s">
        <v>1</v>
      </c>
      <c r="B1" s="123" t="str">
        <f>'Wykaz procedur (przykład)'!D17</f>
        <v>Traktografia MR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30">
      <c r="A2" s="50" t="s">
        <v>95</v>
      </c>
      <c r="B2" s="72" t="str">
        <f>'Wykaz procedur (przykład)'!C17</f>
        <v>88.912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15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5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60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9.45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29.45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20">(F9/D9)*G9</f>
        <v>1.05</v>
      </c>
      <c r="I9" s="13"/>
      <c r="J9" s="13"/>
      <c r="K9" s="13"/>
    </row>
    <row r="10" spans="1:11" ht="29.45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29.45" customHeight="1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29.45" customHeight="1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29.45" customHeight="1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29.45" customHeight="1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29.45" customHeight="1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29.45" customHeight="1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29.45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29.45" customHeight="1">
      <c r="A18" s="53" t="str">
        <f>'Słownik mat. (przykładowe ceny)'!A13</f>
        <v>MG-RM-011</v>
      </c>
      <c r="B18" s="53" t="str">
        <f>'Słownik mat. (przykładowe ceny)'!B13</f>
        <v>Zestaw do wstrzykiwacza do kontrastu</v>
      </c>
      <c r="C18" s="52" t="str">
        <f>'Słownik mat. (przykładowe ceny)'!C13</f>
        <v>materiał jednorazowy</v>
      </c>
      <c r="D18" s="55">
        <v>1</v>
      </c>
      <c r="E18" s="95" t="str">
        <f>'Słownik mat. (przykładowe ceny)'!D13</f>
        <v>szt</v>
      </c>
      <c r="F18" s="56">
        <v>1</v>
      </c>
      <c r="G18" s="37">
        <f>'Słownik mat. (przykładowe ceny)'!E13</f>
        <v>39.1918</v>
      </c>
      <c r="H18" s="37">
        <f t="shared" si="0"/>
        <v>39.1918</v>
      </c>
      <c r="I18" s="58"/>
      <c r="J18" s="58"/>
      <c r="K18" s="58"/>
    </row>
    <row r="19" spans="1:11" s="59" customFormat="1" ht="29.45" customHeight="1">
      <c r="A19" s="53" t="str">
        <f>'Słownik mat. (przykładowe ceny)'!A14</f>
        <v>MG-RM-012</v>
      </c>
      <c r="B19" s="53" t="str">
        <f>'Słownik mat. (przykładowe ceny)'!B14</f>
        <v>Przedłużacz do pompy infuzyjnej</v>
      </c>
      <c r="C19" s="52" t="str">
        <f>'Słownik mat. (przykładowe ceny)'!C14</f>
        <v>materiał jednorazowy</v>
      </c>
      <c r="D19" s="55">
        <v>1</v>
      </c>
      <c r="E19" s="95" t="str">
        <f>'Słownik mat. (przykładowe ceny)'!D14</f>
        <v>szt</v>
      </c>
      <c r="F19" s="56">
        <v>1</v>
      </c>
      <c r="G19" s="37">
        <f>'Słownik mat. (przykładowe ceny)'!E14</f>
        <v>0.84</v>
      </c>
      <c r="H19" s="37">
        <f t="shared" si="0"/>
        <v>0.84</v>
      </c>
      <c r="I19" s="58"/>
      <c r="J19" s="58"/>
      <c r="K19" s="58"/>
    </row>
    <row r="20" spans="1:11" s="59" customFormat="1" ht="32.45" customHeight="1">
      <c r="A20" s="28" t="str">
        <f>'Słownik mat. (przykładowe ceny)'!A15</f>
        <v>MG-RM-013</v>
      </c>
      <c r="B20" s="53" t="str">
        <f>'Słownik mat. (przykładowe ceny)'!B15</f>
        <v>Koperta na CD
Opakowanie = 4.000 szt.</v>
      </c>
      <c r="C20" s="52" t="str">
        <f>'Słownik mat. (przykładowe ceny)'!C15</f>
        <v>materiał niemedyczny</v>
      </c>
      <c r="D20" s="29">
        <v>4000</v>
      </c>
      <c r="E20" s="95" t="str">
        <f>'Słownik mat. (przykładowe ceny)'!D15</f>
        <v>opakowanie</v>
      </c>
      <c r="F20" s="56">
        <v>1</v>
      </c>
      <c r="G20" s="37">
        <f>'Słownik mat. (przykładowe ceny)'!E15</f>
        <v>210.17</v>
      </c>
      <c r="H20" s="37">
        <f t="shared" si="0"/>
        <v>0.0525425</v>
      </c>
      <c r="I20" s="58"/>
      <c r="J20" s="58"/>
      <c r="K20" s="58"/>
    </row>
    <row r="21" spans="1:11" ht="25.15" customHeight="1">
      <c r="A21" s="126" t="s">
        <v>174</v>
      </c>
      <c r="B21" s="127"/>
      <c r="C21" s="127"/>
      <c r="D21" s="127"/>
      <c r="E21" s="127"/>
      <c r="F21" s="127"/>
      <c r="G21" s="128"/>
      <c r="H21" s="60">
        <f>SUM(H8:H20)</f>
        <v>47.5592425</v>
      </c>
      <c r="I21" s="13"/>
      <c r="J21" s="13"/>
      <c r="K21" s="13"/>
    </row>
    <row r="22" spans="1:11" ht="18.6" customHeight="1">
      <c r="A22" s="50"/>
      <c r="B22" s="50"/>
      <c r="C22" s="50"/>
      <c r="D22" s="50"/>
      <c r="E22" s="50"/>
      <c r="F22" s="50"/>
      <c r="G22" s="50"/>
      <c r="H22" s="50"/>
      <c r="I22" s="13"/>
      <c r="J22" s="13"/>
      <c r="K22" s="13"/>
    </row>
    <row r="23" spans="1:11" ht="15">
      <c r="A23" s="61" t="s">
        <v>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30">
      <c r="A24" s="50" t="s">
        <v>176</v>
      </c>
      <c r="B24" s="62" t="s">
        <v>177</v>
      </c>
      <c r="C24" s="62" t="s">
        <v>178</v>
      </c>
      <c r="D24" s="13"/>
      <c r="E24" s="13"/>
      <c r="F24" s="13"/>
      <c r="G24" s="13"/>
      <c r="H24" s="13"/>
      <c r="I24" s="13"/>
      <c r="J24" s="13"/>
      <c r="K24" s="13"/>
    </row>
    <row r="25" spans="1:11" ht="22.9" customHeight="1">
      <c r="A25" s="63" t="s">
        <v>134</v>
      </c>
      <c r="B25" s="64">
        <f>'Stawki wynagrodzeń (przykład)'!E11</f>
        <v>100.21850193007813</v>
      </c>
      <c r="C25" s="64">
        <f>B25/60</f>
        <v>1.6703083655013022</v>
      </c>
      <c r="D25" s="13"/>
      <c r="E25" s="13"/>
      <c r="F25" s="13"/>
      <c r="G25" s="13"/>
      <c r="H25" s="13"/>
      <c r="I25" s="13"/>
      <c r="J25" s="13"/>
      <c r="K25" s="13"/>
    </row>
    <row r="26" spans="1:11" ht="22.9" customHeight="1">
      <c r="A26" s="73" t="s">
        <v>137</v>
      </c>
      <c r="B26" s="74">
        <f>'Stawki wynagrodzeń (przykład)'!E26</f>
        <v>47.215088890625</v>
      </c>
      <c r="C26" s="64">
        <f aca="true" t="shared" si="1" ref="C26:C27">B26/60</f>
        <v>0.7869181481770833</v>
      </c>
      <c r="D26" s="13"/>
      <c r="E26" s="13"/>
      <c r="F26" s="13"/>
      <c r="G26" s="13"/>
      <c r="H26" s="13"/>
      <c r="I26" s="13"/>
      <c r="J26" s="13"/>
      <c r="K26" s="13"/>
    </row>
    <row r="27" spans="1:11" ht="22.9" customHeight="1">
      <c r="A27" s="73" t="s">
        <v>151</v>
      </c>
      <c r="B27" s="74">
        <f>'Stawki wynagrodzeń (przykład)'!E30</f>
        <v>44.93603934166667</v>
      </c>
      <c r="C27" s="64">
        <f t="shared" si="1"/>
        <v>0.7489339890277779</v>
      </c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60">
      <c r="A29" s="27" t="s">
        <v>97</v>
      </c>
      <c r="B29" s="27" t="s">
        <v>179</v>
      </c>
      <c r="C29" s="27" t="s">
        <v>162</v>
      </c>
      <c r="D29" s="27" t="s">
        <v>180</v>
      </c>
      <c r="E29" s="27" t="s">
        <v>181</v>
      </c>
      <c r="F29" s="27" t="s">
        <v>182</v>
      </c>
      <c r="G29" s="27" t="s">
        <v>183</v>
      </c>
      <c r="H29" s="13"/>
      <c r="I29" s="13"/>
      <c r="J29" s="13"/>
      <c r="K29" s="13"/>
    </row>
    <row r="30" spans="1:11" ht="15">
      <c r="A30" s="65"/>
      <c r="B30" s="51" t="s">
        <v>167</v>
      </c>
      <c r="C30" s="51" t="s">
        <v>169</v>
      </c>
      <c r="D30" s="51" t="s">
        <v>170</v>
      </c>
      <c r="E30" s="51" t="s">
        <v>171</v>
      </c>
      <c r="F30" s="51" t="s">
        <v>172</v>
      </c>
      <c r="G30" s="66" t="s">
        <v>184</v>
      </c>
      <c r="H30" s="13"/>
      <c r="I30" s="13"/>
      <c r="J30" s="13"/>
      <c r="K30" s="13"/>
    </row>
    <row r="31" spans="1:11" ht="25.15" customHeight="1">
      <c r="A31" s="23">
        <v>1</v>
      </c>
      <c r="B31" s="96" t="str">
        <f>A25</f>
        <v>Lekarz radiolog</v>
      </c>
      <c r="C31" s="67">
        <v>1</v>
      </c>
      <c r="D31" s="23" t="s">
        <v>185</v>
      </c>
      <c r="E31" s="68">
        <v>55</v>
      </c>
      <c r="F31" s="69">
        <f>C25</f>
        <v>1.6703083655013022</v>
      </c>
      <c r="G31" s="26">
        <f>(E31/C31)*F31</f>
        <v>91.86696010257162</v>
      </c>
      <c r="H31" s="13"/>
      <c r="I31" s="13"/>
      <c r="J31" s="13"/>
      <c r="K31" s="13"/>
    </row>
    <row r="32" spans="1:11" ht="25.15" customHeight="1">
      <c r="A32" s="23">
        <v>2</v>
      </c>
      <c r="B32" s="96" t="str">
        <f>A26</f>
        <v>Technik radiologii</v>
      </c>
      <c r="C32" s="67">
        <v>1</v>
      </c>
      <c r="D32" s="23" t="s">
        <v>185</v>
      </c>
      <c r="E32" s="68">
        <v>15</v>
      </c>
      <c r="F32" s="69">
        <f>C26</f>
        <v>0.7869181481770833</v>
      </c>
      <c r="G32" s="26">
        <f>(E32/C32)*F32</f>
        <v>11.80377222265625</v>
      </c>
      <c r="H32" s="13"/>
      <c r="I32" s="13"/>
      <c r="J32" s="13"/>
      <c r="K32" s="13"/>
    </row>
    <row r="33" spans="1:11" ht="25.15" customHeight="1">
      <c r="A33" s="46">
        <v>3</v>
      </c>
      <c r="B33" s="96" t="str">
        <f>A27</f>
        <v>Pielęgniarka</v>
      </c>
      <c r="C33" s="67">
        <v>1</v>
      </c>
      <c r="D33" s="23" t="s">
        <v>185</v>
      </c>
      <c r="E33" s="68">
        <v>15</v>
      </c>
      <c r="F33" s="69">
        <f>C27</f>
        <v>0.7489339890277779</v>
      </c>
      <c r="G33" s="26">
        <f>(E33/C33)*F33</f>
        <v>11.234009835416668</v>
      </c>
      <c r="H33" s="13"/>
      <c r="I33" s="13"/>
      <c r="J33" s="13"/>
      <c r="K33" s="13"/>
    </row>
    <row r="34" spans="1:11" ht="27" customHeight="1">
      <c r="A34" s="126" t="s">
        <v>186</v>
      </c>
      <c r="B34" s="127"/>
      <c r="C34" s="127"/>
      <c r="D34" s="127"/>
      <c r="E34" s="127"/>
      <c r="F34" s="127"/>
      <c r="G34" s="60">
        <f>SUM(G31:G33)</f>
        <v>114.90474216064455</v>
      </c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6.45" customHeight="1">
      <c r="A37" s="129" t="s">
        <v>187</v>
      </c>
      <c r="B37" s="129"/>
      <c r="C37" s="64">
        <f>H21</f>
        <v>47.5592425</v>
      </c>
      <c r="D37" s="13"/>
      <c r="E37" s="13"/>
      <c r="F37" s="13"/>
      <c r="G37" s="13"/>
      <c r="H37" s="13"/>
      <c r="I37" s="13"/>
      <c r="J37" s="13"/>
      <c r="K37" s="13"/>
    </row>
    <row r="38" spans="1:11" ht="25.15" customHeight="1">
      <c r="A38" s="130" t="s">
        <v>188</v>
      </c>
      <c r="B38" s="130"/>
      <c r="C38" s="64">
        <f>G34</f>
        <v>114.90474216064455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A39" s="122" t="s">
        <v>189</v>
      </c>
      <c r="B39" s="122"/>
      <c r="C39" s="75">
        <f>SUM(C37:C38)</f>
        <v>162.46398466064454</v>
      </c>
      <c r="D39" s="13"/>
      <c r="E39" s="13"/>
      <c r="F39" s="13"/>
      <c r="G39" s="13"/>
      <c r="H39" s="13"/>
      <c r="I39" s="13"/>
      <c r="J39" s="13"/>
      <c r="K39" s="13"/>
    </row>
  </sheetData>
  <mergeCells count="7">
    <mergeCell ref="A37:B37"/>
    <mergeCell ref="A38:B38"/>
    <mergeCell ref="A39:B39"/>
    <mergeCell ref="B1:C1"/>
    <mergeCell ref="A4:C4"/>
    <mergeCell ref="A21:G21"/>
    <mergeCell ref="A34:F3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C979B-FAEE-49BA-B0E3-87F852336E6A}">
  <dimension ref="A1:K30"/>
  <sheetViews>
    <sheetView workbookViewId="0" topLeftCell="A1">
      <selection activeCell="A11" sqref="A11:XFD11"/>
    </sheetView>
  </sheetViews>
  <sheetFormatPr defaultColWidth="9.140625" defaultRowHeight="15"/>
  <cols>
    <col min="1" max="1" width="24.7109375" style="70" customWidth="1"/>
    <col min="2" max="2" width="49.00390625" style="70" customWidth="1"/>
    <col min="3" max="3" width="21.57421875" style="70" customWidth="1"/>
    <col min="4" max="4" width="11.7109375" style="70" customWidth="1"/>
    <col min="5" max="5" width="11.421875" style="70" customWidth="1"/>
    <col min="6" max="6" width="10.421875" style="70" customWidth="1"/>
    <col min="7" max="7" width="14.42187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75">
      <c r="A1" s="50" t="s">
        <v>1</v>
      </c>
      <c r="B1" s="123" t="str">
        <f>'Wykaz procedur (przykład)'!D18</f>
        <v>RM klatki piersiowej bez wzmocnienia kontrastowego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30">
      <c r="A2" s="50" t="s">
        <v>95</v>
      </c>
      <c r="B2" s="72" t="str">
        <f>'Wykaz procedur (przykład)'!C18</f>
        <v>88.923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15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5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60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8.15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2</v>
      </c>
      <c r="G8" s="37">
        <f>'Słownik mat. (przykładowe ceny)'!E3</f>
        <v>0.45</v>
      </c>
      <c r="H8" s="37">
        <f>(F8/D8)*G8</f>
        <v>0.9</v>
      </c>
      <c r="I8" s="13"/>
      <c r="J8" s="13"/>
      <c r="K8" s="13"/>
    </row>
    <row r="9" spans="1:11" ht="28.15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1">(F9/D9)*G9</f>
        <v>1.05</v>
      </c>
      <c r="I9" s="13"/>
      <c r="J9" s="13"/>
      <c r="K9" s="13"/>
    </row>
    <row r="10" spans="1:11" ht="28.15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s="59" customFormat="1" ht="32.45" customHeight="1">
      <c r="A11" s="28" t="str">
        <f>'Słownik mat. (przykładowe ceny)'!A15</f>
        <v>MG-RM-013</v>
      </c>
      <c r="B11" s="53" t="str">
        <f>'Słownik mat. (przykładowe ceny)'!B15</f>
        <v>Koperta na CD
Opakowanie = 4.000 szt.</v>
      </c>
      <c r="C11" s="52" t="str">
        <f>'Słownik mat. (przykładowe ceny)'!C15</f>
        <v>materiał niemedyczny</v>
      </c>
      <c r="D11" s="29">
        <v>4000</v>
      </c>
      <c r="E11" s="95" t="str">
        <f>'Słownik mat. (przykładowe ceny)'!D15</f>
        <v>opakowanie</v>
      </c>
      <c r="F11" s="56">
        <v>1</v>
      </c>
      <c r="G11" s="37">
        <f>'Słownik mat. (przykładowe ceny)'!E15</f>
        <v>210.17</v>
      </c>
      <c r="H11" s="37">
        <f t="shared" si="0"/>
        <v>0.0525425</v>
      </c>
      <c r="I11" s="58"/>
      <c r="J11" s="58"/>
      <c r="K11" s="58"/>
    </row>
    <row r="12" spans="1:11" ht="25.15" customHeight="1">
      <c r="A12" s="126" t="s">
        <v>174</v>
      </c>
      <c r="B12" s="127"/>
      <c r="C12" s="127"/>
      <c r="D12" s="127"/>
      <c r="E12" s="127"/>
      <c r="F12" s="127"/>
      <c r="G12" s="128"/>
      <c r="H12" s="60">
        <f>SUM(H8:H11)</f>
        <v>2.9325425000000003</v>
      </c>
      <c r="I12" s="13"/>
      <c r="J12" s="13"/>
      <c r="K12" s="13"/>
    </row>
    <row r="13" spans="1:11" ht="18.6" customHeight="1">
      <c r="A13" s="50"/>
      <c r="B13" s="50"/>
      <c r="C13" s="50"/>
      <c r="D13" s="50"/>
      <c r="E13" s="50"/>
      <c r="F13" s="50"/>
      <c r="G13" s="50"/>
      <c r="H13" s="50"/>
      <c r="I13" s="13"/>
      <c r="J13" s="13"/>
      <c r="K13" s="13"/>
    </row>
    <row r="14" spans="1:11" ht="15">
      <c r="A14" s="61" t="s">
        <v>175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30">
      <c r="A15" s="50" t="s">
        <v>176</v>
      </c>
      <c r="B15" s="62" t="s">
        <v>177</v>
      </c>
      <c r="C15" s="62" t="s">
        <v>178</v>
      </c>
      <c r="D15" s="13"/>
      <c r="E15" s="13"/>
      <c r="F15" s="13"/>
      <c r="G15" s="13"/>
      <c r="H15" s="13"/>
      <c r="I15" s="13"/>
      <c r="J15" s="13"/>
      <c r="K15" s="13"/>
    </row>
    <row r="16" spans="1:11" ht="25.15" customHeight="1">
      <c r="A16" s="63" t="s">
        <v>134</v>
      </c>
      <c r="B16" s="64">
        <f>'Stawki wynagrodzeń (przykład)'!E11</f>
        <v>100.21850193007813</v>
      </c>
      <c r="C16" s="64">
        <f>B16/60</f>
        <v>1.6703083655013022</v>
      </c>
      <c r="D16" s="13"/>
      <c r="E16" s="13"/>
      <c r="F16" s="13"/>
      <c r="G16" s="13"/>
      <c r="H16" s="13"/>
      <c r="I16" s="13"/>
      <c r="J16" s="13"/>
      <c r="K16" s="13"/>
    </row>
    <row r="17" spans="1:11" ht="25.15" customHeight="1">
      <c r="A17" s="73" t="s">
        <v>137</v>
      </c>
      <c r="B17" s="74">
        <f>'Stawki wynagrodzeń (przykład)'!E26</f>
        <v>47.215088890625</v>
      </c>
      <c r="C17" s="64">
        <f aca="true" t="shared" si="1" ref="C17:C18">B17/60</f>
        <v>0.7869181481770833</v>
      </c>
      <c r="D17" s="13"/>
      <c r="E17" s="13"/>
      <c r="F17" s="13"/>
      <c r="G17" s="13"/>
      <c r="H17" s="13"/>
      <c r="I17" s="13"/>
      <c r="J17" s="13"/>
      <c r="K17" s="13"/>
    </row>
    <row r="18" spans="1:11" ht="25.15" customHeight="1">
      <c r="A18" s="73" t="s">
        <v>151</v>
      </c>
      <c r="B18" s="74">
        <f>'Stawki wynagrodzeń (przykład)'!E30</f>
        <v>44.93603934166667</v>
      </c>
      <c r="C18" s="64">
        <f t="shared" si="1"/>
        <v>0.7489339890277779</v>
      </c>
      <c r="D18" s="13"/>
      <c r="E18" s="13"/>
      <c r="F18" s="13"/>
      <c r="G18" s="13"/>
      <c r="H18" s="13"/>
      <c r="I18" s="13"/>
      <c r="J18" s="13"/>
      <c r="K18" s="13"/>
    </row>
    <row r="19" spans="1:11" ht="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60">
      <c r="A20" s="27" t="s">
        <v>97</v>
      </c>
      <c r="B20" s="27" t="s">
        <v>179</v>
      </c>
      <c r="C20" s="27" t="s">
        <v>162</v>
      </c>
      <c r="D20" s="27" t="s">
        <v>180</v>
      </c>
      <c r="E20" s="27" t="s">
        <v>181</v>
      </c>
      <c r="F20" s="27" t="s">
        <v>182</v>
      </c>
      <c r="G20" s="27" t="s">
        <v>183</v>
      </c>
      <c r="H20" s="13"/>
      <c r="I20" s="13"/>
      <c r="J20" s="13"/>
      <c r="K20" s="13"/>
    </row>
    <row r="21" spans="1:11" ht="15">
      <c r="A21" s="65"/>
      <c r="B21" s="51" t="s">
        <v>167</v>
      </c>
      <c r="C21" s="51" t="s">
        <v>169</v>
      </c>
      <c r="D21" s="51" t="s">
        <v>170</v>
      </c>
      <c r="E21" s="51" t="s">
        <v>171</v>
      </c>
      <c r="F21" s="51" t="s">
        <v>172</v>
      </c>
      <c r="G21" s="66" t="s">
        <v>184</v>
      </c>
      <c r="H21" s="13"/>
      <c r="I21" s="13"/>
      <c r="J21" s="13"/>
      <c r="K21" s="13"/>
    </row>
    <row r="22" spans="1:11" ht="25.15" customHeight="1">
      <c r="A22" s="23">
        <v>1</v>
      </c>
      <c r="B22" s="96" t="str">
        <f>A16</f>
        <v>Lekarz radiolog</v>
      </c>
      <c r="C22" s="67">
        <v>1</v>
      </c>
      <c r="D22" s="23" t="s">
        <v>185</v>
      </c>
      <c r="E22" s="68">
        <v>60</v>
      </c>
      <c r="F22" s="69">
        <f>C16</f>
        <v>1.6703083655013022</v>
      </c>
      <c r="G22" s="26">
        <f>(E22/C22)*F22</f>
        <v>100.21850193007813</v>
      </c>
      <c r="H22" s="13"/>
      <c r="I22" s="13"/>
      <c r="J22" s="13"/>
      <c r="K22" s="13"/>
    </row>
    <row r="23" spans="1:11" ht="25.15" customHeight="1">
      <c r="A23" s="23">
        <v>2</v>
      </c>
      <c r="B23" s="96" t="str">
        <f>A17</f>
        <v>Technik radiologii</v>
      </c>
      <c r="C23" s="67">
        <v>1</v>
      </c>
      <c r="D23" s="23" t="s">
        <v>185</v>
      </c>
      <c r="E23" s="68">
        <v>25</v>
      </c>
      <c r="F23" s="69">
        <f>C17</f>
        <v>0.7869181481770833</v>
      </c>
      <c r="G23" s="26">
        <f>(E23/C23)*F23</f>
        <v>19.672953704427083</v>
      </c>
      <c r="H23" s="13"/>
      <c r="I23" s="13"/>
      <c r="J23" s="13"/>
      <c r="K23" s="13"/>
    </row>
    <row r="24" spans="1:11" ht="25.15" customHeight="1">
      <c r="A24" s="46">
        <v>3</v>
      </c>
      <c r="B24" s="96" t="str">
        <f>A18</f>
        <v>Pielęgniarka</v>
      </c>
      <c r="C24" s="67">
        <v>1</v>
      </c>
      <c r="D24" s="23" t="s">
        <v>185</v>
      </c>
      <c r="E24" s="68"/>
      <c r="F24" s="69">
        <f>C18</f>
        <v>0.7489339890277779</v>
      </c>
      <c r="G24" s="26">
        <f>(E24/C24)*F24</f>
        <v>0</v>
      </c>
      <c r="H24" s="13"/>
      <c r="I24" s="13"/>
      <c r="J24" s="13"/>
      <c r="K24" s="13"/>
    </row>
    <row r="25" spans="1:11" ht="27" customHeight="1">
      <c r="A25" s="126" t="s">
        <v>186</v>
      </c>
      <c r="B25" s="127"/>
      <c r="C25" s="127"/>
      <c r="D25" s="127"/>
      <c r="E25" s="127"/>
      <c r="F25" s="127"/>
      <c r="G25" s="60">
        <f>SUM(G22:G24)</f>
        <v>119.89145563450522</v>
      </c>
      <c r="H25" s="13"/>
      <c r="I25" s="13"/>
      <c r="J25" s="13"/>
      <c r="K25" s="13"/>
    </row>
    <row r="26" spans="1:11" ht="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26.45" customHeight="1">
      <c r="A28" s="129" t="s">
        <v>187</v>
      </c>
      <c r="B28" s="129"/>
      <c r="C28" s="64">
        <f>H12</f>
        <v>2.9325425000000003</v>
      </c>
      <c r="D28" s="13"/>
      <c r="E28" s="13"/>
      <c r="F28" s="13"/>
      <c r="G28" s="13"/>
      <c r="H28" s="13"/>
      <c r="I28" s="13"/>
      <c r="J28" s="13"/>
      <c r="K28" s="13"/>
    </row>
    <row r="29" spans="1:11" ht="25.15" customHeight="1">
      <c r="A29" s="130" t="s">
        <v>188</v>
      </c>
      <c r="B29" s="130"/>
      <c r="C29" s="64">
        <f>G25</f>
        <v>119.89145563450522</v>
      </c>
      <c r="D29" s="13"/>
      <c r="E29" s="13"/>
      <c r="F29" s="13"/>
      <c r="G29" s="13"/>
      <c r="H29" s="13"/>
      <c r="I29" s="13"/>
      <c r="J29" s="13"/>
      <c r="K29" s="13"/>
    </row>
    <row r="30" spans="1:11" ht="25.15" customHeight="1">
      <c r="A30" s="122" t="s">
        <v>189</v>
      </c>
      <c r="B30" s="122"/>
      <c r="C30" s="75">
        <f>SUM(C28:C29)</f>
        <v>122.82399813450522</v>
      </c>
      <c r="D30" s="13"/>
      <c r="E30" s="13"/>
      <c r="F30" s="13"/>
      <c r="G30" s="13"/>
      <c r="H30" s="13"/>
      <c r="I30" s="13"/>
      <c r="J30" s="13"/>
      <c r="K30" s="13"/>
    </row>
  </sheetData>
  <mergeCells count="7">
    <mergeCell ref="A30:B30"/>
    <mergeCell ref="B1:C1"/>
    <mergeCell ref="A4:C4"/>
    <mergeCell ref="A12:G12"/>
    <mergeCell ref="A25:F25"/>
    <mergeCell ref="A28:B28"/>
    <mergeCell ref="A29:B29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97B6A-5751-4675-8E41-9ACE94CBFBA4}">
  <dimension ref="A1:K39"/>
  <sheetViews>
    <sheetView workbookViewId="0" topLeftCell="A15">
      <selection activeCell="A20" sqref="A20:XFD20"/>
    </sheetView>
  </sheetViews>
  <sheetFormatPr defaultColWidth="9.140625" defaultRowHeight="15"/>
  <cols>
    <col min="1" max="1" width="24.7109375" style="70" customWidth="1"/>
    <col min="2" max="2" width="50.421875" style="70" customWidth="1"/>
    <col min="3" max="3" width="22.57421875" style="70" customWidth="1"/>
    <col min="4" max="4" width="11.7109375" style="70" customWidth="1"/>
    <col min="5" max="5" width="11.57421875" style="70" customWidth="1"/>
    <col min="6" max="6" width="12.57421875" style="70" customWidth="1"/>
    <col min="7" max="7" width="16.281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75">
      <c r="A1" s="50" t="s">
        <v>1</v>
      </c>
      <c r="B1" s="123" t="str">
        <f>'Wykaz procedur (przykład)'!D19</f>
        <v>RM klatki piersiowej bez i ze wzmocnieniem kontrastowym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30">
      <c r="A2" s="50" t="s">
        <v>95</v>
      </c>
      <c r="B2" s="72" t="str">
        <f>'Wykaz procedur (przykład)'!C19</f>
        <v>88.924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15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5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60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5.15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25.15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20">(F9/D9)*G9</f>
        <v>1.05</v>
      </c>
      <c r="I9" s="13"/>
      <c r="J9" s="13"/>
      <c r="K9" s="13"/>
    </row>
    <row r="10" spans="1:11" ht="25.15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25.15" customHeight="1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25.15" customHeight="1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25.15" customHeight="1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25.15" customHeight="1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25.15" customHeight="1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25.15" customHeight="1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25.15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25.15" customHeight="1">
      <c r="A18" s="53" t="str">
        <f>'Słownik mat. (przykładowe ceny)'!A13</f>
        <v>MG-RM-011</v>
      </c>
      <c r="B18" s="53" t="str">
        <f>'Słownik mat. (przykładowe ceny)'!B13</f>
        <v>Zestaw do wstrzykiwacza do kontrastu</v>
      </c>
      <c r="C18" s="52" t="str">
        <f>'Słownik mat. (przykładowe ceny)'!C13</f>
        <v>materiał jednorazowy</v>
      </c>
      <c r="D18" s="55">
        <v>1</v>
      </c>
      <c r="E18" s="95" t="str">
        <f>'Słownik mat. (przykładowe ceny)'!D13</f>
        <v>szt</v>
      </c>
      <c r="F18" s="56">
        <v>1</v>
      </c>
      <c r="G18" s="37">
        <f>'Słownik mat. (przykładowe ceny)'!E13</f>
        <v>39.1918</v>
      </c>
      <c r="H18" s="37">
        <f t="shared" si="0"/>
        <v>39.1918</v>
      </c>
      <c r="I18" s="58"/>
      <c r="J18" s="58"/>
      <c r="K18" s="58"/>
    </row>
    <row r="19" spans="1:11" s="59" customFormat="1" ht="25.15" customHeight="1">
      <c r="A19" s="53" t="str">
        <f>'Słownik mat. (przykładowe ceny)'!A14</f>
        <v>MG-RM-012</v>
      </c>
      <c r="B19" s="53" t="str">
        <f>'Słownik mat. (przykładowe ceny)'!B14</f>
        <v>Przedłużacz do pompy infuzyjnej</v>
      </c>
      <c r="C19" s="52" t="str">
        <f>'Słownik mat. (przykładowe ceny)'!C14</f>
        <v>materiał jednorazowy</v>
      </c>
      <c r="D19" s="55">
        <v>1</v>
      </c>
      <c r="E19" s="95" t="str">
        <f>'Słownik mat. (przykładowe ceny)'!D14</f>
        <v>szt</v>
      </c>
      <c r="F19" s="56">
        <v>1</v>
      </c>
      <c r="G19" s="37">
        <f>'Słownik mat. (przykładowe ceny)'!E14</f>
        <v>0.84</v>
      </c>
      <c r="H19" s="37">
        <f t="shared" si="0"/>
        <v>0.84</v>
      </c>
      <c r="I19" s="58"/>
      <c r="J19" s="58"/>
      <c r="K19" s="58"/>
    </row>
    <row r="20" spans="1:11" s="59" customFormat="1" ht="32.45" customHeight="1">
      <c r="A20" s="28" t="str">
        <f>'Słownik mat. (przykładowe ceny)'!A15</f>
        <v>MG-RM-013</v>
      </c>
      <c r="B20" s="53" t="str">
        <f>'Słownik mat. (przykładowe ceny)'!B15</f>
        <v>Koperta na CD
Opakowanie = 4.000 szt.</v>
      </c>
      <c r="C20" s="52" t="str">
        <f>'Słownik mat. (przykładowe ceny)'!C15</f>
        <v>materiał niemedyczny</v>
      </c>
      <c r="D20" s="29">
        <v>4000</v>
      </c>
      <c r="E20" s="95" t="str">
        <f>'Słownik mat. (przykładowe ceny)'!D15</f>
        <v>opakowanie</v>
      </c>
      <c r="F20" s="56">
        <v>1</v>
      </c>
      <c r="G20" s="37">
        <f>'Słownik mat. (przykładowe ceny)'!E15</f>
        <v>210.17</v>
      </c>
      <c r="H20" s="37">
        <f t="shared" si="0"/>
        <v>0.0525425</v>
      </c>
      <c r="I20" s="58"/>
      <c r="J20" s="58"/>
      <c r="K20" s="58"/>
    </row>
    <row r="21" spans="1:11" ht="27" customHeight="1">
      <c r="A21" s="126" t="s">
        <v>174</v>
      </c>
      <c r="B21" s="127"/>
      <c r="C21" s="127"/>
      <c r="D21" s="127"/>
      <c r="E21" s="127"/>
      <c r="F21" s="127"/>
      <c r="G21" s="128"/>
      <c r="H21" s="60">
        <f>SUM(H8:H20)</f>
        <v>47.5592425</v>
      </c>
      <c r="I21" s="13"/>
      <c r="J21" s="13"/>
      <c r="K21" s="13"/>
    </row>
    <row r="22" spans="1:11" ht="18.6" customHeight="1">
      <c r="A22" s="50"/>
      <c r="B22" s="50"/>
      <c r="C22" s="50"/>
      <c r="D22" s="50"/>
      <c r="E22" s="50"/>
      <c r="F22" s="50"/>
      <c r="G22" s="50"/>
      <c r="H22" s="50"/>
      <c r="I22" s="13"/>
      <c r="J22" s="13"/>
      <c r="K22" s="13"/>
    </row>
    <row r="23" spans="1:11" ht="15">
      <c r="A23" s="61" t="s">
        <v>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30">
      <c r="A24" s="50" t="s">
        <v>176</v>
      </c>
      <c r="B24" s="62" t="s">
        <v>177</v>
      </c>
      <c r="C24" s="62" t="s">
        <v>178</v>
      </c>
      <c r="D24" s="13"/>
      <c r="E24" s="13"/>
      <c r="F24" s="13"/>
      <c r="G24" s="13"/>
      <c r="H24" s="13"/>
      <c r="I24" s="13"/>
      <c r="J24" s="13"/>
      <c r="K24" s="13"/>
    </row>
    <row r="25" spans="1:11" ht="22.15" customHeight="1">
      <c r="A25" s="63" t="s">
        <v>134</v>
      </c>
      <c r="B25" s="64">
        <f>'Stawki wynagrodzeń (przykład)'!E11</f>
        <v>100.21850193007813</v>
      </c>
      <c r="C25" s="64">
        <f>B25/60</f>
        <v>1.6703083655013022</v>
      </c>
      <c r="D25" s="13"/>
      <c r="E25" s="13"/>
      <c r="F25" s="13"/>
      <c r="G25" s="13"/>
      <c r="H25" s="13"/>
      <c r="I25" s="13"/>
      <c r="J25" s="13"/>
      <c r="K25" s="13"/>
    </row>
    <row r="26" spans="1:11" ht="22.15" customHeight="1">
      <c r="A26" s="73" t="s">
        <v>137</v>
      </c>
      <c r="B26" s="74">
        <f>'Stawki wynagrodzeń (przykład)'!E26</f>
        <v>47.215088890625</v>
      </c>
      <c r="C26" s="64">
        <f aca="true" t="shared" si="1" ref="C26:C27">B26/60</f>
        <v>0.7869181481770833</v>
      </c>
      <c r="D26" s="13"/>
      <c r="E26" s="13"/>
      <c r="F26" s="13"/>
      <c r="G26" s="13"/>
      <c r="H26" s="13"/>
      <c r="I26" s="13"/>
      <c r="J26" s="13"/>
      <c r="K26" s="13"/>
    </row>
    <row r="27" spans="1:11" ht="22.15" customHeight="1">
      <c r="A27" s="73" t="s">
        <v>151</v>
      </c>
      <c r="B27" s="74">
        <f>'Stawki wynagrodzeń (przykład)'!E30</f>
        <v>44.93603934166667</v>
      </c>
      <c r="C27" s="64">
        <f t="shared" si="1"/>
        <v>0.7489339890277779</v>
      </c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45">
      <c r="A29" s="27" t="s">
        <v>97</v>
      </c>
      <c r="B29" s="27" t="s">
        <v>179</v>
      </c>
      <c r="C29" s="27" t="s">
        <v>162</v>
      </c>
      <c r="D29" s="27" t="s">
        <v>180</v>
      </c>
      <c r="E29" s="27" t="s">
        <v>181</v>
      </c>
      <c r="F29" s="27" t="s">
        <v>182</v>
      </c>
      <c r="G29" s="27" t="s">
        <v>183</v>
      </c>
      <c r="H29" s="13"/>
      <c r="I29" s="13"/>
      <c r="J29" s="13"/>
      <c r="K29" s="13"/>
    </row>
    <row r="30" spans="1:11" ht="15">
      <c r="A30" s="65"/>
      <c r="B30" s="51" t="s">
        <v>167</v>
      </c>
      <c r="C30" s="51" t="s">
        <v>169</v>
      </c>
      <c r="D30" s="51" t="s">
        <v>170</v>
      </c>
      <c r="E30" s="51" t="s">
        <v>171</v>
      </c>
      <c r="F30" s="51" t="s">
        <v>172</v>
      </c>
      <c r="G30" s="66" t="s">
        <v>184</v>
      </c>
      <c r="H30" s="13"/>
      <c r="I30" s="13"/>
      <c r="J30" s="13"/>
      <c r="K30" s="13"/>
    </row>
    <row r="31" spans="1:11" ht="27" customHeight="1">
      <c r="A31" s="23">
        <v>1</v>
      </c>
      <c r="B31" s="96" t="str">
        <f>A25</f>
        <v>Lekarz radiolog</v>
      </c>
      <c r="C31" s="67">
        <v>1</v>
      </c>
      <c r="D31" s="23" t="s">
        <v>185</v>
      </c>
      <c r="E31" s="68">
        <v>80</v>
      </c>
      <c r="F31" s="69">
        <f>C25</f>
        <v>1.6703083655013022</v>
      </c>
      <c r="G31" s="26">
        <f>(E31/C31)*F31</f>
        <v>133.62466924010417</v>
      </c>
      <c r="H31" s="13"/>
      <c r="I31" s="13"/>
      <c r="J31" s="13"/>
      <c r="K31" s="13"/>
    </row>
    <row r="32" spans="1:11" ht="27" customHeight="1">
      <c r="A32" s="23">
        <v>2</v>
      </c>
      <c r="B32" s="96" t="str">
        <f>A26</f>
        <v>Technik radiologii</v>
      </c>
      <c r="C32" s="67">
        <v>1</v>
      </c>
      <c r="D32" s="23" t="s">
        <v>185</v>
      </c>
      <c r="E32" s="68">
        <v>40</v>
      </c>
      <c r="F32" s="69">
        <f>C26</f>
        <v>0.7869181481770833</v>
      </c>
      <c r="G32" s="26">
        <f>(E32/C32)*F32</f>
        <v>31.47672592708333</v>
      </c>
      <c r="H32" s="13"/>
      <c r="I32" s="13"/>
      <c r="J32" s="13"/>
      <c r="K32" s="13"/>
    </row>
    <row r="33" spans="1:11" ht="27" customHeight="1">
      <c r="A33" s="46">
        <v>3</v>
      </c>
      <c r="B33" s="96" t="str">
        <f>A27</f>
        <v>Pielęgniarka</v>
      </c>
      <c r="C33" s="67">
        <v>1</v>
      </c>
      <c r="D33" s="23" t="s">
        <v>185</v>
      </c>
      <c r="E33" s="68">
        <v>40</v>
      </c>
      <c r="F33" s="69">
        <f>C27</f>
        <v>0.7489339890277779</v>
      </c>
      <c r="G33" s="26">
        <f>(E33/C33)*F33</f>
        <v>29.957359561111115</v>
      </c>
      <c r="H33" s="13"/>
      <c r="I33" s="13"/>
      <c r="J33" s="13"/>
      <c r="K33" s="13"/>
    </row>
    <row r="34" spans="1:11" ht="27" customHeight="1">
      <c r="A34" s="126" t="s">
        <v>186</v>
      </c>
      <c r="B34" s="127"/>
      <c r="C34" s="127"/>
      <c r="D34" s="127"/>
      <c r="E34" s="127"/>
      <c r="F34" s="127"/>
      <c r="G34" s="60">
        <f>SUM(G31:G33)</f>
        <v>195.0587547282986</v>
      </c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6.45" customHeight="1">
      <c r="A37" s="129" t="s">
        <v>187</v>
      </c>
      <c r="B37" s="129"/>
      <c r="C37" s="64">
        <f>H21</f>
        <v>47.5592425</v>
      </c>
      <c r="D37" s="13"/>
      <c r="E37" s="13"/>
      <c r="F37" s="13"/>
      <c r="G37" s="13"/>
      <c r="H37" s="13"/>
      <c r="I37" s="13"/>
      <c r="J37" s="13"/>
      <c r="K37" s="13"/>
    </row>
    <row r="38" spans="1:11" ht="25.15" customHeight="1">
      <c r="A38" s="130" t="s">
        <v>188</v>
      </c>
      <c r="B38" s="130"/>
      <c r="C38" s="64">
        <f>G34</f>
        <v>195.0587547282986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A39" s="122" t="s">
        <v>189</v>
      </c>
      <c r="B39" s="122"/>
      <c r="C39" s="75">
        <f>SUM(C37:C38)</f>
        <v>242.6179972282986</v>
      </c>
      <c r="D39" s="13"/>
      <c r="E39" s="13"/>
      <c r="F39" s="13"/>
      <c r="G39" s="13"/>
      <c r="H39" s="13"/>
      <c r="I39" s="13"/>
      <c r="J39" s="13"/>
      <c r="K39" s="13"/>
    </row>
  </sheetData>
  <mergeCells count="7">
    <mergeCell ref="A37:B37"/>
    <mergeCell ref="A38:B38"/>
    <mergeCell ref="A39:B39"/>
    <mergeCell ref="B1:C1"/>
    <mergeCell ref="A4:C4"/>
    <mergeCell ref="A21:G21"/>
    <mergeCell ref="A34:F3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0C16E-5F3A-49CD-A858-86CB70EE33A7}">
  <dimension ref="A1:K28"/>
  <sheetViews>
    <sheetView workbookViewId="0" topLeftCell="A4">
      <selection activeCell="A11" sqref="A11:XFD11"/>
    </sheetView>
  </sheetViews>
  <sheetFormatPr defaultColWidth="9.140625" defaultRowHeight="15"/>
  <cols>
    <col min="1" max="1" width="24.7109375" style="70" customWidth="1"/>
    <col min="2" max="2" width="56.7109375" style="70" customWidth="1"/>
    <col min="3" max="3" width="18.8515625" style="70" customWidth="1"/>
    <col min="4" max="4" width="11.7109375" style="70" customWidth="1"/>
    <col min="5" max="5" width="11.140625" style="70" customWidth="1"/>
    <col min="6" max="6" width="11.421875" style="70" customWidth="1"/>
    <col min="7" max="7" width="14.5742187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75">
      <c r="A1" s="50" t="s">
        <v>1</v>
      </c>
      <c r="B1" s="123" t="str">
        <f>'Wykaz procedur (przykład)'!D20</f>
        <v>RM mięśnia sercowego bez wzmocnienia kontrastowego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30">
      <c r="A2" s="50" t="s">
        <v>95</v>
      </c>
      <c r="B2" s="72" t="str">
        <f>'Wykaz procedur (przykład)'!C20</f>
        <v>88.925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15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5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60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8.15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2</v>
      </c>
      <c r="G8" s="37">
        <f>'Słownik mat. (przykładowe ceny)'!E3</f>
        <v>0.45</v>
      </c>
      <c r="H8" s="37">
        <f>(F8/D8)*G8</f>
        <v>0.9</v>
      </c>
      <c r="I8" s="13"/>
      <c r="J8" s="13"/>
      <c r="K8" s="13"/>
    </row>
    <row r="9" spans="1:11" ht="28.15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1">(F9/D9)*G9</f>
        <v>1.05</v>
      </c>
      <c r="I9" s="13"/>
      <c r="J9" s="13"/>
      <c r="K9" s="13"/>
    </row>
    <row r="10" spans="1:11" ht="28.15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s="59" customFormat="1" ht="32.45" customHeight="1">
      <c r="A11" s="28" t="str">
        <f>'Słownik mat. (przykładowe ceny)'!A15</f>
        <v>MG-RM-013</v>
      </c>
      <c r="B11" s="53" t="str">
        <f>'Słownik mat. (przykładowe ceny)'!B15</f>
        <v>Koperta na CD
Opakowanie = 4.000 szt.</v>
      </c>
      <c r="C11" s="52" t="str">
        <f>'Słownik mat. (przykładowe ceny)'!C15</f>
        <v>materiał niemedyczny</v>
      </c>
      <c r="D11" s="29">
        <v>4000</v>
      </c>
      <c r="E11" s="95" t="str">
        <f>'Słownik mat. (przykładowe ceny)'!D15</f>
        <v>opakowanie</v>
      </c>
      <c r="F11" s="56">
        <v>1</v>
      </c>
      <c r="G11" s="37">
        <f>'Słownik mat. (przykładowe ceny)'!E15</f>
        <v>210.17</v>
      </c>
      <c r="H11" s="37">
        <f t="shared" si="0"/>
        <v>0.0525425</v>
      </c>
      <c r="I11" s="58"/>
      <c r="J11" s="58"/>
      <c r="K11" s="58"/>
    </row>
    <row r="12" spans="1:11" ht="28.9" customHeight="1">
      <c r="A12" s="126" t="s">
        <v>174</v>
      </c>
      <c r="B12" s="127"/>
      <c r="C12" s="127"/>
      <c r="D12" s="127"/>
      <c r="E12" s="127"/>
      <c r="F12" s="127"/>
      <c r="G12" s="128"/>
      <c r="H12" s="60">
        <f>SUM(H8:H11)</f>
        <v>2.9325425000000003</v>
      </c>
      <c r="I12" s="13"/>
      <c r="J12" s="13"/>
      <c r="K12" s="13"/>
    </row>
    <row r="13" spans="1:11" ht="18.6" customHeight="1">
      <c r="A13" s="50"/>
      <c r="B13" s="50"/>
      <c r="C13" s="50"/>
      <c r="D13" s="50"/>
      <c r="E13" s="50"/>
      <c r="F13" s="50"/>
      <c r="G13" s="50"/>
      <c r="H13" s="50"/>
      <c r="I13" s="13"/>
      <c r="J13" s="13"/>
      <c r="K13" s="13"/>
    </row>
    <row r="14" spans="1:11" ht="15">
      <c r="A14" s="61" t="s">
        <v>175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30">
      <c r="A15" s="50" t="s">
        <v>176</v>
      </c>
      <c r="B15" s="62" t="s">
        <v>177</v>
      </c>
      <c r="C15" s="62" t="s">
        <v>178</v>
      </c>
      <c r="D15" s="13"/>
      <c r="E15" s="13"/>
      <c r="F15" s="13"/>
      <c r="G15" s="13"/>
      <c r="H15" s="13"/>
      <c r="I15" s="13"/>
      <c r="J15" s="13"/>
      <c r="K15" s="13"/>
    </row>
    <row r="16" spans="1:11" ht="24" customHeight="1">
      <c r="A16" s="63" t="s">
        <v>134</v>
      </c>
      <c r="B16" s="64">
        <f>'Stawki wynagrodzeń (przykład)'!E11</f>
        <v>100.21850193007813</v>
      </c>
      <c r="C16" s="64">
        <f>B16/60</f>
        <v>1.6703083655013022</v>
      </c>
      <c r="D16" s="13"/>
      <c r="E16" s="13"/>
      <c r="F16" s="13"/>
      <c r="G16" s="13"/>
      <c r="H16" s="13"/>
      <c r="I16" s="13"/>
      <c r="J16" s="13"/>
      <c r="K16" s="13"/>
    </row>
    <row r="17" spans="1:11" ht="24" customHeight="1">
      <c r="A17" s="73" t="s">
        <v>137</v>
      </c>
      <c r="B17" s="74">
        <f>'Stawki wynagrodzeń (przykład)'!E26</f>
        <v>47.215088890625</v>
      </c>
      <c r="C17" s="64">
        <f aca="true" t="shared" si="1" ref="C17">B17/60</f>
        <v>0.7869181481770833</v>
      </c>
      <c r="D17" s="13"/>
      <c r="E17" s="13"/>
      <c r="F17" s="13"/>
      <c r="G17" s="13"/>
      <c r="H17" s="13"/>
      <c r="I17" s="13"/>
      <c r="J17" s="13"/>
      <c r="K17" s="13"/>
    </row>
    <row r="18" spans="1:1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60">
      <c r="A19" s="27" t="s">
        <v>97</v>
      </c>
      <c r="B19" s="27" t="s">
        <v>179</v>
      </c>
      <c r="C19" s="27" t="s">
        <v>162</v>
      </c>
      <c r="D19" s="27" t="s">
        <v>180</v>
      </c>
      <c r="E19" s="27" t="s">
        <v>181</v>
      </c>
      <c r="F19" s="27" t="s">
        <v>182</v>
      </c>
      <c r="G19" s="27" t="s">
        <v>183</v>
      </c>
      <c r="H19" s="13"/>
      <c r="I19" s="13"/>
      <c r="J19" s="13"/>
      <c r="K19" s="13"/>
    </row>
    <row r="20" spans="1:11" ht="15">
      <c r="A20" s="65"/>
      <c r="B20" s="51" t="s">
        <v>167</v>
      </c>
      <c r="C20" s="51" t="s">
        <v>169</v>
      </c>
      <c r="D20" s="51" t="s">
        <v>170</v>
      </c>
      <c r="E20" s="51" t="s">
        <v>171</v>
      </c>
      <c r="F20" s="51" t="s">
        <v>172</v>
      </c>
      <c r="G20" s="66" t="s">
        <v>184</v>
      </c>
      <c r="H20" s="13"/>
      <c r="I20" s="13"/>
      <c r="J20" s="13"/>
      <c r="K20" s="13"/>
    </row>
    <row r="21" spans="1:11" ht="27" customHeight="1">
      <c r="A21" s="23">
        <v>1</v>
      </c>
      <c r="B21" s="96" t="str">
        <f>A16</f>
        <v>Lekarz radiolog</v>
      </c>
      <c r="C21" s="67">
        <v>1</v>
      </c>
      <c r="D21" s="23" t="s">
        <v>185</v>
      </c>
      <c r="E21" s="68">
        <v>100</v>
      </c>
      <c r="F21" s="69">
        <f>C16</f>
        <v>1.6703083655013022</v>
      </c>
      <c r="G21" s="26">
        <f>(E21/C21)*F21</f>
        <v>167.03083655013023</v>
      </c>
      <c r="H21" s="13"/>
      <c r="I21" s="13"/>
      <c r="J21" s="13"/>
      <c r="K21" s="13"/>
    </row>
    <row r="22" spans="1:11" ht="27" customHeight="1">
      <c r="A22" s="23">
        <v>2</v>
      </c>
      <c r="B22" s="96" t="str">
        <f>A17</f>
        <v>Technik radiologii</v>
      </c>
      <c r="C22" s="67">
        <v>1</v>
      </c>
      <c r="D22" s="23" t="s">
        <v>185</v>
      </c>
      <c r="E22" s="68">
        <v>50</v>
      </c>
      <c r="F22" s="69">
        <f>C17</f>
        <v>0.7869181481770833</v>
      </c>
      <c r="G22" s="26">
        <f>(E22/C22)*F22</f>
        <v>39.34590740885417</v>
      </c>
      <c r="H22" s="13"/>
      <c r="I22" s="13"/>
      <c r="J22" s="13"/>
      <c r="K22" s="13"/>
    </row>
    <row r="23" spans="1:11" ht="27" customHeight="1">
      <c r="A23" s="126" t="s">
        <v>186</v>
      </c>
      <c r="B23" s="127"/>
      <c r="C23" s="127"/>
      <c r="D23" s="127"/>
      <c r="E23" s="127"/>
      <c r="F23" s="127"/>
      <c r="G23" s="60">
        <f>SUM(G21:G22)</f>
        <v>206.3767439589844</v>
      </c>
      <c r="H23" s="13"/>
      <c r="I23" s="13"/>
      <c r="J23" s="13"/>
      <c r="K23" s="13"/>
    </row>
    <row r="24" spans="1:11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26.45" customHeight="1">
      <c r="A26" s="129" t="s">
        <v>187</v>
      </c>
      <c r="B26" s="129"/>
      <c r="C26" s="64">
        <f>H12</f>
        <v>2.9325425000000003</v>
      </c>
      <c r="D26" s="13"/>
      <c r="E26" s="13"/>
      <c r="F26" s="13"/>
      <c r="G26" s="13"/>
      <c r="H26" s="13"/>
      <c r="I26" s="13"/>
      <c r="J26" s="13"/>
      <c r="K26" s="13"/>
    </row>
    <row r="27" spans="1:11" ht="25.15" customHeight="1">
      <c r="A27" s="130" t="s">
        <v>188</v>
      </c>
      <c r="B27" s="130"/>
      <c r="C27" s="64">
        <f>G23</f>
        <v>206.3767439589844</v>
      </c>
      <c r="D27" s="13"/>
      <c r="E27" s="13"/>
      <c r="F27" s="13"/>
      <c r="G27" s="13"/>
      <c r="H27" s="13"/>
      <c r="I27" s="13"/>
      <c r="J27" s="13"/>
      <c r="K27" s="13"/>
    </row>
    <row r="28" spans="1:11" ht="25.15" customHeight="1">
      <c r="A28" s="122" t="s">
        <v>189</v>
      </c>
      <c r="B28" s="122"/>
      <c r="C28" s="75">
        <f>SUM(C26:C27)</f>
        <v>209.30928645898442</v>
      </c>
      <c r="D28" s="13"/>
      <c r="E28" s="13"/>
      <c r="F28" s="13"/>
      <c r="G28" s="13"/>
      <c r="H28" s="13"/>
      <c r="I28" s="13"/>
      <c r="J28" s="13"/>
      <c r="K28" s="13"/>
    </row>
  </sheetData>
  <mergeCells count="7">
    <mergeCell ref="A28:B28"/>
    <mergeCell ref="B1:C1"/>
    <mergeCell ref="A4:C4"/>
    <mergeCell ref="A12:G12"/>
    <mergeCell ref="A23:F23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D5EC5-0BEA-4867-BC36-D81FB0FC8E9F}">
  <dimension ref="A1:K39"/>
  <sheetViews>
    <sheetView workbookViewId="0" topLeftCell="A11">
      <selection activeCell="A20" sqref="A20:XFD20"/>
    </sheetView>
  </sheetViews>
  <sheetFormatPr defaultColWidth="9.140625" defaultRowHeight="15"/>
  <cols>
    <col min="1" max="1" width="24.7109375" style="70" customWidth="1"/>
    <col min="2" max="2" width="56.7109375" style="70" customWidth="1"/>
    <col min="3" max="3" width="19.7109375" style="70" customWidth="1"/>
    <col min="4" max="4" width="12.7109375" style="70" customWidth="1"/>
    <col min="5" max="5" width="12.28125" style="70" customWidth="1"/>
    <col min="6" max="6" width="11.7109375" style="70" customWidth="1"/>
    <col min="7" max="7" width="14.710937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75">
      <c r="A1" s="50" t="s">
        <v>1</v>
      </c>
      <c r="B1" s="123" t="str">
        <f>'Wykaz procedur (przykład)'!D21</f>
        <v>RM mięśnia sercowego bez i ze wzmocnieniem kontrastowym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30">
      <c r="A2" s="50" t="s">
        <v>95</v>
      </c>
      <c r="B2" s="72" t="str">
        <f>'Wykaz procedur (przykład)'!C21</f>
        <v>88.926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15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5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60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3.45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23.45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20">(F9/D9)*G9</f>
        <v>1.05</v>
      </c>
      <c r="I9" s="13"/>
      <c r="J9" s="13"/>
      <c r="K9" s="13"/>
    </row>
    <row r="10" spans="1:11" ht="23.45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23.45" customHeight="1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23.45" customHeight="1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23.45" customHeight="1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23.45" customHeight="1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23.45" customHeight="1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23.45" customHeight="1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23.45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23.45" customHeight="1">
      <c r="A18" s="53" t="str">
        <f>'Słownik mat. (przykładowe ceny)'!A13</f>
        <v>MG-RM-011</v>
      </c>
      <c r="B18" s="53" t="str">
        <f>'Słownik mat. (przykładowe ceny)'!B13</f>
        <v>Zestaw do wstrzykiwacza do kontrastu</v>
      </c>
      <c r="C18" s="52" t="str">
        <f>'Słownik mat. (przykładowe ceny)'!C13</f>
        <v>materiał jednorazowy</v>
      </c>
      <c r="D18" s="55">
        <v>1</v>
      </c>
      <c r="E18" s="95" t="str">
        <f>'Słownik mat. (przykładowe ceny)'!D13</f>
        <v>szt</v>
      </c>
      <c r="F18" s="56">
        <v>1</v>
      </c>
      <c r="G18" s="37">
        <f>'Słownik mat. (przykładowe ceny)'!E13</f>
        <v>39.1918</v>
      </c>
      <c r="H18" s="37">
        <f t="shared" si="0"/>
        <v>39.1918</v>
      </c>
      <c r="I18" s="58"/>
      <c r="J18" s="58"/>
      <c r="K18" s="58"/>
    </row>
    <row r="19" spans="1:11" s="59" customFormat="1" ht="23.45" customHeight="1">
      <c r="A19" s="53" t="str">
        <f>'Słownik mat. (przykładowe ceny)'!A14</f>
        <v>MG-RM-012</v>
      </c>
      <c r="B19" s="53" t="str">
        <f>'Słownik mat. (przykładowe ceny)'!B14</f>
        <v>Przedłużacz do pompy infuzyjnej</v>
      </c>
      <c r="C19" s="52" t="str">
        <f>'Słownik mat. (przykładowe ceny)'!C14</f>
        <v>materiał jednorazowy</v>
      </c>
      <c r="D19" s="55">
        <v>1</v>
      </c>
      <c r="E19" s="95" t="str">
        <f>'Słownik mat. (przykładowe ceny)'!D14</f>
        <v>szt</v>
      </c>
      <c r="F19" s="56">
        <v>1</v>
      </c>
      <c r="G19" s="37">
        <f>'Słownik mat. (przykładowe ceny)'!E14</f>
        <v>0.84</v>
      </c>
      <c r="H19" s="37">
        <f t="shared" si="0"/>
        <v>0.84</v>
      </c>
      <c r="I19" s="58"/>
      <c r="J19" s="58"/>
      <c r="K19" s="58"/>
    </row>
    <row r="20" spans="1:11" s="59" customFormat="1" ht="32.45" customHeight="1">
      <c r="A20" s="28" t="str">
        <f>'Słownik mat. (przykładowe ceny)'!A15</f>
        <v>MG-RM-013</v>
      </c>
      <c r="B20" s="53" t="str">
        <f>'Słownik mat. (przykładowe ceny)'!B15</f>
        <v>Koperta na CD
Opakowanie = 4.000 szt.</v>
      </c>
      <c r="C20" s="52" t="str">
        <f>'Słownik mat. (przykładowe ceny)'!C15</f>
        <v>materiał niemedyczny</v>
      </c>
      <c r="D20" s="29">
        <v>4000</v>
      </c>
      <c r="E20" s="95" t="str">
        <f>'Słownik mat. (przykładowe ceny)'!D15</f>
        <v>opakowanie</v>
      </c>
      <c r="F20" s="56">
        <v>1</v>
      </c>
      <c r="G20" s="37">
        <f>'Słownik mat. (przykładowe ceny)'!E15</f>
        <v>210.17</v>
      </c>
      <c r="H20" s="37">
        <f t="shared" si="0"/>
        <v>0.0525425</v>
      </c>
      <c r="I20" s="58"/>
      <c r="J20" s="58"/>
      <c r="K20" s="58"/>
    </row>
    <row r="21" spans="1:11" ht="24" customHeight="1">
      <c r="A21" s="126" t="s">
        <v>174</v>
      </c>
      <c r="B21" s="127"/>
      <c r="C21" s="127"/>
      <c r="D21" s="127"/>
      <c r="E21" s="127"/>
      <c r="F21" s="127"/>
      <c r="G21" s="128"/>
      <c r="H21" s="60">
        <f>SUM(H8:H20)</f>
        <v>47.5592425</v>
      </c>
      <c r="I21" s="13"/>
      <c r="J21" s="13"/>
      <c r="K21" s="13"/>
    </row>
    <row r="22" spans="1:11" ht="18.6" customHeight="1">
      <c r="A22" s="50"/>
      <c r="B22" s="50"/>
      <c r="C22" s="50"/>
      <c r="D22" s="50"/>
      <c r="E22" s="50"/>
      <c r="F22" s="50"/>
      <c r="G22" s="50"/>
      <c r="H22" s="50"/>
      <c r="I22" s="13"/>
      <c r="J22" s="13"/>
      <c r="K22" s="13"/>
    </row>
    <row r="23" spans="1:11" ht="15">
      <c r="A23" s="61" t="s">
        <v>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30">
      <c r="A24" s="50" t="s">
        <v>176</v>
      </c>
      <c r="B24" s="62" t="s">
        <v>177</v>
      </c>
      <c r="C24" s="62" t="s">
        <v>178</v>
      </c>
      <c r="D24" s="13"/>
      <c r="E24" s="13"/>
      <c r="F24" s="13"/>
      <c r="G24" s="13"/>
      <c r="H24" s="13"/>
      <c r="I24" s="13"/>
      <c r="J24" s="13"/>
      <c r="K24" s="13"/>
    </row>
    <row r="25" spans="1:11" ht="24" customHeight="1">
      <c r="A25" s="63" t="s">
        <v>134</v>
      </c>
      <c r="B25" s="64">
        <f>'Stawki wynagrodzeń (przykład)'!E11</f>
        <v>100.21850193007813</v>
      </c>
      <c r="C25" s="64">
        <f>B25/60</f>
        <v>1.6703083655013022</v>
      </c>
      <c r="D25" s="13"/>
      <c r="E25" s="13"/>
      <c r="F25" s="13"/>
      <c r="G25" s="13"/>
      <c r="H25" s="13"/>
      <c r="I25" s="13"/>
      <c r="J25" s="13"/>
      <c r="K25" s="13"/>
    </row>
    <row r="26" spans="1:11" ht="24" customHeight="1">
      <c r="A26" s="73" t="s">
        <v>137</v>
      </c>
      <c r="B26" s="74">
        <f>'Stawki wynagrodzeń (przykład)'!E26</f>
        <v>47.215088890625</v>
      </c>
      <c r="C26" s="64">
        <f aca="true" t="shared" si="1" ref="C26:C27">B26/60</f>
        <v>0.7869181481770833</v>
      </c>
      <c r="D26" s="13"/>
      <c r="E26" s="13"/>
      <c r="F26" s="13"/>
      <c r="G26" s="13"/>
      <c r="H26" s="13"/>
      <c r="I26" s="13"/>
      <c r="J26" s="13"/>
      <c r="K26" s="13"/>
    </row>
    <row r="27" spans="1:11" ht="24" customHeight="1">
      <c r="A27" s="73" t="s">
        <v>151</v>
      </c>
      <c r="B27" s="74">
        <f>'Stawki wynagrodzeń (przykład)'!E30</f>
        <v>44.93603934166667</v>
      </c>
      <c r="C27" s="64">
        <f t="shared" si="1"/>
        <v>0.7489339890277779</v>
      </c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60">
      <c r="A29" s="27" t="s">
        <v>97</v>
      </c>
      <c r="B29" s="27" t="s">
        <v>179</v>
      </c>
      <c r="C29" s="27" t="s">
        <v>162</v>
      </c>
      <c r="D29" s="27" t="s">
        <v>180</v>
      </c>
      <c r="E29" s="27" t="s">
        <v>181</v>
      </c>
      <c r="F29" s="27" t="s">
        <v>182</v>
      </c>
      <c r="G29" s="27" t="s">
        <v>183</v>
      </c>
      <c r="H29" s="13"/>
      <c r="I29" s="13"/>
      <c r="J29" s="13"/>
      <c r="K29" s="13"/>
    </row>
    <row r="30" spans="1:11" ht="15">
      <c r="A30" s="65"/>
      <c r="B30" s="51" t="s">
        <v>167</v>
      </c>
      <c r="C30" s="51" t="s">
        <v>169</v>
      </c>
      <c r="D30" s="51" t="s">
        <v>170</v>
      </c>
      <c r="E30" s="51" t="s">
        <v>171</v>
      </c>
      <c r="F30" s="51" t="s">
        <v>172</v>
      </c>
      <c r="G30" s="66" t="s">
        <v>184</v>
      </c>
      <c r="H30" s="13"/>
      <c r="I30" s="13"/>
      <c r="J30" s="13"/>
      <c r="K30" s="13"/>
    </row>
    <row r="31" spans="1:11" ht="24.6" customHeight="1">
      <c r="A31" s="23">
        <v>1</v>
      </c>
      <c r="B31" s="96" t="str">
        <f>A25</f>
        <v>Lekarz radiolog</v>
      </c>
      <c r="C31" s="67">
        <v>1</v>
      </c>
      <c r="D31" s="23" t="s">
        <v>185</v>
      </c>
      <c r="E31" s="68">
        <v>110</v>
      </c>
      <c r="F31" s="69">
        <f>C25</f>
        <v>1.6703083655013022</v>
      </c>
      <c r="G31" s="26">
        <f>(E31/C31)*F31</f>
        <v>183.73392020514325</v>
      </c>
      <c r="H31" s="13"/>
      <c r="I31" s="13"/>
      <c r="J31" s="13"/>
      <c r="K31" s="13"/>
    </row>
    <row r="32" spans="1:11" ht="24.6" customHeight="1">
      <c r="A32" s="23">
        <v>2</v>
      </c>
      <c r="B32" s="96" t="str">
        <f>A26</f>
        <v>Technik radiologii</v>
      </c>
      <c r="C32" s="67">
        <v>1</v>
      </c>
      <c r="D32" s="23" t="s">
        <v>185</v>
      </c>
      <c r="E32" s="68">
        <v>55</v>
      </c>
      <c r="F32" s="69">
        <f>C26</f>
        <v>0.7869181481770833</v>
      </c>
      <c r="G32" s="26">
        <f>(E32/C32)*F32</f>
        <v>43.28049814973958</v>
      </c>
      <c r="H32" s="13"/>
      <c r="I32" s="13"/>
      <c r="J32" s="13"/>
      <c r="K32" s="13"/>
    </row>
    <row r="33" spans="1:11" ht="24.6" customHeight="1">
      <c r="A33" s="46">
        <v>3</v>
      </c>
      <c r="B33" s="96" t="str">
        <f>A27</f>
        <v>Pielęgniarka</v>
      </c>
      <c r="C33" s="67">
        <v>1</v>
      </c>
      <c r="D33" s="23" t="s">
        <v>185</v>
      </c>
      <c r="E33" s="68">
        <v>55</v>
      </c>
      <c r="F33" s="69">
        <f>C27</f>
        <v>0.7489339890277779</v>
      </c>
      <c r="G33" s="26">
        <f>(E33/C33)*F33</f>
        <v>41.19136939652778</v>
      </c>
      <c r="H33" s="13"/>
      <c r="I33" s="13"/>
      <c r="J33" s="13"/>
      <c r="K33" s="13"/>
    </row>
    <row r="34" spans="1:11" ht="27" customHeight="1">
      <c r="A34" s="126" t="s">
        <v>186</v>
      </c>
      <c r="B34" s="127"/>
      <c r="C34" s="127"/>
      <c r="D34" s="127"/>
      <c r="E34" s="127"/>
      <c r="F34" s="127"/>
      <c r="G34" s="60">
        <f>SUM(G31:G33)</f>
        <v>268.2057877514106</v>
      </c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6.45" customHeight="1">
      <c r="A37" s="129" t="s">
        <v>187</v>
      </c>
      <c r="B37" s="129"/>
      <c r="C37" s="64">
        <f>H21</f>
        <v>47.5592425</v>
      </c>
      <c r="D37" s="13"/>
      <c r="E37" s="13"/>
      <c r="F37" s="13"/>
      <c r="G37" s="13"/>
      <c r="H37" s="13"/>
      <c r="I37" s="13"/>
      <c r="J37" s="13"/>
      <c r="K37" s="13"/>
    </row>
    <row r="38" spans="1:11" ht="25.15" customHeight="1">
      <c r="A38" s="130" t="s">
        <v>188</v>
      </c>
      <c r="B38" s="130"/>
      <c r="C38" s="64">
        <f>G34</f>
        <v>268.2057877514106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A39" s="122" t="s">
        <v>189</v>
      </c>
      <c r="B39" s="122"/>
      <c r="C39" s="75">
        <f>SUM(C37:C38)</f>
        <v>315.76503025141056</v>
      </c>
      <c r="D39" s="13"/>
      <c r="E39" s="13"/>
      <c r="F39" s="13"/>
      <c r="G39" s="13"/>
      <c r="H39" s="13"/>
      <c r="I39" s="13"/>
      <c r="J39" s="13"/>
      <c r="K39" s="13"/>
    </row>
  </sheetData>
  <mergeCells count="7">
    <mergeCell ref="A37:B37"/>
    <mergeCell ref="A38:B38"/>
    <mergeCell ref="A39:B39"/>
    <mergeCell ref="B1:C1"/>
    <mergeCell ref="A4:C4"/>
    <mergeCell ref="A21:G21"/>
    <mergeCell ref="A34:F3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55B57-A5F7-4307-9AB2-4D982AA1F61A}">
  <dimension ref="A1:K28"/>
  <sheetViews>
    <sheetView workbookViewId="0" topLeftCell="A4">
      <selection activeCell="A11" sqref="A11:XFD11"/>
    </sheetView>
  </sheetViews>
  <sheetFormatPr defaultColWidth="9.140625" defaultRowHeight="15"/>
  <cols>
    <col min="1" max="1" width="24.7109375" style="70" customWidth="1"/>
    <col min="2" max="2" width="38.57421875" style="70" customWidth="1"/>
    <col min="3" max="3" width="19.421875" style="70" customWidth="1"/>
    <col min="4" max="4" width="11.7109375" style="70" customWidth="1"/>
    <col min="5" max="5" width="12.7109375" style="70" customWidth="1"/>
    <col min="6" max="6" width="12.57421875" style="70" customWidth="1"/>
    <col min="7" max="7" width="15.281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75">
      <c r="A1" s="50" t="s">
        <v>1</v>
      </c>
      <c r="B1" s="123" t="str">
        <f>'Wykaz procedur (przykład)'!D22</f>
        <v>RM kręgosłupa odcinka szyjnego bez wzmocnienia kontrastowego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30">
      <c r="A2" s="50" t="s">
        <v>95</v>
      </c>
      <c r="B2" s="72" t="str">
        <f>'Wykaz procedur (przykład)'!C22</f>
        <v>88.931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15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5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60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7.6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2</v>
      </c>
      <c r="G8" s="37">
        <f>'Słownik mat. (przykładowe ceny)'!E3</f>
        <v>0.45</v>
      </c>
      <c r="H8" s="37">
        <f>(F8/D8)*G8</f>
        <v>0.9</v>
      </c>
      <c r="I8" s="13"/>
      <c r="J8" s="13"/>
      <c r="K8" s="13"/>
    </row>
    <row r="9" spans="1:11" ht="27.6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1">(F9/D9)*G9</f>
        <v>1.05</v>
      </c>
      <c r="I9" s="13"/>
      <c r="J9" s="13"/>
      <c r="K9" s="13"/>
    </row>
    <row r="10" spans="1:11" ht="27.6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s="59" customFormat="1" ht="32.45" customHeight="1">
      <c r="A11" s="28" t="str">
        <f>'Słownik mat. (przykładowe ceny)'!A15</f>
        <v>MG-RM-013</v>
      </c>
      <c r="B11" s="53" t="str">
        <f>'Słownik mat. (przykładowe ceny)'!B15</f>
        <v>Koperta na CD
Opakowanie = 4.000 szt.</v>
      </c>
      <c r="C11" s="52" t="str">
        <f>'Słownik mat. (przykładowe ceny)'!C15</f>
        <v>materiał niemedyczny</v>
      </c>
      <c r="D11" s="29">
        <v>4000</v>
      </c>
      <c r="E11" s="95" t="str">
        <f>'Słownik mat. (przykładowe ceny)'!D15</f>
        <v>opakowanie</v>
      </c>
      <c r="F11" s="56">
        <v>1</v>
      </c>
      <c r="G11" s="37">
        <f>'Słownik mat. (przykładowe ceny)'!E15</f>
        <v>210.17</v>
      </c>
      <c r="H11" s="37">
        <f t="shared" si="0"/>
        <v>0.0525425</v>
      </c>
      <c r="I11" s="58"/>
      <c r="J11" s="58"/>
      <c r="K11" s="58"/>
    </row>
    <row r="12" spans="1:11" ht="26.45" customHeight="1">
      <c r="A12" s="126" t="s">
        <v>174</v>
      </c>
      <c r="B12" s="127"/>
      <c r="C12" s="127"/>
      <c r="D12" s="127"/>
      <c r="E12" s="127"/>
      <c r="F12" s="127"/>
      <c r="G12" s="128"/>
      <c r="H12" s="60">
        <f>SUM(H8:H11)</f>
        <v>2.9325425000000003</v>
      </c>
      <c r="I12" s="13"/>
      <c r="J12" s="13"/>
      <c r="K12" s="13"/>
    </row>
    <row r="13" spans="1:11" ht="18.6" customHeight="1">
      <c r="A13" s="50"/>
      <c r="B13" s="50"/>
      <c r="C13" s="50"/>
      <c r="D13" s="50"/>
      <c r="E13" s="50"/>
      <c r="F13" s="50"/>
      <c r="G13" s="50"/>
      <c r="H13" s="50"/>
      <c r="I13" s="13"/>
      <c r="J13" s="13"/>
      <c r="K13" s="13"/>
    </row>
    <row r="14" spans="1:11" ht="15">
      <c r="A14" s="61" t="s">
        <v>175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30">
      <c r="A15" s="50" t="s">
        <v>176</v>
      </c>
      <c r="B15" s="62" t="s">
        <v>177</v>
      </c>
      <c r="C15" s="62" t="s">
        <v>178</v>
      </c>
      <c r="D15" s="13"/>
      <c r="E15" s="13"/>
      <c r="F15" s="13"/>
      <c r="G15" s="13"/>
      <c r="H15" s="13"/>
      <c r="I15" s="13"/>
      <c r="J15" s="13"/>
      <c r="K15" s="13"/>
    </row>
    <row r="16" spans="1:11" ht="25.15" customHeight="1">
      <c r="A16" s="63" t="s">
        <v>134</v>
      </c>
      <c r="B16" s="64">
        <f>'Stawki wynagrodzeń (przykład)'!E11</f>
        <v>100.21850193007813</v>
      </c>
      <c r="C16" s="64">
        <f>B16/60</f>
        <v>1.6703083655013022</v>
      </c>
      <c r="D16" s="13"/>
      <c r="E16" s="13"/>
      <c r="F16" s="13"/>
      <c r="G16" s="13"/>
      <c r="H16" s="13"/>
      <c r="I16" s="13"/>
      <c r="J16" s="13"/>
      <c r="K16" s="13"/>
    </row>
    <row r="17" spans="1:11" ht="25.15" customHeight="1">
      <c r="A17" s="73" t="s">
        <v>137</v>
      </c>
      <c r="B17" s="74">
        <f>'Stawki wynagrodzeń (przykład)'!E26</f>
        <v>47.215088890625</v>
      </c>
      <c r="C17" s="64">
        <f aca="true" t="shared" si="1" ref="C17">B17/60</f>
        <v>0.7869181481770833</v>
      </c>
      <c r="D17" s="13"/>
      <c r="E17" s="13"/>
      <c r="F17" s="13"/>
      <c r="G17" s="13"/>
      <c r="H17" s="13"/>
      <c r="I17" s="13"/>
      <c r="J17" s="13"/>
      <c r="K17" s="13"/>
    </row>
    <row r="18" spans="1:1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45">
      <c r="A19" s="27" t="s">
        <v>97</v>
      </c>
      <c r="B19" s="27" t="s">
        <v>179</v>
      </c>
      <c r="C19" s="27" t="s">
        <v>162</v>
      </c>
      <c r="D19" s="27" t="s">
        <v>180</v>
      </c>
      <c r="E19" s="27" t="s">
        <v>181</v>
      </c>
      <c r="F19" s="27" t="s">
        <v>182</v>
      </c>
      <c r="G19" s="27" t="s">
        <v>183</v>
      </c>
      <c r="H19" s="13"/>
      <c r="I19" s="13"/>
      <c r="J19" s="13"/>
      <c r="K19" s="13"/>
    </row>
    <row r="20" spans="1:11" ht="15">
      <c r="A20" s="65"/>
      <c r="B20" s="51" t="s">
        <v>167</v>
      </c>
      <c r="C20" s="51" t="s">
        <v>169</v>
      </c>
      <c r="D20" s="51" t="s">
        <v>170</v>
      </c>
      <c r="E20" s="51" t="s">
        <v>171</v>
      </c>
      <c r="F20" s="51" t="s">
        <v>172</v>
      </c>
      <c r="G20" s="66" t="s">
        <v>184</v>
      </c>
      <c r="H20" s="13"/>
      <c r="I20" s="13"/>
      <c r="J20" s="13"/>
      <c r="K20" s="13"/>
    </row>
    <row r="21" spans="1:11" ht="33" customHeight="1">
      <c r="A21" s="23">
        <v>1</v>
      </c>
      <c r="B21" s="96" t="str">
        <f>A16</f>
        <v>Lekarz radiolog</v>
      </c>
      <c r="C21" s="67">
        <v>1</v>
      </c>
      <c r="D21" s="23" t="s">
        <v>185</v>
      </c>
      <c r="E21" s="68">
        <v>45</v>
      </c>
      <c r="F21" s="69">
        <f>C16</f>
        <v>1.6703083655013022</v>
      </c>
      <c r="G21" s="26">
        <f>(E21/C21)*F21</f>
        <v>75.16387644755861</v>
      </c>
      <c r="H21" s="13"/>
      <c r="I21" s="13"/>
      <c r="J21" s="13"/>
      <c r="K21" s="13"/>
    </row>
    <row r="22" spans="1:11" ht="33" customHeight="1">
      <c r="A22" s="23">
        <v>2</v>
      </c>
      <c r="B22" s="96" t="str">
        <f>A17</f>
        <v>Technik radiologii</v>
      </c>
      <c r="C22" s="67">
        <v>1</v>
      </c>
      <c r="D22" s="23" t="s">
        <v>185</v>
      </c>
      <c r="E22" s="68">
        <v>15</v>
      </c>
      <c r="F22" s="69">
        <f>C17</f>
        <v>0.7869181481770833</v>
      </c>
      <c r="G22" s="26">
        <f>(E22/C22)*F22</f>
        <v>11.80377222265625</v>
      </c>
      <c r="H22" s="13"/>
      <c r="I22" s="13"/>
      <c r="J22" s="13"/>
      <c r="K22" s="13"/>
    </row>
    <row r="23" spans="1:11" ht="27" customHeight="1">
      <c r="A23" s="126" t="s">
        <v>186</v>
      </c>
      <c r="B23" s="127"/>
      <c r="C23" s="127"/>
      <c r="D23" s="127"/>
      <c r="E23" s="127"/>
      <c r="F23" s="127"/>
      <c r="G23" s="60">
        <f>SUM(G21:G22)</f>
        <v>86.96764867021486</v>
      </c>
      <c r="H23" s="13"/>
      <c r="I23" s="13"/>
      <c r="J23" s="13"/>
      <c r="K23" s="13"/>
    </row>
    <row r="24" spans="1:11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26.45" customHeight="1">
      <c r="A26" s="129" t="s">
        <v>187</v>
      </c>
      <c r="B26" s="129"/>
      <c r="C26" s="64">
        <f>H12</f>
        <v>2.9325425000000003</v>
      </c>
      <c r="D26" s="13"/>
      <c r="E26" s="13"/>
      <c r="F26" s="13"/>
      <c r="G26" s="13"/>
      <c r="H26" s="13"/>
      <c r="I26" s="13"/>
      <c r="J26" s="13"/>
      <c r="K26" s="13"/>
    </row>
    <row r="27" spans="1:11" ht="25.15" customHeight="1">
      <c r="A27" s="130" t="s">
        <v>188</v>
      </c>
      <c r="B27" s="130"/>
      <c r="C27" s="64">
        <f>G23</f>
        <v>86.96764867021486</v>
      </c>
      <c r="D27" s="13"/>
      <c r="E27" s="13"/>
      <c r="F27" s="13"/>
      <c r="G27" s="13"/>
      <c r="H27" s="13"/>
      <c r="I27" s="13"/>
      <c r="J27" s="13"/>
      <c r="K27" s="13"/>
    </row>
    <row r="28" spans="1:11" ht="25.15" customHeight="1">
      <c r="A28" s="122" t="s">
        <v>189</v>
      </c>
      <c r="B28" s="122"/>
      <c r="C28" s="75">
        <f>SUM(C26:C27)</f>
        <v>89.90019117021485</v>
      </c>
      <c r="D28" s="13"/>
      <c r="E28" s="13"/>
      <c r="F28" s="13"/>
      <c r="G28" s="13"/>
      <c r="H28" s="13"/>
      <c r="I28" s="13"/>
      <c r="J28" s="13"/>
      <c r="K28" s="13"/>
    </row>
  </sheetData>
  <mergeCells count="7">
    <mergeCell ref="A28:B28"/>
    <mergeCell ref="B1:C1"/>
    <mergeCell ref="A4:C4"/>
    <mergeCell ref="A12:G12"/>
    <mergeCell ref="A23:F23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A0FCB-07CE-4E35-A0AE-514FBE716FF5}">
  <dimension ref="A1:K39"/>
  <sheetViews>
    <sheetView workbookViewId="0" topLeftCell="A14">
      <selection activeCell="A20" sqref="A20:XFD20"/>
    </sheetView>
  </sheetViews>
  <sheetFormatPr defaultColWidth="9.140625" defaultRowHeight="15"/>
  <cols>
    <col min="1" max="1" width="24.7109375" style="70" customWidth="1"/>
    <col min="2" max="2" width="41.7109375" style="70" customWidth="1"/>
    <col min="3" max="3" width="18.7109375" style="70" customWidth="1"/>
    <col min="4" max="4" width="11.7109375" style="70" customWidth="1"/>
    <col min="5" max="5" width="14.57421875" style="70" customWidth="1"/>
    <col min="6" max="6" width="13.00390625" style="70" customWidth="1"/>
    <col min="7" max="7" width="14.710937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75">
      <c r="A1" s="50" t="s">
        <v>1</v>
      </c>
      <c r="B1" s="123" t="str">
        <f>'Wykaz procedur (przykład)'!D23</f>
        <v>RM kręgosłupa odcinka szyjnego bez i ze wzmocnieniem kontrastowym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30">
      <c r="A2" s="50" t="s">
        <v>95</v>
      </c>
      <c r="B2" s="72" t="str">
        <f>'Wykaz procedur (przykład)'!C23</f>
        <v>88.936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15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5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60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33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30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20">(F9/D9)*G9</f>
        <v>1.05</v>
      </c>
      <c r="I9" s="13"/>
      <c r="J9" s="13"/>
      <c r="K9" s="13"/>
    </row>
    <row r="10" spans="1:11" ht="30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30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30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30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30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30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30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25.9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37.15" customHeight="1">
      <c r="A18" s="53" t="str">
        <f>'Słownik mat. (przykładowe ceny)'!A13</f>
        <v>MG-RM-011</v>
      </c>
      <c r="B18" s="53" t="str">
        <f>'Słownik mat. (przykładowe ceny)'!B13</f>
        <v>Zestaw do wstrzykiwacza do kontrastu</v>
      </c>
      <c r="C18" s="52" t="str">
        <f>'Słownik mat. (przykładowe ceny)'!C13</f>
        <v>materiał jednorazowy</v>
      </c>
      <c r="D18" s="55">
        <v>1</v>
      </c>
      <c r="E18" s="95" t="str">
        <f>'Słownik mat. (przykładowe ceny)'!D13</f>
        <v>szt</v>
      </c>
      <c r="F18" s="56">
        <v>1</v>
      </c>
      <c r="G18" s="37">
        <f>'Słownik mat. (przykładowe ceny)'!E13</f>
        <v>39.1918</v>
      </c>
      <c r="H18" s="37">
        <f t="shared" si="0"/>
        <v>39.1918</v>
      </c>
      <c r="I18" s="58"/>
      <c r="J18" s="58"/>
      <c r="K18" s="58"/>
    </row>
    <row r="19" spans="1:11" s="59" customFormat="1" ht="37.15" customHeight="1">
      <c r="A19" s="53" t="str">
        <f>'Słownik mat. (przykładowe ceny)'!A14</f>
        <v>MG-RM-012</v>
      </c>
      <c r="B19" s="53" t="str">
        <f>'Słownik mat. (przykładowe ceny)'!B14</f>
        <v>Przedłużacz do pompy infuzyjnej</v>
      </c>
      <c r="C19" s="52" t="str">
        <f>'Słownik mat. (przykładowe ceny)'!C14</f>
        <v>materiał jednorazowy</v>
      </c>
      <c r="D19" s="55">
        <v>1</v>
      </c>
      <c r="E19" s="95" t="str">
        <f>'Słownik mat. (przykładowe ceny)'!D14</f>
        <v>szt</v>
      </c>
      <c r="F19" s="56">
        <v>1</v>
      </c>
      <c r="G19" s="37">
        <f>'Słownik mat. (przykładowe ceny)'!E14</f>
        <v>0.84</v>
      </c>
      <c r="H19" s="37">
        <f t="shared" si="0"/>
        <v>0.84</v>
      </c>
      <c r="I19" s="58"/>
      <c r="J19" s="58"/>
      <c r="K19" s="58"/>
    </row>
    <row r="20" spans="1:11" s="59" customFormat="1" ht="32.45" customHeight="1">
      <c r="A20" s="28" t="str">
        <f>'Słownik mat. (przykładowe ceny)'!A15</f>
        <v>MG-RM-013</v>
      </c>
      <c r="B20" s="53" t="str">
        <f>'Słownik mat. (przykładowe ceny)'!B15</f>
        <v>Koperta na CD
Opakowanie = 4.000 szt.</v>
      </c>
      <c r="C20" s="52" t="str">
        <f>'Słownik mat. (przykładowe ceny)'!C15</f>
        <v>materiał niemedyczny</v>
      </c>
      <c r="D20" s="29">
        <v>4000</v>
      </c>
      <c r="E20" s="95" t="str">
        <f>'Słownik mat. (przykładowe ceny)'!D15</f>
        <v>opakowanie</v>
      </c>
      <c r="F20" s="56">
        <v>1</v>
      </c>
      <c r="G20" s="37">
        <f>'Słownik mat. (przykładowe ceny)'!E15</f>
        <v>210.17</v>
      </c>
      <c r="H20" s="37">
        <f t="shared" si="0"/>
        <v>0.0525425</v>
      </c>
      <c r="I20" s="58"/>
      <c r="J20" s="58"/>
      <c r="K20" s="58"/>
    </row>
    <row r="21" spans="1:11" ht="25.9" customHeight="1">
      <c r="A21" s="126" t="s">
        <v>174</v>
      </c>
      <c r="B21" s="127"/>
      <c r="C21" s="127"/>
      <c r="D21" s="127"/>
      <c r="E21" s="127"/>
      <c r="F21" s="127"/>
      <c r="G21" s="128"/>
      <c r="H21" s="60">
        <f>SUM(H8:H20)</f>
        <v>47.5592425</v>
      </c>
      <c r="I21" s="13"/>
      <c r="J21" s="13"/>
      <c r="K21" s="13"/>
    </row>
    <row r="22" spans="1:11" ht="18.6" customHeight="1">
      <c r="A22" s="50"/>
      <c r="B22" s="50"/>
      <c r="C22" s="50"/>
      <c r="D22" s="50"/>
      <c r="E22" s="50"/>
      <c r="F22" s="50"/>
      <c r="G22" s="50"/>
      <c r="H22" s="50"/>
      <c r="I22" s="13"/>
      <c r="J22" s="13"/>
      <c r="K22" s="13"/>
    </row>
    <row r="23" spans="1:11" ht="15">
      <c r="A23" s="61" t="s">
        <v>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30">
      <c r="A24" s="50" t="s">
        <v>176</v>
      </c>
      <c r="B24" s="62" t="s">
        <v>177</v>
      </c>
      <c r="C24" s="62" t="s">
        <v>178</v>
      </c>
      <c r="D24" s="13"/>
      <c r="E24" s="13"/>
      <c r="F24" s="13"/>
      <c r="G24" s="13"/>
      <c r="H24" s="13"/>
      <c r="I24" s="13"/>
      <c r="J24" s="13"/>
      <c r="K24" s="13"/>
    </row>
    <row r="25" spans="1:11" ht="21.6" customHeight="1">
      <c r="A25" s="63" t="s">
        <v>134</v>
      </c>
      <c r="B25" s="64">
        <f>'Stawki wynagrodzeń (przykład)'!E11</f>
        <v>100.21850193007813</v>
      </c>
      <c r="C25" s="64">
        <f>B25/60</f>
        <v>1.6703083655013022</v>
      </c>
      <c r="D25" s="13"/>
      <c r="E25" s="13"/>
      <c r="F25" s="13"/>
      <c r="G25" s="13"/>
      <c r="H25" s="13"/>
      <c r="I25" s="13"/>
      <c r="J25" s="13"/>
      <c r="K25" s="13"/>
    </row>
    <row r="26" spans="1:11" ht="21.6" customHeight="1">
      <c r="A26" s="73" t="s">
        <v>137</v>
      </c>
      <c r="B26" s="74">
        <f>'Stawki wynagrodzeń (przykład)'!E26</f>
        <v>47.215088890625</v>
      </c>
      <c r="C26" s="64">
        <f aca="true" t="shared" si="1" ref="C26:C27">B26/60</f>
        <v>0.7869181481770833</v>
      </c>
      <c r="D26" s="13"/>
      <c r="E26" s="13"/>
      <c r="F26" s="13"/>
      <c r="G26" s="13"/>
      <c r="H26" s="13"/>
      <c r="I26" s="13"/>
      <c r="J26" s="13"/>
      <c r="K26" s="13"/>
    </row>
    <row r="27" spans="1:11" ht="21.6" customHeight="1">
      <c r="A27" s="73" t="s">
        <v>151</v>
      </c>
      <c r="B27" s="74">
        <f>'Stawki wynagrodzeń (przykład)'!E30</f>
        <v>44.93603934166667</v>
      </c>
      <c r="C27" s="64">
        <f t="shared" si="1"/>
        <v>0.7489339890277779</v>
      </c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60">
      <c r="A29" s="27" t="s">
        <v>97</v>
      </c>
      <c r="B29" s="27" t="s">
        <v>179</v>
      </c>
      <c r="C29" s="27" t="s">
        <v>162</v>
      </c>
      <c r="D29" s="27" t="s">
        <v>180</v>
      </c>
      <c r="E29" s="27" t="s">
        <v>181</v>
      </c>
      <c r="F29" s="27" t="s">
        <v>182</v>
      </c>
      <c r="G29" s="27" t="s">
        <v>183</v>
      </c>
      <c r="H29" s="13"/>
      <c r="I29" s="13"/>
      <c r="J29" s="13"/>
      <c r="K29" s="13"/>
    </row>
    <row r="30" spans="1:11" ht="15">
      <c r="A30" s="65"/>
      <c r="B30" s="51" t="s">
        <v>167</v>
      </c>
      <c r="C30" s="51" t="s">
        <v>169</v>
      </c>
      <c r="D30" s="51" t="s">
        <v>170</v>
      </c>
      <c r="E30" s="51" t="s">
        <v>171</v>
      </c>
      <c r="F30" s="51" t="s">
        <v>172</v>
      </c>
      <c r="G30" s="66" t="s">
        <v>184</v>
      </c>
      <c r="H30" s="13"/>
      <c r="I30" s="13"/>
      <c r="J30" s="13"/>
      <c r="K30" s="13"/>
    </row>
    <row r="31" spans="1:11" ht="26.45" customHeight="1">
      <c r="A31" s="23">
        <v>1</v>
      </c>
      <c r="B31" s="96" t="str">
        <f>A25</f>
        <v>Lekarz radiolog</v>
      </c>
      <c r="C31" s="67">
        <v>1</v>
      </c>
      <c r="D31" s="23" t="s">
        <v>185</v>
      </c>
      <c r="E31" s="68">
        <v>50</v>
      </c>
      <c r="F31" s="69">
        <f>C25</f>
        <v>1.6703083655013022</v>
      </c>
      <c r="G31" s="26">
        <f>(E31/C31)*F31</f>
        <v>83.51541827506512</v>
      </c>
      <c r="H31" s="13"/>
      <c r="I31" s="13"/>
      <c r="J31" s="13"/>
      <c r="K31" s="13"/>
    </row>
    <row r="32" spans="1:11" ht="26.45" customHeight="1">
      <c r="A32" s="23">
        <v>2</v>
      </c>
      <c r="B32" s="96" t="str">
        <f>A26</f>
        <v>Technik radiologii</v>
      </c>
      <c r="C32" s="67">
        <v>1</v>
      </c>
      <c r="D32" s="23" t="s">
        <v>185</v>
      </c>
      <c r="E32" s="68">
        <v>20</v>
      </c>
      <c r="F32" s="69">
        <f>C26</f>
        <v>0.7869181481770833</v>
      </c>
      <c r="G32" s="26">
        <f>(E32/C32)*F32</f>
        <v>15.738362963541665</v>
      </c>
      <c r="H32" s="13"/>
      <c r="I32" s="13"/>
      <c r="J32" s="13"/>
      <c r="K32" s="13"/>
    </row>
    <row r="33" spans="1:11" ht="26.45" customHeight="1">
      <c r="A33" s="46">
        <v>3</v>
      </c>
      <c r="B33" s="96" t="str">
        <f>A27</f>
        <v>Pielęgniarka</v>
      </c>
      <c r="C33" s="67">
        <v>1</v>
      </c>
      <c r="D33" s="23" t="s">
        <v>185</v>
      </c>
      <c r="E33" s="68">
        <v>20</v>
      </c>
      <c r="F33" s="69">
        <f>C27</f>
        <v>0.7489339890277779</v>
      </c>
      <c r="G33" s="26">
        <f>(E33/C33)*F33</f>
        <v>14.978679780555558</v>
      </c>
      <c r="H33" s="13"/>
      <c r="I33" s="13"/>
      <c r="J33" s="13"/>
      <c r="K33" s="13"/>
    </row>
    <row r="34" spans="1:11" ht="27" customHeight="1">
      <c r="A34" s="126" t="s">
        <v>186</v>
      </c>
      <c r="B34" s="127"/>
      <c r="C34" s="127"/>
      <c r="D34" s="127"/>
      <c r="E34" s="127"/>
      <c r="F34" s="127"/>
      <c r="G34" s="60">
        <f>SUM(G31:G33)</f>
        <v>114.23246101916233</v>
      </c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6.45" customHeight="1">
      <c r="A37" s="129" t="s">
        <v>187</v>
      </c>
      <c r="B37" s="129"/>
      <c r="C37" s="64">
        <f>H21</f>
        <v>47.5592425</v>
      </c>
      <c r="D37" s="13"/>
      <c r="E37" s="13"/>
      <c r="F37" s="13"/>
      <c r="G37" s="13"/>
      <c r="H37" s="13"/>
      <c r="I37" s="13"/>
      <c r="J37" s="13"/>
      <c r="K37" s="13"/>
    </row>
    <row r="38" spans="1:11" ht="25.15" customHeight="1">
      <c r="A38" s="130" t="s">
        <v>188</v>
      </c>
      <c r="B38" s="130"/>
      <c r="C38" s="64">
        <f>G34</f>
        <v>114.23246101916233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A39" s="122" t="s">
        <v>189</v>
      </c>
      <c r="B39" s="122"/>
      <c r="C39" s="75">
        <f>SUM(C37:C38)</f>
        <v>161.79170351916233</v>
      </c>
      <c r="D39" s="13"/>
      <c r="E39" s="13"/>
      <c r="F39" s="13"/>
      <c r="G39" s="13"/>
      <c r="H39" s="13"/>
      <c r="I39" s="13"/>
      <c r="J39" s="13"/>
      <c r="K39" s="13"/>
    </row>
  </sheetData>
  <mergeCells count="7">
    <mergeCell ref="A37:B37"/>
    <mergeCell ref="A38:B38"/>
    <mergeCell ref="A39:B39"/>
    <mergeCell ref="B1:C1"/>
    <mergeCell ref="A4:C4"/>
    <mergeCell ref="A21:G21"/>
    <mergeCell ref="A34:F3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55033-49B4-431F-8FE2-BB14673945A6}">
  <dimension ref="A1:K30"/>
  <sheetViews>
    <sheetView workbookViewId="0" topLeftCell="A1">
      <selection activeCell="A11" sqref="A11:XFD11"/>
    </sheetView>
  </sheetViews>
  <sheetFormatPr defaultColWidth="9.140625" defaultRowHeight="15"/>
  <cols>
    <col min="1" max="1" width="24.7109375" style="70" customWidth="1"/>
    <col min="2" max="2" width="56.7109375" style="70" customWidth="1"/>
    <col min="3" max="3" width="21.28125" style="70" customWidth="1"/>
    <col min="4" max="4" width="11.7109375" style="70" customWidth="1"/>
    <col min="5" max="5" width="12.00390625" style="70" customWidth="1"/>
    <col min="6" max="6" width="11.57421875" style="70" customWidth="1"/>
    <col min="7" max="7" width="14.281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 customHeight="1">
      <c r="A1" s="50" t="s">
        <v>1</v>
      </c>
      <c r="B1" s="123" t="str">
        <f>'Wykaz procedur (przykład)'!D24</f>
        <v>RM kręgosłupa odcinka szyjnego i piersiowego bez wzmocnienia kontrastowego</v>
      </c>
      <c r="C1" s="123"/>
      <c r="D1" s="123"/>
      <c r="E1" s="123"/>
      <c r="F1" s="123"/>
      <c r="G1" s="123"/>
      <c r="H1" s="123"/>
      <c r="I1" s="13"/>
      <c r="J1" s="13"/>
      <c r="K1" s="13"/>
    </row>
    <row r="2" spans="1:11" ht="30">
      <c r="A2" s="50" t="s">
        <v>95</v>
      </c>
      <c r="B2" s="72" t="str">
        <f>'Wykaz procedur (przykład)'!C24</f>
        <v>88.931.0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15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5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60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30.6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2</v>
      </c>
      <c r="G8" s="37">
        <f>'Słownik mat. (przykładowe ceny)'!E3</f>
        <v>0.45</v>
      </c>
      <c r="H8" s="37">
        <f>(F8/D8)*G8</f>
        <v>0.9</v>
      </c>
      <c r="I8" s="13"/>
      <c r="J8" s="13"/>
      <c r="K8" s="13"/>
    </row>
    <row r="9" spans="1:11" ht="30.6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1">(F9/D9)*G9</f>
        <v>1.05</v>
      </c>
      <c r="I9" s="13"/>
      <c r="J9" s="13"/>
      <c r="K9" s="13"/>
    </row>
    <row r="10" spans="1:11" ht="30.6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s="59" customFormat="1" ht="32.45" customHeight="1">
      <c r="A11" s="28" t="str">
        <f>'Słownik mat. (przykładowe ceny)'!A15</f>
        <v>MG-RM-013</v>
      </c>
      <c r="B11" s="53" t="str">
        <f>'Słownik mat. (przykładowe ceny)'!B15</f>
        <v>Koperta na CD
Opakowanie = 4.000 szt.</v>
      </c>
      <c r="C11" s="52" t="str">
        <f>'Słownik mat. (przykładowe ceny)'!C15</f>
        <v>materiał niemedyczny</v>
      </c>
      <c r="D11" s="29">
        <v>4000</v>
      </c>
      <c r="E11" s="95" t="str">
        <f>'Słownik mat. (przykładowe ceny)'!D15</f>
        <v>opakowanie</v>
      </c>
      <c r="F11" s="56">
        <v>1</v>
      </c>
      <c r="G11" s="37">
        <f>'Słownik mat. (przykładowe ceny)'!E15</f>
        <v>210.17</v>
      </c>
      <c r="H11" s="37">
        <f t="shared" si="0"/>
        <v>0.0525425</v>
      </c>
      <c r="I11" s="58"/>
      <c r="J11" s="58"/>
      <c r="K11" s="58"/>
    </row>
    <row r="12" spans="1:11" ht="24" customHeight="1">
      <c r="A12" s="126" t="s">
        <v>174</v>
      </c>
      <c r="B12" s="127"/>
      <c r="C12" s="127"/>
      <c r="D12" s="127"/>
      <c r="E12" s="127"/>
      <c r="F12" s="127"/>
      <c r="G12" s="128"/>
      <c r="H12" s="60">
        <f>SUM(H8:H11)</f>
        <v>2.9325425000000003</v>
      </c>
      <c r="I12" s="13"/>
      <c r="J12" s="13"/>
      <c r="K12" s="13"/>
    </row>
    <row r="13" spans="1:11" ht="18.6" customHeight="1">
      <c r="A13" s="50"/>
      <c r="B13" s="50"/>
      <c r="C13" s="50"/>
      <c r="D13" s="50"/>
      <c r="E13" s="50"/>
      <c r="F13" s="50"/>
      <c r="G13" s="50"/>
      <c r="H13" s="50"/>
      <c r="I13" s="13"/>
      <c r="J13" s="13"/>
      <c r="K13" s="13"/>
    </row>
    <row r="14" spans="1:11" ht="15">
      <c r="A14" s="61" t="s">
        <v>175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30">
      <c r="A15" s="50" t="s">
        <v>176</v>
      </c>
      <c r="B15" s="62" t="s">
        <v>177</v>
      </c>
      <c r="C15" s="62" t="s">
        <v>178</v>
      </c>
      <c r="D15" s="13"/>
      <c r="E15" s="13"/>
      <c r="F15" s="13"/>
      <c r="G15" s="13"/>
      <c r="H15" s="13"/>
      <c r="I15" s="13"/>
      <c r="J15" s="13"/>
      <c r="K15" s="13"/>
    </row>
    <row r="16" spans="1:11" ht="22.15" customHeight="1">
      <c r="A16" s="63" t="s">
        <v>134</v>
      </c>
      <c r="B16" s="64">
        <f>'Stawki wynagrodzeń (przykład)'!E11</f>
        <v>100.21850193007813</v>
      </c>
      <c r="C16" s="64">
        <f>B16/60</f>
        <v>1.6703083655013022</v>
      </c>
      <c r="D16" s="13"/>
      <c r="E16" s="13"/>
      <c r="F16" s="13"/>
      <c r="G16" s="13"/>
      <c r="H16" s="13"/>
      <c r="I16" s="13"/>
      <c r="J16" s="13"/>
      <c r="K16" s="13"/>
    </row>
    <row r="17" spans="1:11" ht="22.15" customHeight="1">
      <c r="A17" s="73" t="s">
        <v>137</v>
      </c>
      <c r="B17" s="74">
        <f>'Stawki wynagrodzeń (przykład)'!E26</f>
        <v>47.215088890625</v>
      </c>
      <c r="C17" s="64">
        <f aca="true" t="shared" si="1" ref="C17:C18">B17/60</f>
        <v>0.7869181481770833</v>
      </c>
      <c r="D17" s="13"/>
      <c r="E17" s="13"/>
      <c r="F17" s="13"/>
      <c r="G17" s="13"/>
      <c r="H17" s="13"/>
      <c r="I17" s="13"/>
      <c r="J17" s="13"/>
      <c r="K17" s="13"/>
    </row>
    <row r="18" spans="1:11" ht="22.15" customHeight="1">
      <c r="A18" s="73" t="s">
        <v>151</v>
      </c>
      <c r="B18" s="74">
        <f>'Stawki wynagrodzeń (przykład)'!E30</f>
        <v>44.93603934166667</v>
      </c>
      <c r="C18" s="64">
        <f t="shared" si="1"/>
        <v>0.7489339890277779</v>
      </c>
      <c r="D18" s="13"/>
      <c r="E18" s="13"/>
      <c r="F18" s="13"/>
      <c r="G18" s="13"/>
      <c r="H18" s="13"/>
      <c r="I18" s="13"/>
      <c r="J18" s="13"/>
      <c r="K18" s="13"/>
    </row>
    <row r="19" spans="1:11" ht="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60">
      <c r="A20" s="27" t="s">
        <v>97</v>
      </c>
      <c r="B20" s="27" t="s">
        <v>179</v>
      </c>
      <c r="C20" s="27" t="s">
        <v>162</v>
      </c>
      <c r="D20" s="27" t="s">
        <v>180</v>
      </c>
      <c r="E20" s="27" t="s">
        <v>181</v>
      </c>
      <c r="F20" s="27" t="s">
        <v>182</v>
      </c>
      <c r="G20" s="27" t="s">
        <v>183</v>
      </c>
      <c r="H20" s="13"/>
      <c r="I20" s="13"/>
      <c r="J20" s="13"/>
      <c r="K20" s="13"/>
    </row>
    <row r="21" spans="1:11" ht="15">
      <c r="A21" s="65"/>
      <c r="B21" s="51" t="s">
        <v>167</v>
      </c>
      <c r="C21" s="51" t="s">
        <v>169</v>
      </c>
      <c r="D21" s="51" t="s">
        <v>170</v>
      </c>
      <c r="E21" s="51" t="s">
        <v>171</v>
      </c>
      <c r="F21" s="51" t="s">
        <v>172</v>
      </c>
      <c r="G21" s="66" t="s">
        <v>184</v>
      </c>
      <c r="H21" s="13"/>
      <c r="I21" s="13"/>
      <c r="J21" s="13"/>
      <c r="K21" s="13"/>
    </row>
    <row r="22" spans="1:11" ht="21" customHeight="1">
      <c r="A22" s="23">
        <v>1</v>
      </c>
      <c r="B22" s="96" t="str">
        <f>A16</f>
        <v>Lekarz radiolog</v>
      </c>
      <c r="C22" s="67">
        <v>1</v>
      </c>
      <c r="D22" s="23" t="s">
        <v>185</v>
      </c>
      <c r="E22" s="68">
        <v>75</v>
      </c>
      <c r="F22" s="69">
        <f>C16</f>
        <v>1.6703083655013022</v>
      </c>
      <c r="G22" s="26">
        <f>(E22/C22)*F22</f>
        <v>125.27312741259767</v>
      </c>
      <c r="H22" s="13"/>
      <c r="I22" s="13"/>
      <c r="J22" s="13"/>
      <c r="K22" s="13"/>
    </row>
    <row r="23" spans="1:11" ht="21" customHeight="1">
      <c r="A23" s="23">
        <v>2</v>
      </c>
      <c r="B23" s="96" t="str">
        <f>A17</f>
        <v>Technik radiologii</v>
      </c>
      <c r="C23" s="67">
        <v>1</v>
      </c>
      <c r="D23" s="23" t="s">
        <v>185</v>
      </c>
      <c r="E23" s="68">
        <v>30</v>
      </c>
      <c r="F23" s="69">
        <f>C17</f>
        <v>0.7869181481770833</v>
      </c>
      <c r="G23" s="26">
        <f>(E23/C23)*F23</f>
        <v>23.6075444453125</v>
      </c>
      <c r="H23" s="13"/>
      <c r="I23" s="13"/>
      <c r="J23" s="13"/>
      <c r="K23" s="13"/>
    </row>
    <row r="24" spans="1:11" ht="21" customHeight="1">
      <c r="A24" s="46">
        <v>3</v>
      </c>
      <c r="B24" s="96" t="str">
        <f>A18</f>
        <v>Pielęgniarka</v>
      </c>
      <c r="C24" s="67">
        <v>1</v>
      </c>
      <c r="D24" s="23" t="s">
        <v>185</v>
      </c>
      <c r="E24" s="68"/>
      <c r="F24" s="69">
        <f>C18</f>
        <v>0.7489339890277779</v>
      </c>
      <c r="G24" s="26">
        <f>(E24/C24)*F24</f>
        <v>0</v>
      </c>
      <c r="H24" s="13"/>
      <c r="I24" s="13"/>
      <c r="J24" s="13"/>
      <c r="K24" s="13"/>
    </row>
    <row r="25" spans="1:11" ht="27" customHeight="1">
      <c r="A25" s="126" t="s">
        <v>186</v>
      </c>
      <c r="B25" s="127"/>
      <c r="C25" s="127"/>
      <c r="D25" s="127"/>
      <c r="E25" s="127"/>
      <c r="F25" s="128"/>
      <c r="G25" s="60">
        <f>SUM(G22:G24)</f>
        <v>148.88067185791016</v>
      </c>
      <c r="H25" s="13"/>
      <c r="I25" s="13"/>
      <c r="J25" s="13"/>
      <c r="K25" s="13"/>
    </row>
    <row r="26" spans="1:11" ht="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26.45" customHeight="1">
      <c r="A28" s="129" t="s">
        <v>187</v>
      </c>
      <c r="B28" s="129"/>
      <c r="C28" s="64">
        <f>H12</f>
        <v>2.9325425000000003</v>
      </c>
      <c r="D28" s="13"/>
      <c r="E28" s="13"/>
      <c r="F28" s="13"/>
      <c r="G28" s="13"/>
      <c r="H28" s="13"/>
      <c r="I28" s="13"/>
      <c r="J28" s="13"/>
      <c r="K28" s="13"/>
    </row>
    <row r="29" spans="1:11" ht="25.15" customHeight="1">
      <c r="A29" s="130" t="s">
        <v>188</v>
      </c>
      <c r="B29" s="130"/>
      <c r="C29" s="64">
        <f>G25</f>
        <v>148.88067185791016</v>
      </c>
      <c r="D29" s="13"/>
      <c r="E29" s="13"/>
      <c r="F29" s="13"/>
      <c r="G29" s="13"/>
      <c r="H29" s="13"/>
      <c r="I29" s="13"/>
      <c r="J29" s="13"/>
      <c r="K29" s="13"/>
    </row>
    <row r="30" spans="1:11" ht="25.15" customHeight="1">
      <c r="A30" s="131" t="s">
        <v>189</v>
      </c>
      <c r="B30" s="131"/>
      <c r="C30" s="75">
        <f>SUM(C28:C29)</f>
        <v>151.81321435791017</v>
      </c>
      <c r="D30" s="13"/>
      <c r="E30" s="13"/>
      <c r="F30" s="13"/>
      <c r="G30" s="13"/>
      <c r="H30" s="13"/>
      <c r="I30" s="13"/>
      <c r="J30" s="13"/>
      <c r="K30" s="13"/>
    </row>
  </sheetData>
  <mergeCells count="7">
    <mergeCell ref="B1:H1"/>
    <mergeCell ref="A30:B30"/>
    <mergeCell ref="A4:C4"/>
    <mergeCell ref="A12:G12"/>
    <mergeCell ref="A25:F25"/>
    <mergeCell ref="A28:B28"/>
    <mergeCell ref="A29:B29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1D088-C03F-4E5E-9C86-45217B74BBCA}">
  <dimension ref="A1:K39"/>
  <sheetViews>
    <sheetView workbookViewId="0" topLeftCell="A14">
      <selection activeCell="A20" sqref="A20:XFD20"/>
    </sheetView>
  </sheetViews>
  <sheetFormatPr defaultColWidth="9.140625" defaultRowHeight="15"/>
  <cols>
    <col min="1" max="1" width="24.7109375" style="70" customWidth="1"/>
    <col min="2" max="2" width="56.7109375" style="70" customWidth="1"/>
    <col min="3" max="3" width="19.7109375" style="70" customWidth="1"/>
    <col min="4" max="4" width="11.7109375" style="70" customWidth="1"/>
    <col min="5" max="5" width="12.00390625" style="70" customWidth="1"/>
    <col min="6" max="6" width="12.28125" style="70" customWidth="1"/>
    <col min="7" max="7" width="15.281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 customHeight="1">
      <c r="A1" s="50" t="s">
        <v>1</v>
      </c>
      <c r="B1" s="123" t="str">
        <f>'Wykaz procedur (przykład)'!D25</f>
        <v>RM kręgosłupa odcinka szyjnego i piersiowego bez i ze wzmocnieniem kontrastowym</v>
      </c>
      <c r="C1" s="123"/>
      <c r="D1" s="123"/>
      <c r="E1" s="123"/>
      <c r="F1" s="123"/>
      <c r="G1" s="123"/>
      <c r="H1" s="123"/>
      <c r="I1" s="13"/>
      <c r="J1" s="13"/>
      <c r="K1" s="13"/>
    </row>
    <row r="2" spans="1:11" ht="30">
      <c r="A2" s="50" t="s">
        <v>95</v>
      </c>
      <c r="B2" s="72" t="str">
        <f>'Wykaz procedur (przykład)'!C25</f>
        <v>88.936.1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15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5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60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4.6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24.6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20">(F9/D9)*G9</f>
        <v>1.05</v>
      </c>
      <c r="I9" s="13"/>
      <c r="J9" s="13"/>
      <c r="K9" s="13"/>
    </row>
    <row r="10" spans="1:11" ht="24.6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24.6" customHeight="1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24.6" customHeight="1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24.6" customHeight="1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24.6" customHeight="1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24.6" customHeight="1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24.6" customHeight="1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24.6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24.6" customHeight="1">
      <c r="A18" s="53" t="str">
        <f>'Słownik mat. (przykładowe ceny)'!A13</f>
        <v>MG-RM-011</v>
      </c>
      <c r="B18" s="53" t="str">
        <f>'Słownik mat. (przykładowe ceny)'!B13</f>
        <v>Zestaw do wstrzykiwacza do kontrastu</v>
      </c>
      <c r="C18" s="52" t="str">
        <f>'Słownik mat. (przykładowe ceny)'!C13</f>
        <v>materiał jednorazowy</v>
      </c>
      <c r="D18" s="55">
        <v>1</v>
      </c>
      <c r="E18" s="95" t="str">
        <f>'Słownik mat. (przykładowe ceny)'!D13</f>
        <v>szt</v>
      </c>
      <c r="F18" s="56">
        <v>1</v>
      </c>
      <c r="G18" s="37">
        <f>'Słownik mat. (przykładowe ceny)'!E13</f>
        <v>39.1918</v>
      </c>
      <c r="H18" s="37">
        <f t="shared" si="0"/>
        <v>39.1918</v>
      </c>
      <c r="I18" s="58"/>
      <c r="J18" s="58"/>
      <c r="K18" s="58"/>
    </row>
    <row r="19" spans="1:11" s="59" customFormat="1" ht="24.6" customHeight="1">
      <c r="A19" s="53" t="str">
        <f>'Słownik mat. (przykładowe ceny)'!A14</f>
        <v>MG-RM-012</v>
      </c>
      <c r="B19" s="53" t="str">
        <f>'Słownik mat. (przykładowe ceny)'!B14</f>
        <v>Przedłużacz do pompy infuzyjnej</v>
      </c>
      <c r="C19" s="52" t="str">
        <f>'Słownik mat. (przykładowe ceny)'!C14</f>
        <v>materiał jednorazowy</v>
      </c>
      <c r="D19" s="55">
        <v>1</v>
      </c>
      <c r="E19" s="95" t="str">
        <f>'Słownik mat. (przykładowe ceny)'!D14</f>
        <v>szt</v>
      </c>
      <c r="F19" s="56">
        <v>1</v>
      </c>
      <c r="G19" s="37">
        <f>'Słownik mat. (przykładowe ceny)'!E14</f>
        <v>0.84</v>
      </c>
      <c r="H19" s="37">
        <f t="shared" si="0"/>
        <v>0.84</v>
      </c>
      <c r="I19" s="58"/>
      <c r="J19" s="58"/>
      <c r="K19" s="58"/>
    </row>
    <row r="20" spans="1:11" s="59" customFormat="1" ht="32.45" customHeight="1">
      <c r="A20" s="28" t="str">
        <f>'Słownik mat. (przykładowe ceny)'!A15</f>
        <v>MG-RM-013</v>
      </c>
      <c r="B20" s="53" t="str">
        <f>'Słownik mat. (przykładowe ceny)'!B15</f>
        <v>Koperta na CD
Opakowanie = 4.000 szt.</v>
      </c>
      <c r="C20" s="52" t="str">
        <f>'Słownik mat. (przykładowe ceny)'!C15</f>
        <v>materiał niemedyczny</v>
      </c>
      <c r="D20" s="29">
        <v>4000</v>
      </c>
      <c r="E20" s="95" t="str">
        <f>'Słownik mat. (przykładowe ceny)'!D15</f>
        <v>opakowanie</v>
      </c>
      <c r="F20" s="56">
        <v>1</v>
      </c>
      <c r="G20" s="37">
        <f>'Słownik mat. (przykładowe ceny)'!E15</f>
        <v>210.17</v>
      </c>
      <c r="H20" s="37">
        <f t="shared" si="0"/>
        <v>0.0525425</v>
      </c>
      <c r="I20" s="58"/>
      <c r="J20" s="58"/>
      <c r="K20" s="58"/>
    </row>
    <row r="21" spans="1:11" ht="29.45" customHeight="1">
      <c r="A21" s="126" t="s">
        <v>174</v>
      </c>
      <c r="B21" s="127"/>
      <c r="C21" s="127"/>
      <c r="D21" s="127"/>
      <c r="E21" s="127"/>
      <c r="F21" s="127"/>
      <c r="G21" s="128"/>
      <c r="H21" s="60">
        <f>SUM(H8:H20)</f>
        <v>47.5592425</v>
      </c>
      <c r="I21" s="13"/>
      <c r="J21" s="13"/>
      <c r="K21" s="13"/>
    </row>
    <row r="22" spans="1:11" ht="18.6" customHeight="1">
      <c r="A22" s="50"/>
      <c r="B22" s="50"/>
      <c r="C22" s="50"/>
      <c r="D22" s="50"/>
      <c r="E22" s="50"/>
      <c r="F22" s="50"/>
      <c r="G22" s="50"/>
      <c r="H22" s="50"/>
      <c r="I22" s="13"/>
      <c r="J22" s="13"/>
      <c r="K22" s="13"/>
    </row>
    <row r="23" spans="1:11" ht="15">
      <c r="A23" s="61" t="s">
        <v>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30">
      <c r="A24" s="50" t="s">
        <v>176</v>
      </c>
      <c r="B24" s="62" t="s">
        <v>177</v>
      </c>
      <c r="C24" s="62" t="s">
        <v>178</v>
      </c>
      <c r="D24" s="13"/>
      <c r="E24" s="13"/>
      <c r="F24" s="13"/>
      <c r="G24" s="13"/>
      <c r="H24" s="13"/>
      <c r="I24" s="13"/>
      <c r="J24" s="13"/>
      <c r="K24" s="13"/>
    </row>
    <row r="25" spans="1:11" ht="22.15" customHeight="1">
      <c r="A25" s="63" t="s">
        <v>134</v>
      </c>
      <c r="B25" s="64">
        <f>'Stawki wynagrodzeń (przykład)'!E11</f>
        <v>100.21850193007813</v>
      </c>
      <c r="C25" s="64">
        <f>B25/60</f>
        <v>1.6703083655013022</v>
      </c>
      <c r="D25" s="13"/>
      <c r="E25" s="13"/>
      <c r="F25" s="13"/>
      <c r="G25" s="13"/>
      <c r="H25" s="13"/>
      <c r="I25" s="13"/>
      <c r="J25" s="13"/>
      <c r="K25" s="13"/>
    </row>
    <row r="26" spans="1:11" ht="22.15" customHeight="1">
      <c r="A26" s="73" t="s">
        <v>137</v>
      </c>
      <c r="B26" s="74">
        <f>'Stawki wynagrodzeń (przykład)'!E26</f>
        <v>47.215088890625</v>
      </c>
      <c r="C26" s="64">
        <f aca="true" t="shared" si="1" ref="C26:C27">B26/60</f>
        <v>0.7869181481770833</v>
      </c>
      <c r="D26" s="13"/>
      <c r="E26" s="13"/>
      <c r="F26" s="13"/>
      <c r="G26" s="13"/>
      <c r="H26" s="13"/>
      <c r="I26" s="13"/>
      <c r="J26" s="13"/>
      <c r="K26" s="13"/>
    </row>
    <row r="27" spans="1:11" ht="22.15" customHeight="1">
      <c r="A27" s="73" t="s">
        <v>151</v>
      </c>
      <c r="B27" s="74">
        <f>'Stawki wynagrodzeń (przykład)'!E30</f>
        <v>44.93603934166667</v>
      </c>
      <c r="C27" s="64">
        <f t="shared" si="1"/>
        <v>0.7489339890277779</v>
      </c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45">
      <c r="A29" s="27" t="s">
        <v>97</v>
      </c>
      <c r="B29" s="27" t="s">
        <v>179</v>
      </c>
      <c r="C29" s="27" t="s">
        <v>162</v>
      </c>
      <c r="D29" s="27" t="s">
        <v>180</v>
      </c>
      <c r="E29" s="27" t="s">
        <v>181</v>
      </c>
      <c r="F29" s="27" t="s">
        <v>182</v>
      </c>
      <c r="G29" s="27" t="s">
        <v>183</v>
      </c>
      <c r="H29" s="13"/>
      <c r="I29" s="13"/>
      <c r="J29" s="13"/>
      <c r="K29" s="13"/>
    </row>
    <row r="30" spans="1:11" ht="15">
      <c r="A30" s="65"/>
      <c r="B30" s="51" t="s">
        <v>167</v>
      </c>
      <c r="C30" s="51" t="s">
        <v>169</v>
      </c>
      <c r="D30" s="51" t="s">
        <v>170</v>
      </c>
      <c r="E30" s="51" t="s">
        <v>171</v>
      </c>
      <c r="F30" s="51" t="s">
        <v>172</v>
      </c>
      <c r="G30" s="66" t="s">
        <v>184</v>
      </c>
      <c r="H30" s="13"/>
      <c r="I30" s="13"/>
      <c r="J30" s="13"/>
      <c r="K30" s="13"/>
    </row>
    <row r="31" spans="1:11" ht="22.9" customHeight="1">
      <c r="A31" s="23">
        <v>1</v>
      </c>
      <c r="B31" s="96" t="str">
        <f>A25</f>
        <v>Lekarz radiolog</v>
      </c>
      <c r="C31" s="67">
        <v>1</v>
      </c>
      <c r="D31" s="23" t="s">
        <v>185</v>
      </c>
      <c r="E31" s="68">
        <v>85</v>
      </c>
      <c r="F31" s="69">
        <f>C25</f>
        <v>1.6703083655013022</v>
      </c>
      <c r="G31" s="26">
        <f>(E31/C31)*F31</f>
        <v>141.97621106761068</v>
      </c>
      <c r="H31" s="13"/>
      <c r="I31" s="13"/>
      <c r="J31" s="13"/>
      <c r="K31" s="13"/>
    </row>
    <row r="32" spans="1:11" ht="22.9" customHeight="1">
      <c r="A32" s="23">
        <v>2</v>
      </c>
      <c r="B32" s="96" t="str">
        <f>A26</f>
        <v>Technik radiologii</v>
      </c>
      <c r="C32" s="67">
        <v>1</v>
      </c>
      <c r="D32" s="23" t="s">
        <v>185</v>
      </c>
      <c r="E32" s="68">
        <v>40</v>
      </c>
      <c r="F32" s="69">
        <f>C26</f>
        <v>0.7869181481770833</v>
      </c>
      <c r="G32" s="26">
        <f>(E32/C32)*F32</f>
        <v>31.47672592708333</v>
      </c>
      <c r="H32" s="13"/>
      <c r="I32" s="13"/>
      <c r="J32" s="13"/>
      <c r="K32" s="13"/>
    </row>
    <row r="33" spans="1:11" ht="22.9" customHeight="1">
      <c r="A33" s="46">
        <v>3</v>
      </c>
      <c r="B33" s="96" t="str">
        <f>A27</f>
        <v>Pielęgniarka</v>
      </c>
      <c r="C33" s="67">
        <v>1</v>
      </c>
      <c r="D33" s="23" t="s">
        <v>185</v>
      </c>
      <c r="E33" s="68">
        <v>40</v>
      </c>
      <c r="F33" s="69">
        <f>C27</f>
        <v>0.7489339890277779</v>
      </c>
      <c r="G33" s="26">
        <f>(E33/C33)*F33</f>
        <v>29.957359561111115</v>
      </c>
      <c r="H33" s="13"/>
      <c r="I33" s="13"/>
      <c r="J33" s="13"/>
      <c r="K33" s="13"/>
    </row>
    <row r="34" spans="1:11" ht="27" customHeight="1">
      <c r="A34" s="126" t="s">
        <v>186</v>
      </c>
      <c r="B34" s="127"/>
      <c r="C34" s="127"/>
      <c r="D34" s="127"/>
      <c r="E34" s="127"/>
      <c r="F34" s="127"/>
      <c r="G34" s="60">
        <f>SUM(G31:G33)</f>
        <v>203.4102965558051</v>
      </c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6.45" customHeight="1">
      <c r="A37" s="129" t="s">
        <v>187</v>
      </c>
      <c r="B37" s="129"/>
      <c r="C37" s="64">
        <f>H21</f>
        <v>47.5592425</v>
      </c>
      <c r="D37" s="13"/>
      <c r="E37" s="13"/>
      <c r="F37" s="13"/>
      <c r="G37" s="13"/>
      <c r="H37" s="13"/>
      <c r="I37" s="13"/>
      <c r="J37" s="13"/>
      <c r="K37" s="13"/>
    </row>
    <row r="38" spans="1:11" ht="25.15" customHeight="1">
      <c r="A38" s="130" t="s">
        <v>188</v>
      </c>
      <c r="B38" s="130"/>
      <c r="C38" s="64">
        <f>G34</f>
        <v>203.4102965558051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A39" s="122" t="s">
        <v>189</v>
      </c>
      <c r="B39" s="122"/>
      <c r="C39" s="75">
        <f>SUM(C37:C38)</f>
        <v>250.96953905580511</v>
      </c>
      <c r="D39" s="13"/>
      <c r="E39" s="13"/>
      <c r="F39" s="13"/>
      <c r="G39" s="13"/>
      <c r="H39" s="13"/>
      <c r="I39" s="13"/>
      <c r="J39" s="13"/>
      <c r="K39" s="13"/>
    </row>
  </sheetData>
  <mergeCells count="7">
    <mergeCell ref="A37:B37"/>
    <mergeCell ref="A38:B38"/>
    <mergeCell ref="A39:B39"/>
    <mergeCell ref="A4:C4"/>
    <mergeCell ref="B1:H1"/>
    <mergeCell ref="A21:G21"/>
    <mergeCell ref="A34:F3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49D11-6253-44A4-BAE2-6C12E19A166B}">
  <dimension ref="A1:K28"/>
  <sheetViews>
    <sheetView workbookViewId="0" topLeftCell="A10">
      <selection activeCell="A11" sqref="A11:XFD11"/>
    </sheetView>
  </sheetViews>
  <sheetFormatPr defaultColWidth="9.140625" defaultRowHeight="15"/>
  <cols>
    <col min="1" max="1" width="24.7109375" style="70" customWidth="1"/>
    <col min="2" max="2" width="56.7109375" style="70" customWidth="1"/>
    <col min="3" max="3" width="19.8515625" style="70" customWidth="1"/>
    <col min="4" max="4" width="11.7109375" style="70" customWidth="1"/>
    <col min="5" max="5" width="12.28125" style="70" customWidth="1"/>
    <col min="6" max="6" width="11.7109375" style="70" customWidth="1"/>
    <col min="7" max="7" width="15.281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 customHeight="1">
      <c r="A1" s="50" t="s">
        <v>1</v>
      </c>
      <c r="B1" s="123" t="str">
        <f>'Wykaz procedur (przykład)'!D26</f>
        <v>RM kręgosłupa odcinka lędźwiowego (lędźwiowo-krzyżowego) bez wzmocnienia kontrastowego</v>
      </c>
      <c r="C1" s="123"/>
      <c r="D1" s="123"/>
      <c r="E1" s="123"/>
      <c r="F1" s="123"/>
      <c r="G1" s="13"/>
      <c r="H1" s="13"/>
      <c r="I1" s="13"/>
      <c r="J1" s="13"/>
      <c r="K1" s="13"/>
    </row>
    <row r="2" spans="1:11" ht="30">
      <c r="A2" s="50" t="s">
        <v>95</v>
      </c>
      <c r="B2" s="72" t="str">
        <f>'Wykaz procedur (przykład)'!C26</f>
        <v>88.932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15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5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60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8.15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2</v>
      </c>
      <c r="G8" s="37">
        <f>'Słownik mat. (przykładowe ceny)'!E3</f>
        <v>0.45</v>
      </c>
      <c r="H8" s="37">
        <f>(F8/D8)*G8</f>
        <v>0.9</v>
      </c>
      <c r="I8" s="13"/>
      <c r="J8" s="13"/>
      <c r="K8" s="13"/>
    </row>
    <row r="9" spans="1:11" ht="28.15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1">(F9/D9)*G9</f>
        <v>1.05</v>
      </c>
      <c r="I9" s="13"/>
      <c r="J9" s="13"/>
      <c r="K9" s="13"/>
    </row>
    <row r="10" spans="1:11" ht="28.15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s="59" customFormat="1" ht="31.9" customHeight="1">
      <c r="A11" s="28" t="str">
        <f>'Słownik mat. (przykładowe ceny)'!A15</f>
        <v>MG-RM-013</v>
      </c>
      <c r="B11" s="53" t="str">
        <f>'Słownik mat. (przykładowe ceny)'!B15</f>
        <v>Koperta na CD
Opakowanie = 4.000 szt.</v>
      </c>
      <c r="C11" s="52" t="str">
        <f>'Słownik mat. (przykładowe ceny)'!C15</f>
        <v>materiał niemedyczny</v>
      </c>
      <c r="D11" s="29">
        <v>4000</v>
      </c>
      <c r="E11" s="95" t="str">
        <f>'Słownik mat. (przykładowe ceny)'!D15</f>
        <v>opakowanie</v>
      </c>
      <c r="F11" s="56">
        <v>1</v>
      </c>
      <c r="G11" s="37">
        <f>'Słownik mat. (przykładowe ceny)'!E15</f>
        <v>210.17</v>
      </c>
      <c r="H11" s="37">
        <f t="shared" si="0"/>
        <v>0.0525425</v>
      </c>
      <c r="I11" s="58"/>
      <c r="J11" s="58"/>
      <c r="K11" s="58"/>
    </row>
    <row r="12" spans="1:11" ht="27" customHeight="1">
      <c r="A12" s="126" t="s">
        <v>174</v>
      </c>
      <c r="B12" s="127"/>
      <c r="C12" s="127"/>
      <c r="D12" s="127"/>
      <c r="E12" s="127"/>
      <c r="F12" s="127"/>
      <c r="G12" s="128"/>
      <c r="H12" s="60">
        <f>SUM(H8:H11)</f>
        <v>2.9325425000000003</v>
      </c>
      <c r="I12" s="13"/>
      <c r="J12" s="13"/>
      <c r="K12" s="13"/>
    </row>
    <row r="13" spans="1:11" ht="18.6" customHeight="1">
      <c r="A13" s="50"/>
      <c r="B13" s="50"/>
      <c r="C13" s="50"/>
      <c r="D13" s="50"/>
      <c r="E13" s="50"/>
      <c r="F13" s="50"/>
      <c r="G13" s="50"/>
      <c r="H13" s="50"/>
      <c r="I13" s="13"/>
      <c r="J13" s="13"/>
      <c r="K13" s="13"/>
    </row>
    <row r="14" spans="1:11" ht="15">
      <c r="A14" s="61" t="s">
        <v>175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30">
      <c r="A15" s="50" t="s">
        <v>176</v>
      </c>
      <c r="B15" s="62" t="s">
        <v>177</v>
      </c>
      <c r="C15" s="62" t="s">
        <v>178</v>
      </c>
      <c r="D15" s="13"/>
      <c r="E15" s="13"/>
      <c r="F15" s="13"/>
      <c r="G15" s="13"/>
      <c r="H15" s="13"/>
      <c r="I15" s="13"/>
      <c r="J15" s="13"/>
      <c r="K15" s="13"/>
    </row>
    <row r="16" spans="1:11" ht="27.6" customHeight="1">
      <c r="A16" s="63" t="s">
        <v>134</v>
      </c>
      <c r="B16" s="64">
        <f>'Stawki wynagrodzeń (przykład)'!E11</f>
        <v>100.21850193007813</v>
      </c>
      <c r="C16" s="64">
        <f>B16/60</f>
        <v>1.6703083655013022</v>
      </c>
      <c r="D16" s="13"/>
      <c r="E16" s="13"/>
      <c r="F16" s="13"/>
      <c r="G16" s="13"/>
      <c r="H16" s="13"/>
      <c r="I16" s="13"/>
      <c r="J16" s="13"/>
      <c r="K16" s="13"/>
    </row>
    <row r="17" spans="1:11" ht="27.6" customHeight="1">
      <c r="A17" s="73" t="s">
        <v>137</v>
      </c>
      <c r="B17" s="74">
        <f>'Stawki wynagrodzeń (przykład)'!E26</f>
        <v>47.215088890625</v>
      </c>
      <c r="C17" s="64">
        <f aca="true" t="shared" si="1" ref="C17">B17/60</f>
        <v>0.7869181481770833</v>
      </c>
      <c r="D17" s="13"/>
      <c r="E17" s="13"/>
      <c r="F17" s="13"/>
      <c r="G17" s="13"/>
      <c r="H17" s="13"/>
      <c r="I17" s="13"/>
      <c r="J17" s="13"/>
      <c r="K17" s="13"/>
    </row>
    <row r="18" spans="1:1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45">
      <c r="A19" s="27" t="s">
        <v>97</v>
      </c>
      <c r="B19" s="27" t="s">
        <v>179</v>
      </c>
      <c r="C19" s="27" t="s">
        <v>162</v>
      </c>
      <c r="D19" s="27" t="s">
        <v>180</v>
      </c>
      <c r="E19" s="27" t="s">
        <v>181</v>
      </c>
      <c r="F19" s="27" t="s">
        <v>182</v>
      </c>
      <c r="G19" s="27" t="s">
        <v>183</v>
      </c>
      <c r="H19" s="13"/>
      <c r="I19" s="13"/>
      <c r="J19" s="13"/>
      <c r="K19" s="13"/>
    </row>
    <row r="20" spans="1:11" ht="15">
      <c r="A20" s="65"/>
      <c r="B20" s="51" t="s">
        <v>167</v>
      </c>
      <c r="C20" s="51" t="s">
        <v>169</v>
      </c>
      <c r="D20" s="51" t="s">
        <v>170</v>
      </c>
      <c r="E20" s="51" t="s">
        <v>171</v>
      </c>
      <c r="F20" s="51" t="s">
        <v>172</v>
      </c>
      <c r="G20" s="66" t="s">
        <v>184</v>
      </c>
      <c r="H20" s="13"/>
      <c r="I20" s="13"/>
      <c r="J20" s="13"/>
      <c r="K20" s="13"/>
    </row>
    <row r="21" spans="1:11" ht="25.15" customHeight="1">
      <c r="A21" s="23">
        <v>1</v>
      </c>
      <c r="B21" s="96" t="str">
        <f>A16</f>
        <v>Lekarz radiolog</v>
      </c>
      <c r="C21" s="67">
        <v>1</v>
      </c>
      <c r="D21" s="23" t="s">
        <v>185</v>
      </c>
      <c r="E21" s="68">
        <v>50</v>
      </c>
      <c r="F21" s="69">
        <f>C16</f>
        <v>1.6703083655013022</v>
      </c>
      <c r="G21" s="26">
        <f>(E21/C21)*F21</f>
        <v>83.51541827506512</v>
      </c>
      <c r="H21" s="13"/>
      <c r="I21" s="13"/>
      <c r="J21" s="13"/>
      <c r="K21" s="13"/>
    </row>
    <row r="22" spans="1:11" ht="25.15" customHeight="1">
      <c r="A22" s="23">
        <v>2</v>
      </c>
      <c r="B22" s="96" t="str">
        <f>A17</f>
        <v>Technik radiologii</v>
      </c>
      <c r="C22" s="67">
        <v>1</v>
      </c>
      <c r="D22" s="23" t="s">
        <v>185</v>
      </c>
      <c r="E22" s="68">
        <v>20</v>
      </c>
      <c r="F22" s="69">
        <f>C17</f>
        <v>0.7869181481770833</v>
      </c>
      <c r="G22" s="26">
        <f>(E22/C22)*F22</f>
        <v>15.738362963541665</v>
      </c>
      <c r="H22" s="13"/>
      <c r="I22" s="13"/>
      <c r="J22" s="13"/>
      <c r="K22" s="13"/>
    </row>
    <row r="23" spans="1:11" ht="27" customHeight="1">
      <c r="A23" s="126" t="s">
        <v>186</v>
      </c>
      <c r="B23" s="127"/>
      <c r="C23" s="127"/>
      <c r="D23" s="127"/>
      <c r="E23" s="127"/>
      <c r="F23" s="127"/>
      <c r="G23" s="60">
        <f>SUM(G21:G22)</f>
        <v>99.25378123860678</v>
      </c>
      <c r="H23" s="13"/>
      <c r="I23" s="13"/>
      <c r="J23" s="13"/>
      <c r="K23" s="13"/>
    </row>
    <row r="24" spans="1:11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26.45" customHeight="1">
      <c r="A26" s="129" t="s">
        <v>187</v>
      </c>
      <c r="B26" s="129"/>
      <c r="C26" s="64">
        <f>H12</f>
        <v>2.9325425000000003</v>
      </c>
      <c r="D26" s="13"/>
      <c r="E26" s="13"/>
      <c r="F26" s="13"/>
      <c r="G26" s="13"/>
      <c r="H26" s="13"/>
      <c r="I26" s="13"/>
      <c r="J26" s="13"/>
      <c r="K26" s="13"/>
    </row>
    <row r="27" spans="1:11" ht="25.15" customHeight="1">
      <c r="A27" s="130" t="s">
        <v>188</v>
      </c>
      <c r="B27" s="130"/>
      <c r="C27" s="64">
        <f>G23</f>
        <v>99.25378123860678</v>
      </c>
      <c r="D27" s="13"/>
      <c r="E27" s="13"/>
      <c r="F27" s="13"/>
      <c r="G27" s="13"/>
      <c r="H27" s="13"/>
      <c r="I27" s="13"/>
      <c r="J27" s="13"/>
      <c r="K27" s="13"/>
    </row>
    <row r="28" spans="1:11" ht="25.15" customHeight="1">
      <c r="A28" s="122" t="s">
        <v>189</v>
      </c>
      <c r="B28" s="122"/>
      <c r="C28" s="75">
        <f>SUM(C26:C27)</f>
        <v>102.18632373860677</v>
      </c>
      <c r="D28" s="13"/>
      <c r="E28" s="13"/>
      <c r="F28" s="13"/>
      <c r="G28" s="13"/>
      <c r="H28" s="13"/>
      <c r="I28" s="13"/>
      <c r="J28" s="13"/>
      <c r="K28" s="13"/>
    </row>
  </sheetData>
  <mergeCells count="7">
    <mergeCell ref="B1:F1"/>
    <mergeCell ref="A28:B28"/>
    <mergeCell ref="A4:C4"/>
    <mergeCell ref="A12:G12"/>
    <mergeCell ref="A23:F23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D9236-CAF9-4A99-B225-6B1AE0F15532}">
  <dimension ref="A1:E15"/>
  <sheetViews>
    <sheetView workbookViewId="0" topLeftCell="A1">
      <selection activeCell="A1" sqref="A1:E1"/>
    </sheetView>
  </sheetViews>
  <sheetFormatPr defaultColWidth="8.8515625" defaultRowHeight="15"/>
  <cols>
    <col min="1" max="1" width="18.8515625" style="31" customWidth="1"/>
    <col min="2" max="2" width="39.28125" style="32" customWidth="1"/>
    <col min="3" max="3" width="21.00390625" style="31" customWidth="1"/>
    <col min="4" max="4" width="16.00390625" style="31" customWidth="1"/>
    <col min="5" max="5" width="17.7109375" style="33" customWidth="1"/>
    <col min="6" max="16384" width="8.8515625" style="22" customWidth="1"/>
  </cols>
  <sheetData>
    <row r="1" spans="1:5" ht="32.45" customHeight="1">
      <c r="A1" s="106" t="s">
        <v>226</v>
      </c>
      <c r="B1" s="106"/>
      <c r="C1" s="106"/>
      <c r="D1" s="106"/>
      <c r="E1" s="106"/>
    </row>
    <row r="2" spans="1:5" ht="60" customHeight="1">
      <c r="A2" s="100" t="s">
        <v>118</v>
      </c>
      <c r="B2" s="100" t="s">
        <v>119</v>
      </c>
      <c r="C2" s="100" t="s">
        <v>120</v>
      </c>
      <c r="D2" s="100" t="s">
        <v>121</v>
      </c>
      <c r="E2" s="100" t="s">
        <v>122</v>
      </c>
    </row>
    <row r="3" spans="1:5" ht="31.15" customHeight="1">
      <c r="A3" s="23" t="s">
        <v>155</v>
      </c>
      <c r="B3" s="28" t="s">
        <v>123</v>
      </c>
      <c r="C3" s="29" t="s">
        <v>124</v>
      </c>
      <c r="D3" s="23" t="s">
        <v>125</v>
      </c>
      <c r="E3" s="30">
        <v>0.45</v>
      </c>
    </row>
    <row r="4" spans="1:5" ht="31.15" customHeight="1">
      <c r="A4" s="23" t="s">
        <v>156</v>
      </c>
      <c r="B4" s="28" t="s">
        <v>190</v>
      </c>
      <c r="C4" s="29" t="s">
        <v>199</v>
      </c>
      <c r="D4" s="23" t="s">
        <v>125</v>
      </c>
      <c r="E4" s="30">
        <v>1.05</v>
      </c>
    </row>
    <row r="5" spans="1:5" ht="31.15" customHeight="1">
      <c r="A5" s="23" t="s">
        <v>157</v>
      </c>
      <c r="B5" s="28" t="s">
        <v>191</v>
      </c>
      <c r="C5" s="29" t="s">
        <v>124</v>
      </c>
      <c r="D5" s="23" t="s">
        <v>125</v>
      </c>
      <c r="E5" s="30">
        <v>0.93</v>
      </c>
    </row>
    <row r="6" spans="1:5" ht="31.15" customHeight="1">
      <c r="A6" s="23" t="s">
        <v>158</v>
      </c>
      <c r="B6" s="28" t="s">
        <v>192</v>
      </c>
      <c r="C6" s="29" t="s">
        <v>124</v>
      </c>
      <c r="D6" s="23" t="s">
        <v>125</v>
      </c>
      <c r="E6" s="30">
        <v>2.29</v>
      </c>
    </row>
    <row r="7" spans="1:5" ht="31.15" customHeight="1">
      <c r="A7" s="23" t="s">
        <v>159</v>
      </c>
      <c r="B7" s="28" t="s">
        <v>203</v>
      </c>
      <c r="C7" s="29" t="s">
        <v>124</v>
      </c>
      <c r="D7" s="23" t="s">
        <v>125</v>
      </c>
      <c r="E7" s="30">
        <v>0.5</v>
      </c>
    </row>
    <row r="8" spans="1:5" ht="31.15" customHeight="1">
      <c r="A8" s="23" t="s">
        <v>160</v>
      </c>
      <c r="B8" s="28" t="s">
        <v>201</v>
      </c>
      <c r="C8" s="29" t="s">
        <v>124</v>
      </c>
      <c r="D8" s="23" t="s">
        <v>125</v>
      </c>
      <c r="E8" s="30">
        <v>0.23</v>
      </c>
    </row>
    <row r="9" spans="1:5" ht="31.15" customHeight="1">
      <c r="A9" s="23" t="s">
        <v>193</v>
      </c>
      <c r="B9" s="28" t="s">
        <v>202</v>
      </c>
      <c r="C9" s="29" t="s">
        <v>124</v>
      </c>
      <c r="D9" s="23" t="s">
        <v>125</v>
      </c>
      <c r="E9" s="30">
        <f>15.98/100</f>
        <v>0.1598</v>
      </c>
    </row>
    <row r="10" spans="1:5" ht="31.15" customHeight="1">
      <c r="A10" s="23" t="s">
        <v>194</v>
      </c>
      <c r="B10" s="28" t="s">
        <v>206</v>
      </c>
      <c r="C10" s="29" t="s">
        <v>124</v>
      </c>
      <c r="D10" s="23" t="s">
        <v>125</v>
      </c>
      <c r="E10" s="30">
        <v>2.8</v>
      </c>
    </row>
    <row r="11" spans="1:5" ht="31.15" customHeight="1">
      <c r="A11" s="23" t="s">
        <v>195</v>
      </c>
      <c r="B11" s="28" t="s">
        <v>205</v>
      </c>
      <c r="C11" s="29" t="s">
        <v>124</v>
      </c>
      <c r="D11" s="23" t="s">
        <v>204</v>
      </c>
      <c r="E11" s="30">
        <v>2.3</v>
      </c>
    </row>
    <row r="12" spans="1:5" ht="31.15" customHeight="1">
      <c r="A12" s="23" t="s">
        <v>196</v>
      </c>
      <c r="B12" s="28" t="s">
        <v>200</v>
      </c>
      <c r="C12" s="29" t="s">
        <v>124</v>
      </c>
      <c r="D12" s="23" t="s">
        <v>125</v>
      </c>
      <c r="E12" s="30">
        <v>0.17</v>
      </c>
    </row>
    <row r="13" spans="1:5" ht="31.15" customHeight="1">
      <c r="A13" s="23" t="s">
        <v>197</v>
      </c>
      <c r="B13" s="28" t="s">
        <v>207</v>
      </c>
      <c r="C13" s="29" t="s">
        <v>124</v>
      </c>
      <c r="D13" s="76" t="s">
        <v>125</v>
      </c>
      <c r="E13" s="30">
        <f>1959.59/50</f>
        <v>39.1918</v>
      </c>
    </row>
    <row r="14" spans="1:5" ht="31.15" customHeight="1">
      <c r="A14" s="23" t="s">
        <v>198</v>
      </c>
      <c r="B14" s="28" t="s">
        <v>208</v>
      </c>
      <c r="C14" s="29" t="s">
        <v>124</v>
      </c>
      <c r="D14" s="76" t="s">
        <v>125</v>
      </c>
      <c r="E14" s="30">
        <v>0.84</v>
      </c>
    </row>
    <row r="15" spans="1:5" ht="31.15" customHeight="1">
      <c r="A15" s="23" t="s">
        <v>218</v>
      </c>
      <c r="B15" s="96" t="s">
        <v>219</v>
      </c>
      <c r="C15" s="23" t="s">
        <v>199</v>
      </c>
      <c r="D15" s="23" t="s">
        <v>220</v>
      </c>
      <c r="E15" s="30">
        <v>210.17</v>
      </c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C716C-A64C-458B-B6A7-247C7FF4D1C9}">
  <dimension ref="A1:K39"/>
  <sheetViews>
    <sheetView workbookViewId="0" topLeftCell="A13">
      <selection activeCell="A20" sqref="A20:XFD20"/>
    </sheetView>
  </sheetViews>
  <sheetFormatPr defaultColWidth="9.140625" defaultRowHeight="15"/>
  <cols>
    <col min="1" max="1" width="24.7109375" style="70" customWidth="1"/>
    <col min="2" max="2" width="56.7109375" style="70" customWidth="1"/>
    <col min="3" max="3" width="20.421875" style="70" customWidth="1"/>
    <col min="4" max="4" width="11.7109375" style="70" customWidth="1"/>
    <col min="5" max="5" width="12.140625" style="70" customWidth="1"/>
    <col min="6" max="6" width="11.140625" style="70" customWidth="1"/>
    <col min="7" max="7" width="15.710937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 customHeight="1">
      <c r="A1" s="50" t="s">
        <v>1</v>
      </c>
      <c r="B1" s="123" t="str">
        <f>'Wykaz procedur (przykład)'!D27</f>
        <v>RM kręgosłupa odcinka lędźwiowego (lędźwiowo-krzyżowego) bez i ze wzmocnieniem kontrastowym</v>
      </c>
      <c r="C1" s="123"/>
      <c r="D1" s="123"/>
      <c r="E1" s="123"/>
      <c r="F1" s="123"/>
      <c r="G1" s="123"/>
      <c r="H1" s="123"/>
      <c r="I1" s="13"/>
      <c r="J1" s="13"/>
      <c r="K1" s="13"/>
    </row>
    <row r="2" spans="1:11" ht="30">
      <c r="A2" s="50" t="s">
        <v>95</v>
      </c>
      <c r="B2" s="72" t="str">
        <f>'Wykaz procedur (przykład)'!C27</f>
        <v>88.937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15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5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60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8.15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28.15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20">(F9/D9)*G9</f>
        <v>1.05</v>
      </c>
      <c r="I9" s="13"/>
      <c r="J9" s="13"/>
      <c r="K9" s="13"/>
    </row>
    <row r="10" spans="1:11" ht="28.15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28.15" customHeight="1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28.15" customHeight="1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28.15" customHeight="1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28.15" customHeight="1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28.15" customHeight="1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28.15" customHeight="1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28.15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28.15" customHeight="1">
      <c r="A18" s="53" t="str">
        <f>'Słownik mat. (przykładowe ceny)'!A13</f>
        <v>MG-RM-011</v>
      </c>
      <c r="B18" s="53" t="str">
        <f>'Słownik mat. (przykładowe ceny)'!B13</f>
        <v>Zestaw do wstrzykiwacza do kontrastu</v>
      </c>
      <c r="C18" s="52" t="str">
        <f>'Słownik mat. (przykładowe ceny)'!C13</f>
        <v>materiał jednorazowy</v>
      </c>
      <c r="D18" s="55">
        <v>1</v>
      </c>
      <c r="E18" s="95" t="str">
        <f>'Słownik mat. (przykładowe ceny)'!D13</f>
        <v>szt</v>
      </c>
      <c r="F18" s="56">
        <v>1</v>
      </c>
      <c r="G18" s="37">
        <f>'Słownik mat. (przykładowe ceny)'!E13</f>
        <v>39.1918</v>
      </c>
      <c r="H18" s="37">
        <f t="shared" si="0"/>
        <v>39.1918</v>
      </c>
      <c r="I18" s="58"/>
      <c r="J18" s="58"/>
      <c r="K18" s="58"/>
    </row>
    <row r="19" spans="1:11" s="59" customFormat="1" ht="28.15" customHeight="1">
      <c r="A19" s="53" t="str">
        <f>'Słownik mat. (przykładowe ceny)'!A14</f>
        <v>MG-RM-012</v>
      </c>
      <c r="B19" s="53" t="str">
        <f>'Słownik mat. (przykładowe ceny)'!B14</f>
        <v>Przedłużacz do pompy infuzyjnej</v>
      </c>
      <c r="C19" s="52" t="str">
        <f>'Słownik mat. (przykładowe ceny)'!C14</f>
        <v>materiał jednorazowy</v>
      </c>
      <c r="D19" s="55">
        <v>1</v>
      </c>
      <c r="E19" s="95" t="str">
        <f>'Słownik mat. (przykładowe ceny)'!D14</f>
        <v>szt</v>
      </c>
      <c r="F19" s="56">
        <v>1</v>
      </c>
      <c r="G19" s="37">
        <f>'Słownik mat. (przykładowe ceny)'!E14</f>
        <v>0.84</v>
      </c>
      <c r="H19" s="37">
        <f t="shared" si="0"/>
        <v>0.84</v>
      </c>
      <c r="I19" s="58"/>
      <c r="J19" s="58"/>
      <c r="K19" s="58"/>
    </row>
    <row r="20" spans="1:11" s="59" customFormat="1" ht="31.9" customHeight="1">
      <c r="A20" s="28" t="str">
        <f>'Słownik mat. (przykładowe ceny)'!A15</f>
        <v>MG-RM-013</v>
      </c>
      <c r="B20" s="53" t="str">
        <f>'Słownik mat. (przykładowe ceny)'!B15</f>
        <v>Koperta na CD
Opakowanie = 4.000 szt.</v>
      </c>
      <c r="C20" s="52" t="str">
        <f>'Słownik mat. (przykładowe ceny)'!C15</f>
        <v>materiał niemedyczny</v>
      </c>
      <c r="D20" s="29">
        <v>4000</v>
      </c>
      <c r="E20" s="95" t="str">
        <f>'Słownik mat. (przykładowe ceny)'!D15</f>
        <v>opakowanie</v>
      </c>
      <c r="F20" s="56">
        <v>1</v>
      </c>
      <c r="G20" s="37">
        <f>'Słownik mat. (przykładowe ceny)'!E15</f>
        <v>210.17</v>
      </c>
      <c r="H20" s="37">
        <f t="shared" si="0"/>
        <v>0.0525425</v>
      </c>
      <c r="I20" s="58"/>
      <c r="J20" s="58"/>
      <c r="K20" s="58"/>
    </row>
    <row r="21" spans="1:11" ht="24.6" customHeight="1">
      <c r="A21" s="126" t="s">
        <v>174</v>
      </c>
      <c r="B21" s="127"/>
      <c r="C21" s="127"/>
      <c r="D21" s="127"/>
      <c r="E21" s="127"/>
      <c r="F21" s="127"/>
      <c r="G21" s="128"/>
      <c r="H21" s="60">
        <f>SUM(H8:H20)</f>
        <v>47.5592425</v>
      </c>
      <c r="I21" s="13"/>
      <c r="J21" s="13"/>
      <c r="K21" s="13"/>
    </row>
    <row r="22" spans="1:11" ht="18.6" customHeight="1">
      <c r="A22" s="50"/>
      <c r="B22" s="50"/>
      <c r="C22" s="50"/>
      <c r="D22" s="50"/>
      <c r="E22" s="50"/>
      <c r="F22" s="50"/>
      <c r="G22" s="50"/>
      <c r="H22" s="50"/>
      <c r="I22" s="13"/>
      <c r="J22" s="13"/>
      <c r="K22" s="13"/>
    </row>
    <row r="23" spans="1:11" ht="15">
      <c r="A23" s="61" t="s">
        <v>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30">
      <c r="A24" s="50" t="s">
        <v>176</v>
      </c>
      <c r="B24" s="62" t="s">
        <v>177</v>
      </c>
      <c r="C24" s="62" t="s">
        <v>178</v>
      </c>
      <c r="D24" s="13"/>
      <c r="E24" s="13"/>
      <c r="F24" s="13"/>
      <c r="G24" s="13"/>
      <c r="H24" s="13"/>
      <c r="I24" s="13"/>
      <c r="J24" s="13"/>
      <c r="K24" s="13"/>
    </row>
    <row r="25" spans="1:11" ht="21" customHeight="1">
      <c r="A25" s="63" t="s">
        <v>134</v>
      </c>
      <c r="B25" s="64">
        <f>'Stawki wynagrodzeń (przykład)'!E11</f>
        <v>100.21850193007813</v>
      </c>
      <c r="C25" s="64">
        <f>B25/60</f>
        <v>1.6703083655013022</v>
      </c>
      <c r="D25" s="13"/>
      <c r="E25" s="13"/>
      <c r="F25" s="13"/>
      <c r="G25" s="13"/>
      <c r="H25" s="13"/>
      <c r="I25" s="13"/>
      <c r="J25" s="13"/>
      <c r="K25" s="13"/>
    </row>
    <row r="26" spans="1:11" ht="21" customHeight="1">
      <c r="A26" s="73" t="s">
        <v>137</v>
      </c>
      <c r="B26" s="74">
        <f>'Stawki wynagrodzeń (przykład)'!E26</f>
        <v>47.215088890625</v>
      </c>
      <c r="C26" s="64">
        <f aca="true" t="shared" si="1" ref="C26:C27">B26/60</f>
        <v>0.7869181481770833</v>
      </c>
      <c r="D26" s="13"/>
      <c r="E26" s="13"/>
      <c r="F26" s="13"/>
      <c r="G26" s="13"/>
      <c r="H26" s="13"/>
      <c r="I26" s="13"/>
      <c r="J26" s="13"/>
      <c r="K26" s="13"/>
    </row>
    <row r="27" spans="1:11" ht="21" customHeight="1">
      <c r="A27" s="73" t="s">
        <v>151</v>
      </c>
      <c r="B27" s="74">
        <f>'Stawki wynagrodzeń (przykład)'!E30</f>
        <v>44.93603934166667</v>
      </c>
      <c r="C27" s="64">
        <f t="shared" si="1"/>
        <v>0.7489339890277779</v>
      </c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45">
      <c r="A29" s="27" t="s">
        <v>97</v>
      </c>
      <c r="B29" s="27" t="s">
        <v>179</v>
      </c>
      <c r="C29" s="27" t="s">
        <v>162</v>
      </c>
      <c r="D29" s="27" t="s">
        <v>180</v>
      </c>
      <c r="E29" s="27" t="s">
        <v>181</v>
      </c>
      <c r="F29" s="27" t="s">
        <v>182</v>
      </c>
      <c r="G29" s="27" t="s">
        <v>183</v>
      </c>
      <c r="H29" s="13"/>
      <c r="I29" s="13"/>
      <c r="J29" s="13"/>
      <c r="K29" s="13"/>
    </row>
    <row r="30" spans="1:11" ht="15">
      <c r="A30" s="65"/>
      <c r="B30" s="51" t="s">
        <v>167</v>
      </c>
      <c r="C30" s="51" t="s">
        <v>169</v>
      </c>
      <c r="D30" s="51" t="s">
        <v>170</v>
      </c>
      <c r="E30" s="51" t="s">
        <v>171</v>
      </c>
      <c r="F30" s="51" t="s">
        <v>172</v>
      </c>
      <c r="G30" s="66" t="s">
        <v>184</v>
      </c>
      <c r="H30" s="13"/>
      <c r="I30" s="13"/>
      <c r="J30" s="13"/>
      <c r="K30" s="13"/>
    </row>
    <row r="31" spans="1:11" ht="26.45" customHeight="1">
      <c r="A31" s="23">
        <v>1</v>
      </c>
      <c r="B31" s="96" t="str">
        <f>A25</f>
        <v>Lekarz radiolog</v>
      </c>
      <c r="C31" s="67">
        <v>1</v>
      </c>
      <c r="D31" s="23" t="s">
        <v>185</v>
      </c>
      <c r="E31" s="68">
        <v>55</v>
      </c>
      <c r="F31" s="69">
        <f>C25</f>
        <v>1.6703083655013022</v>
      </c>
      <c r="G31" s="26">
        <f>(E31/C31)*F31</f>
        <v>91.86696010257162</v>
      </c>
      <c r="H31" s="13"/>
      <c r="I31" s="13"/>
      <c r="J31" s="13"/>
      <c r="K31" s="13"/>
    </row>
    <row r="32" spans="1:11" ht="26.45" customHeight="1">
      <c r="A32" s="23">
        <v>2</v>
      </c>
      <c r="B32" s="96" t="str">
        <f>A26</f>
        <v>Technik radiologii</v>
      </c>
      <c r="C32" s="67">
        <v>1</v>
      </c>
      <c r="D32" s="23" t="s">
        <v>185</v>
      </c>
      <c r="E32" s="68">
        <v>25</v>
      </c>
      <c r="F32" s="69">
        <f>C26</f>
        <v>0.7869181481770833</v>
      </c>
      <c r="G32" s="26">
        <f>(E32/C32)*F32</f>
        <v>19.672953704427083</v>
      </c>
      <c r="H32" s="13"/>
      <c r="I32" s="13"/>
      <c r="J32" s="13"/>
      <c r="K32" s="13"/>
    </row>
    <row r="33" spans="1:11" ht="26.45" customHeight="1">
      <c r="A33" s="46">
        <v>3</v>
      </c>
      <c r="B33" s="96" t="str">
        <f>A27</f>
        <v>Pielęgniarka</v>
      </c>
      <c r="C33" s="67">
        <v>1</v>
      </c>
      <c r="D33" s="23" t="s">
        <v>185</v>
      </c>
      <c r="E33" s="68">
        <v>25</v>
      </c>
      <c r="F33" s="69">
        <f>C27</f>
        <v>0.7489339890277779</v>
      </c>
      <c r="G33" s="26">
        <f>(E33/C33)*F33</f>
        <v>18.723349725694447</v>
      </c>
      <c r="H33" s="13"/>
      <c r="I33" s="13"/>
      <c r="J33" s="13"/>
      <c r="K33" s="13"/>
    </row>
    <row r="34" spans="1:11" ht="27" customHeight="1">
      <c r="A34" s="126" t="s">
        <v>186</v>
      </c>
      <c r="B34" s="127"/>
      <c r="C34" s="127"/>
      <c r="D34" s="127"/>
      <c r="E34" s="127"/>
      <c r="F34" s="127"/>
      <c r="G34" s="60">
        <f>SUM(G31:G33)</f>
        <v>130.26326353269314</v>
      </c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6.45" customHeight="1">
      <c r="A37" s="129" t="s">
        <v>187</v>
      </c>
      <c r="B37" s="129"/>
      <c r="C37" s="64">
        <f>H21</f>
        <v>47.5592425</v>
      </c>
      <c r="D37" s="13"/>
      <c r="E37" s="13"/>
      <c r="F37" s="13"/>
      <c r="G37" s="13"/>
      <c r="H37" s="13"/>
      <c r="I37" s="13"/>
      <c r="J37" s="13"/>
      <c r="K37" s="13"/>
    </row>
    <row r="38" spans="1:11" ht="25.15" customHeight="1">
      <c r="A38" s="130" t="s">
        <v>188</v>
      </c>
      <c r="B38" s="130"/>
      <c r="C38" s="64">
        <f>G34</f>
        <v>130.26326353269314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A39" s="122" t="s">
        <v>189</v>
      </c>
      <c r="B39" s="122"/>
      <c r="C39" s="75">
        <f>SUM(C37:C38)</f>
        <v>177.82250603269316</v>
      </c>
      <c r="D39" s="13"/>
      <c r="E39" s="13"/>
      <c r="F39" s="13"/>
      <c r="G39" s="13"/>
      <c r="H39" s="13"/>
      <c r="I39" s="13"/>
      <c r="J39" s="13"/>
      <c r="K39" s="13"/>
    </row>
  </sheetData>
  <mergeCells count="7">
    <mergeCell ref="A37:B37"/>
    <mergeCell ref="A38:B38"/>
    <mergeCell ref="A39:B39"/>
    <mergeCell ref="A4:C4"/>
    <mergeCell ref="B1:H1"/>
    <mergeCell ref="A21:G21"/>
    <mergeCell ref="A34:F34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D4918-6C3D-4CD4-BE36-D307512AAC29}">
  <dimension ref="A1:K28"/>
  <sheetViews>
    <sheetView workbookViewId="0" topLeftCell="A1">
      <selection activeCell="A11" sqref="A11:XFD11"/>
    </sheetView>
  </sheetViews>
  <sheetFormatPr defaultColWidth="9.140625" defaultRowHeight="15"/>
  <cols>
    <col min="1" max="1" width="24.7109375" style="70" customWidth="1"/>
    <col min="2" max="2" width="56.7109375" style="70" customWidth="1"/>
    <col min="3" max="3" width="19.28125" style="70" customWidth="1"/>
    <col min="4" max="4" width="11.7109375" style="70" customWidth="1"/>
    <col min="5" max="5" width="11.57421875" style="70" customWidth="1"/>
    <col min="6" max="6" width="11.7109375" style="70" customWidth="1"/>
    <col min="7" max="7" width="14.85156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 customHeight="1">
      <c r="A1" s="50" t="s">
        <v>1</v>
      </c>
      <c r="B1" s="123" t="str">
        <f>'Wykaz procedur (przykład)'!D28</f>
        <v>RM kręgosłupa odcinka piersiowego i lędźwiowego (lędźwiowo-krzyżowego) bez wzmocnienia kontrastowego</v>
      </c>
      <c r="C1" s="123"/>
      <c r="D1" s="123"/>
      <c r="E1" s="123"/>
      <c r="F1" s="123"/>
      <c r="G1" s="123"/>
      <c r="H1" s="123"/>
      <c r="I1" s="13"/>
      <c r="J1" s="13"/>
      <c r="K1" s="13"/>
    </row>
    <row r="2" spans="1:11" ht="30">
      <c r="A2" s="50" t="s">
        <v>95</v>
      </c>
      <c r="B2" s="72" t="str">
        <f>'Wykaz procedur (przykład)'!C28</f>
        <v>88.932.1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15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5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60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7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2</v>
      </c>
      <c r="G8" s="37">
        <f>'Słownik mat. (przykładowe ceny)'!E3</f>
        <v>0.45</v>
      </c>
      <c r="H8" s="37">
        <f>(F8/D8)*G8</f>
        <v>0.9</v>
      </c>
      <c r="I8" s="13"/>
      <c r="J8" s="13"/>
      <c r="K8" s="13"/>
    </row>
    <row r="9" spans="1:11" ht="27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1">(F9/D9)*G9</f>
        <v>1.05</v>
      </c>
      <c r="I9" s="13"/>
      <c r="J9" s="13"/>
      <c r="K9" s="13"/>
    </row>
    <row r="10" spans="1:11" ht="27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s="59" customFormat="1" ht="31.9" customHeight="1">
      <c r="A11" s="28" t="str">
        <f>'Słownik mat. (przykładowe ceny)'!A15</f>
        <v>MG-RM-013</v>
      </c>
      <c r="B11" s="53" t="str">
        <f>'Słownik mat. (przykładowe ceny)'!B15</f>
        <v>Koperta na CD
Opakowanie = 4.000 szt.</v>
      </c>
      <c r="C11" s="52" t="str">
        <f>'Słownik mat. (przykładowe ceny)'!C15</f>
        <v>materiał niemedyczny</v>
      </c>
      <c r="D11" s="29">
        <v>4000</v>
      </c>
      <c r="E11" s="95" t="str">
        <f>'Słownik mat. (przykładowe ceny)'!D15</f>
        <v>opakowanie</v>
      </c>
      <c r="F11" s="56">
        <v>1</v>
      </c>
      <c r="G11" s="37">
        <f>'Słownik mat. (przykładowe ceny)'!E15</f>
        <v>210.17</v>
      </c>
      <c r="H11" s="37">
        <f t="shared" si="0"/>
        <v>0.0525425</v>
      </c>
      <c r="I11" s="58"/>
      <c r="J11" s="58"/>
      <c r="K11" s="58"/>
    </row>
    <row r="12" spans="1:11" ht="28.15" customHeight="1">
      <c r="A12" s="126" t="s">
        <v>174</v>
      </c>
      <c r="B12" s="127"/>
      <c r="C12" s="127"/>
      <c r="D12" s="127"/>
      <c r="E12" s="127"/>
      <c r="F12" s="127"/>
      <c r="G12" s="128"/>
      <c r="H12" s="60">
        <f>SUM(H8:H11)</f>
        <v>2.9325425000000003</v>
      </c>
      <c r="I12" s="13"/>
      <c r="J12" s="13"/>
      <c r="K12" s="13"/>
    </row>
    <row r="13" spans="1:11" ht="18.6" customHeight="1">
      <c r="A13" s="50"/>
      <c r="B13" s="50"/>
      <c r="C13" s="50"/>
      <c r="D13" s="50"/>
      <c r="E13" s="50"/>
      <c r="F13" s="50"/>
      <c r="G13" s="50"/>
      <c r="H13" s="50"/>
      <c r="I13" s="13"/>
      <c r="J13" s="13"/>
      <c r="K13" s="13"/>
    </row>
    <row r="14" spans="1:11" ht="15">
      <c r="A14" s="61" t="s">
        <v>175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30">
      <c r="A15" s="50" t="s">
        <v>176</v>
      </c>
      <c r="B15" s="62" t="s">
        <v>177</v>
      </c>
      <c r="C15" s="62" t="s">
        <v>178</v>
      </c>
      <c r="D15" s="13"/>
      <c r="E15" s="13"/>
      <c r="F15" s="13"/>
      <c r="G15" s="13"/>
      <c r="H15" s="13"/>
      <c r="I15" s="13"/>
      <c r="J15" s="13"/>
      <c r="K15" s="13"/>
    </row>
    <row r="16" spans="1:11" ht="24" customHeight="1">
      <c r="A16" s="63" t="s">
        <v>134</v>
      </c>
      <c r="B16" s="64">
        <f>'Stawki wynagrodzeń (przykład)'!E11</f>
        <v>100.21850193007813</v>
      </c>
      <c r="C16" s="64">
        <f>B16/60</f>
        <v>1.6703083655013022</v>
      </c>
      <c r="D16" s="13"/>
      <c r="E16" s="13"/>
      <c r="F16" s="13"/>
      <c r="G16" s="13"/>
      <c r="H16" s="13"/>
      <c r="I16" s="13"/>
      <c r="J16" s="13"/>
      <c r="K16" s="13"/>
    </row>
    <row r="17" spans="1:11" ht="24" customHeight="1">
      <c r="A17" s="73" t="s">
        <v>137</v>
      </c>
      <c r="B17" s="74">
        <f>'Stawki wynagrodzeń (przykład)'!E26</f>
        <v>47.215088890625</v>
      </c>
      <c r="C17" s="64">
        <f aca="true" t="shared" si="1" ref="C17">B17/60</f>
        <v>0.7869181481770833</v>
      </c>
      <c r="D17" s="13"/>
      <c r="E17" s="13"/>
      <c r="F17" s="13"/>
      <c r="G17" s="13"/>
      <c r="H17" s="13"/>
      <c r="I17" s="13"/>
      <c r="J17" s="13"/>
      <c r="K17" s="13"/>
    </row>
    <row r="18" spans="1:1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45">
      <c r="A19" s="27" t="s">
        <v>97</v>
      </c>
      <c r="B19" s="27" t="s">
        <v>179</v>
      </c>
      <c r="C19" s="27" t="s">
        <v>162</v>
      </c>
      <c r="D19" s="27" t="s">
        <v>180</v>
      </c>
      <c r="E19" s="27" t="s">
        <v>181</v>
      </c>
      <c r="F19" s="27" t="s">
        <v>182</v>
      </c>
      <c r="G19" s="27" t="s">
        <v>183</v>
      </c>
      <c r="H19" s="13"/>
      <c r="I19" s="13"/>
      <c r="J19" s="13"/>
      <c r="K19" s="13"/>
    </row>
    <row r="20" spans="1:11" ht="15">
      <c r="A20" s="65"/>
      <c r="B20" s="51" t="s">
        <v>167</v>
      </c>
      <c r="C20" s="51" t="s">
        <v>169</v>
      </c>
      <c r="D20" s="51" t="s">
        <v>170</v>
      </c>
      <c r="E20" s="51" t="s">
        <v>171</v>
      </c>
      <c r="F20" s="51" t="s">
        <v>172</v>
      </c>
      <c r="G20" s="66" t="s">
        <v>184</v>
      </c>
      <c r="H20" s="13"/>
      <c r="I20" s="13"/>
      <c r="J20" s="13"/>
      <c r="K20" s="13"/>
    </row>
    <row r="21" spans="1:11" ht="25.9" customHeight="1">
      <c r="A21" s="23">
        <v>1</v>
      </c>
      <c r="B21" s="96" t="str">
        <f>A16</f>
        <v>Lekarz radiolog</v>
      </c>
      <c r="C21" s="67">
        <v>1</v>
      </c>
      <c r="D21" s="23" t="s">
        <v>185</v>
      </c>
      <c r="E21" s="68">
        <v>65</v>
      </c>
      <c r="F21" s="69">
        <f>C16</f>
        <v>1.6703083655013022</v>
      </c>
      <c r="G21" s="26">
        <f>(E21/C21)*F21</f>
        <v>108.57004375758464</v>
      </c>
      <c r="H21" s="13"/>
      <c r="I21" s="13"/>
      <c r="J21" s="13"/>
      <c r="K21" s="13"/>
    </row>
    <row r="22" spans="1:11" ht="25.9" customHeight="1">
      <c r="A22" s="23">
        <v>2</v>
      </c>
      <c r="B22" s="96" t="str">
        <f>A17</f>
        <v>Technik radiologii</v>
      </c>
      <c r="C22" s="67">
        <v>1</v>
      </c>
      <c r="D22" s="23" t="s">
        <v>185</v>
      </c>
      <c r="E22" s="68">
        <v>25</v>
      </c>
      <c r="F22" s="69">
        <f>C17</f>
        <v>0.7869181481770833</v>
      </c>
      <c r="G22" s="26">
        <f>(E22/C22)*F22</f>
        <v>19.672953704427083</v>
      </c>
      <c r="H22" s="13"/>
      <c r="I22" s="13"/>
      <c r="J22" s="13"/>
      <c r="K22" s="13"/>
    </row>
    <row r="23" spans="1:11" ht="27" customHeight="1">
      <c r="A23" s="126" t="s">
        <v>186</v>
      </c>
      <c r="B23" s="127"/>
      <c r="C23" s="127"/>
      <c r="D23" s="127"/>
      <c r="E23" s="127"/>
      <c r="F23" s="127"/>
      <c r="G23" s="60">
        <f>SUM(G21:G22)</f>
        <v>128.24299746201172</v>
      </c>
      <c r="H23" s="13"/>
      <c r="I23" s="13"/>
      <c r="J23" s="13"/>
      <c r="K23" s="13"/>
    </row>
    <row r="24" spans="1:11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26.45" customHeight="1">
      <c r="A26" s="129" t="s">
        <v>187</v>
      </c>
      <c r="B26" s="129"/>
      <c r="C26" s="64">
        <f>H12</f>
        <v>2.9325425000000003</v>
      </c>
      <c r="D26" s="13"/>
      <c r="E26" s="13"/>
      <c r="F26" s="13"/>
      <c r="G26" s="13"/>
      <c r="H26" s="13"/>
      <c r="I26" s="13"/>
      <c r="J26" s="13"/>
      <c r="K26" s="13"/>
    </row>
    <row r="27" spans="1:11" ht="25.15" customHeight="1">
      <c r="A27" s="130" t="s">
        <v>188</v>
      </c>
      <c r="B27" s="130"/>
      <c r="C27" s="64">
        <f>G23</f>
        <v>128.24299746201172</v>
      </c>
      <c r="D27" s="13"/>
      <c r="E27" s="13"/>
      <c r="F27" s="13"/>
      <c r="G27" s="13"/>
      <c r="H27" s="13"/>
      <c r="I27" s="13"/>
      <c r="J27" s="13"/>
      <c r="K27" s="13"/>
    </row>
    <row r="28" spans="1:11" ht="25.15" customHeight="1">
      <c r="A28" s="122" t="s">
        <v>189</v>
      </c>
      <c r="B28" s="122"/>
      <c r="C28" s="75">
        <f>SUM(C26:C27)</f>
        <v>131.17553996201173</v>
      </c>
      <c r="D28" s="13"/>
      <c r="E28" s="13"/>
      <c r="F28" s="13"/>
      <c r="G28" s="13"/>
      <c r="H28" s="13"/>
      <c r="I28" s="13"/>
      <c r="J28" s="13"/>
      <c r="K28" s="13"/>
    </row>
  </sheetData>
  <mergeCells count="7">
    <mergeCell ref="B1:H1"/>
    <mergeCell ref="A28:B28"/>
    <mergeCell ref="A4:C4"/>
    <mergeCell ref="A12:G12"/>
    <mergeCell ref="A23:F23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0D654-48EF-40B4-BC04-F3AB50512D4B}">
  <dimension ref="A1:K39"/>
  <sheetViews>
    <sheetView workbookViewId="0" topLeftCell="A13">
      <selection activeCell="A20" sqref="A20:XFD20"/>
    </sheetView>
  </sheetViews>
  <sheetFormatPr defaultColWidth="9.140625" defaultRowHeight="15"/>
  <cols>
    <col min="1" max="1" width="24.7109375" style="70" customWidth="1"/>
    <col min="2" max="2" width="56.7109375" style="70" customWidth="1"/>
    <col min="3" max="3" width="20.28125" style="70" customWidth="1"/>
    <col min="4" max="4" width="11.7109375" style="70" customWidth="1"/>
    <col min="5" max="5" width="11.421875" style="70" customWidth="1"/>
    <col min="6" max="6" width="12.140625" style="70" customWidth="1"/>
    <col min="7" max="7" width="14.1406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 customHeight="1">
      <c r="A1" s="50" t="s">
        <v>1</v>
      </c>
      <c r="B1" s="123" t="str">
        <f>'Wykaz procedur (przykład)'!D29</f>
        <v>RM kręgosłupa odcinka piersiowego i lędźwiowego (lędźwiowo-krzyżowego) bez i ze wzmocnieniem kontrastowym</v>
      </c>
      <c r="C1" s="123"/>
      <c r="D1" s="123"/>
      <c r="E1" s="123"/>
      <c r="F1" s="123"/>
      <c r="G1" s="123"/>
      <c r="H1" s="123"/>
      <c r="I1" s="13"/>
      <c r="J1" s="13"/>
      <c r="K1" s="13"/>
    </row>
    <row r="2" spans="1:11" ht="30">
      <c r="A2" s="50" t="s">
        <v>95</v>
      </c>
      <c r="B2" s="72" t="str">
        <f>'Wykaz procedur (przykład)'!C29</f>
        <v>88.937.1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15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5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60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4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24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20">(F9/D9)*G9</f>
        <v>1.05</v>
      </c>
      <c r="I9" s="13"/>
      <c r="J9" s="13"/>
      <c r="K9" s="13"/>
    </row>
    <row r="10" spans="1:11" ht="24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24" customHeight="1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24" customHeight="1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24" customHeight="1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24" customHeight="1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24" customHeight="1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24" customHeight="1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24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24" customHeight="1">
      <c r="A18" s="53" t="str">
        <f>'Słownik mat. (przykładowe ceny)'!A13</f>
        <v>MG-RM-011</v>
      </c>
      <c r="B18" s="53" t="str">
        <f>'Słownik mat. (przykładowe ceny)'!B13</f>
        <v>Zestaw do wstrzykiwacza do kontrastu</v>
      </c>
      <c r="C18" s="52" t="str">
        <f>'Słownik mat. (przykładowe ceny)'!C13</f>
        <v>materiał jednorazowy</v>
      </c>
      <c r="D18" s="55">
        <v>1</v>
      </c>
      <c r="E18" s="95" t="str">
        <f>'Słownik mat. (przykładowe ceny)'!D13</f>
        <v>szt</v>
      </c>
      <c r="F18" s="56">
        <v>1</v>
      </c>
      <c r="G18" s="37">
        <f>'Słownik mat. (przykładowe ceny)'!E13</f>
        <v>39.1918</v>
      </c>
      <c r="H18" s="37">
        <f t="shared" si="0"/>
        <v>39.1918</v>
      </c>
      <c r="I18" s="58"/>
      <c r="J18" s="58"/>
      <c r="K18" s="58"/>
    </row>
    <row r="19" spans="1:11" s="59" customFormat="1" ht="24" customHeight="1">
      <c r="A19" s="53" t="str">
        <f>'Słownik mat. (przykładowe ceny)'!A14</f>
        <v>MG-RM-012</v>
      </c>
      <c r="B19" s="53" t="str">
        <f>'Słownik mat. (przykładowe ceny)'!B14</f>
        <v>Przedłużacz do pompy infuzyjnej</v>
      </c>
      <c r="C19" s="52" t="str">
        <f>'Słownik mat. (przykładowe ceny)'!C14</f>
        <v>materiał jednorazowy</v>
      </c>
      <c r="D19" s="55">
        <v>1</v>
      </c>
      <c r="E19" s="95" t="str">
        <f>'Słownik mat. (przykładowe ceny)'!D14</f>
        <v>szt</v>
      </c>
      <c r="F19" s="56">
        <v>1</v>
      </c>
      <c r="G19" s="37">
        <f>'Słownik mat. (przykładowe ceny)'!E14</f>
        <v>0.84</v>
      </c>
      <c r="H19" s="37">
        <f t="shared" si="0"/>
        <v>0.84</v>
      </c>
      <c r="I19" s="58"/>
      <c r="J19" s="58"/>
      <c r="K19" s="58"/>
    </row>
    <row r="20" spans="1:11" s="59" customFormat="1" ht="31.9" customHeight="1">
      <c r="A20" s="28" t="str">
        <f>'Słownik mat. (przykładowe ceny)'!A15</f>
        <v>MG-RM-013</v>
      </c>
      <c r="B20" s="53" t="str">
        <f>'Słownik mat. (przykładowe ceny)'!B15</f>
        <v>Koperta na CD
Opakowanie = 4.000 szt.</v>
      </c>
      <c r="C20" s="52" t="str">
        <f>'Słownik mat. (przykładowe ceny)'!C15</f>
        <v>materiał niemedyczny</v>
      </c>
      <c r="D20" s="29">
        <v>4000</v>
      </c>
      <c r="E20" s="95" t="str">
        <f>'Słownik mat. (przykładowe ceny)'!D15</f>
        <v>opakowanie</v>
      </c>
      <c r="F20" s="56">
        <v>1</v>
      </c>
      <c r="G20" s="37">
        <f>'Słownik mat. (przykładowe ceny)'!E15</f>
        <v>210.17</v>
      </c>
      <c r="H20" s="37">
        <f t="shared" si="0"/>
        <v>0.0525425</v>
      </c>
      <c r="I20" s="58"/>
      <c r="J20" s="58"/>
      <c r="K20" s="58"/>
    </row>
    <row r="21" spans="1:11" ht="27" customHeight="1">
      <c r="A21" s="126" t="s">
        <v>174</v>
      </c>
      <c r="B21" s="127"/>
      <c r="C21" s="127"/>
      <c r="D21" s="127"/>
      <c r="E21" s="127"/>
      <c r="F21" s="127"/>
      <c r="G21" s="128"/>
      <c r="H21" s="60">
        <f>SUM(H8:H20)</f>
        <v>47.5592425</v>
      </c>
      <c r="I21" s="13"/>
      <c r="J21" s="13"/>
      <c r="K21" s="13"/>
    </row>
    <row r="22" spans="1:11" ht="18.6" customHeight="1">
      <c r="A22" s="50"/>
      <c r="B22" s="50"/>
      <c r="C22" s="50"/>
      <c r="D22" s="50"/>
      <c r="E22" s="50"/>
      <c r="F22" s="50"/>
      <c r="G22" s="50"/>
      <c r="H22" s="50"/>
      <c r="I22" s="13"/>
      <c r="J22" s="13"/>
      <c r="K22" s="13"/>
    </row>
    <row r="23" spans="1:11" ht="15">
      <c r="A23" s="61" t="s">
        <v>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30">
      <c r="A24" s="50" t="s">
        <v>176</v>
      </c>
      <c r="B24" s="62" t="s">
        <v>177</v>
      </c>
      <c r="C24" s="62" t="s">
        <v>178</v>
      </c>
      <c r="D24" s="13"/>
      <c r="E24" s="13"/>
      <c r="F24" s="13"/>
      <c r="G24" s="13"/>
      <c r="H24" s="13"/>
      <c r="I24" s="13"/>
      <c r="J24" s="13"/>
      <c r="K24" s="13"/>
    </row>
    <row r="25" spans="1:11" ht="21.6" customHeight="1">
      <c r="A25" s="63" t="s">
        <v>134</v>
      </c>
      <c r="B25" s="64">
        <f>'Stawki wynagrodzeń (przykład)'!E11</f>
        <v>100.21850193007813</v>
      </c>
      <c r="C25" s="64">
        <f>B25/60</f>
        <v>1.6703083655013022</v>
      </c>
      <c r="D25" s="13"/>
      <c r="E25" s="13"/>
      <c r="F25" s="13"/>
      <c r="G25" s="13"/>
      <c r="H25" s="13"/>
      <c r="I25" s="13"/>
      <c r="J25" s="13"/>
      <c r="K25" s="13"/>
    </row>
    <row r="26" spans="1:11" ht="21.6" customHeight="1">
      <c r="A26" s="73" t="s">
        <v>137</v>
      </c>
      <c r="B26" s="74">
        <f>'Stawki wynagrodzeń (przykład)'!E26</f>
        <v>47.215088890625</v>
      </c>
      <c r="C26" s="64">
        <f aca="true" t="shared" si="1" ref="C26:C27">B26/60</f>
        <v>0.7869181481770833</v>
      </c>
      <c r="D26" s="13"/>
      <c r="E26" s="13"/>
      <c r="F26" s="13"/>
      <c r="G26" s="13"/>
      <c r="H26" s="13"/>
      <c r="I26" s="13"/>
      <c r="J26" s="13"/>
      <c r="K26" s="13"/>
    </row>
    <row r="27" spans="1:11" ht="21.6" customHeight="1">
      <c r="A27" s="73" t="s">
        <v>151</v>
      </c>
      <c r="B27" s="74">
        <f>'Stawki wynagrodzeń (przykład)'!E30</f>
        <v>44.93603934166667</v>
      </c>
      <c r="C27" s="64">
        <f t="shared" si="1"/>
        <v>0.7489339890277779</v>
      </c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60">
      <c r="A29" s="27" t="s">
        <v>97</v>
      </c>
      <c r="B29" s="27" t="s">
        <v>179</v>
      </c>
      <c r="C29" s="27" t="s">
        <v>162</v>
      </c>
      <c r="D29" s="27" t="s">
        <v>180</v>
      </c>
      <c r="E29" s="27" t="s">
        <v>181</v>
      </c>
      <c r="F29" s="27" t="s">
        <v>182</v>
      </c>
      <c r="G29" s="27" t="s">
        <v>183</v>
      </c>
      <c r="H29" s="13"/>
      <c r="I29" s="13"/>
      <c r="J29" s="13"/>
      <c r="K29" s="13"/>
    </row>
    <row r="30" spans="1:11" ht="15">
      <c r="A30" s="65"/>
      <c r="B30" s="51" t="s">
        <v>167</v>
      </c>
      <c r="C30" s="51" t="s">
        <v>169</v>
      </c>
      <c r="D30" s="51" t="s">
        <v>170</v>
      </c>
      <c r="E30" s="51" t="s">
        <v>171</v>
      </c>
      <c r="F30" s="51" t="s">
        <v>172</v>
      </c>
      <c r="G30" s="66" t="s">
        <v>184</v>
      </c>
      <c r="H30" s="13"/>
      <c r="I30" s="13"/>
      <c r="J30" s="13"/>
      <c r="K30" s="13"/>
    </row>
    <row r="31" spans="1:11" ht="25.15" customHeight="1">
      <c r="A31" s="23">
        <v>1</v>
      </c>
      <c r="B31" s="96" t="str">
        <f>A25</f>
        <v>Lekarz radiolog</v>
      </c>
      <c r="C31" s="67">
        <v>1</v>
      </c>
      <c r="D31" s="23" t="s">
        <v>185</v>
      </c>
      <c r="E31" s="68">
        <v>85</v>
      </c>
      <c r="F31" s="69">
        <f>C25</f>
        <v>1.6703083655013022</v>
      </c>
      <c r="G31" s="26">
        <f>(E31/C31)*F31</f>
        <v>141.97621106761068</v>
      </c>
      <c r="H31" s="13"/>
      <c r="I31" s="13"/>
      <c r="J31" s="13"/>
      <c r="K31" s="13"/>
    </row>
    <row r="32" spans="1:11" ht="25.15" customHeight="1">
      <c r="A32" s="23">
        <v>2</v>
      </c>
      <c r="B32" s="96" t="str">
        <f>A26</f>
        <v>Technik radiologii</v>
      </c>
      <c r="C32" s="67">
        <v>1</v>
      </c>
      <c r="D32" s="23" t="s">
        <v>185</v>
      </c>
      <c r="E32" s="68">
        <v>40</v>
      </c>
      <c r="F32" s="69">
        <f>C26</f>
        <v>0.7869181481770833</v>
      </c>
      <c r="G32" s="26">
        <f>(E32/C32)*F32</f>
        <v>31.47672592708333</v>
      </c>
      <c r="H32" s="13"/>
      <c r="I32" s="13"/>
      <c r="J32" s="13"/>
      <c r="K32" s="13"/>
    </row>
    <row r="33" spans="1:11" ht="25.15" customHeight="1">
      <c r="A33" s="46">
        <v>3</v>
      </c>
      <c r="B33" s="96" t="str">
        <f>A27</f>
        <v>Pielęgniarka</v>
      </c>
      <c r="C33" s="67">
        <v>1</v>
      </c>
      <c r="D33" s="23" t="s">
        <v>185</v>
      </c>
      <c r="E33" s="68">
        <v>40</v>
      </c>
      <c r="F33" s="69">
        <f>C27</f>
        <v>0.7489339890277779</v>
      </c>
      <c r="G33" s="26">
        <f>(E33/C33)*F33</f>
        <v>29.957359561111115</v>
      </c>
      <c r="H33" s="13"/>
      <c r="I33" s="13"/>
      <c r="J33" s="13"/>
      <c r="K33" s="13"/>
    </row>
    <row r="34" spans="1:11" ht="27" customHeight="1">
      <c r="A34" s="126" t="s">
        <v>186</v>
      </c>
      <c r="B34" s="127"/>
      <c r="C34" s="127"/>
      <c r="D34" s="127"/>
      <c r="E34" s="127"/>
      <c r="F34" s="127"/>
      <c r="G34" s="60">
        <f>SUM(G31:G33)</f>
        <v>203.4102965558051</v>
      </c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6.45" customHeight="1">
      <c r="A37" s="129" t="s">
        <v>187</v>
      </c>
      <c r="B37" s="129"/>
      <c r="C37" s="64">
        <f>H21</f>
        <v>47.5592425</v>
      </c>
      <c r="D37" s="13"/>
      <c r="E37" s="13"/>
      <c r="F37" s="13"/>
      <c r="G37" s="13"/>
      <c r="H37" s="13"/>
      <c r="I37" s="13"/>
      <c r="J37" s="13"/>
      <c r="K37" s="13"/>
    </row>
    <row r="38" spans="1:11" ht="25.15" customHeight="1">
      <c r="A38" s="130" t="s">
        <v>188</v>
      </c>
      <c r="B38" s="130"/>
      <c r="C38" s="64">
        <f>G34</f>
        <v>203.4102965558051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A39" s="122" t="s">
        <v>189</v>
      </c>
      <c r="B39" s="122"/>
      <c r="C39" s="75">
        <f>SUM(C37:C38)</f>
        <v>250.96953905580511</v>
      </c>
      <c r="D39" s="13"/>
      <c r="E39" s="13"/>
      <c r="F39" s="13"/>
      <c r="G39" s="13"/>
      <c r="H39" s="13"/>
      <c r="I39" s="13"/>
      <c r="J39" s="13"/>
      <c r="K39" s="13"/>
    </row>
  </sheetData>
  <mergeCells count="7">
    <mergeCell ref="A37:B37"/>
    <mergeCell ref="A38:B38"/>
    <mergeCell ref="A39:B39"/>
    <mergeCell ref="B1:H1"/>
    <mergeCell ref="A4:C4"/>
    <mergeCell ref="A21:G21"/>
    <mergeCell ref="A34:F34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94F1D-004C-4E5C-9D73-3371B300A78E}">
  <dimension ref="A1:K28"/>
  <sheetViews>
    <sheetView workbookViewId="0" topLeftCell="A7">
      <selection activeCell="A11" sqref="A11:XFD11"/>
    </sheetView>
  </sheetViews>
  <sheetFormatPr defaultColWidth="9.140625" defaultRowHeight="15"/>
  <cols>
    <col min="1" max="1" width="24.7109375" style="70" customWidth="1"/>
    <col min="2" max="2" width="56.7109375" style="70" customWidth="1"/>
    <col min="3" max="3" width="19.28125" style="70" customWidth="1"/>
    <col min="4" max="4" width="11.7109375" style="70" customWidth="1"/>
    <col min="5" max="5" width="11.28125" style="70" customWidth="1"/>
    <col min="6" max="6" width="12.28125" style="70" customWidth="1"/>
    <col min="7" max="7" width="15.1406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75">
      <c r="A1" s="50" t="s">
        <v>1</v>
      </c>
      <c r="B1" s="123" t="str">
        <f>'Wykaz procedur (przykład)'!D30</f>
        <v>RM kręgosłupa odcinka piersiowego bez wzmocnienia kontrastowego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30">
      <c r="A2" s="50" t="s">
        <v>95</v>
      </c>
      <c r="B2" s="72" t="str">
        <f>'Wykaz procedur (przykład)'!C30</f>
        <v>88.933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15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5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60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30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2</v>
      </c>
      <c r="G8" s="37">
        <f>'Słownik mat. (przykładowe ceny)'!E3</f>
        <v>0.45</v>
      </c>
      <c r="H8" s="37">
        <f>(F8/D8)*G8</f>
        <v>0.9</v>
      </c>
      <c r="I8" s="13"/>
      <c r="J8" s="13"/>
      <c r="K8" s="13"/>
    </row>
    <row r="9" spans="1:11" ht="30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1">(F9/D9)*G9</f>
        <v>1.05</v>
      </c>
      <c r="I9" s="13"/>
      <c r="J9" s="13"/>
      <c r="K9" s="13"/>
    </row>
    <row r="10" spans="1:11" ht="30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s="59" customFormat="1" ht="31.9" customHeight="1">
      <c r="A11" s="28" t="str">
        <f>'Słownik mat. (przykładowe ceny)'!A15</f>
        <v>MG-RM-013</v>
      </c>
      <c r="B11" s="53" t="str">
        <f>'Słownik mat. (przykładowe ceny)'!B15</f>
        <v>Koperta na CD
Opakowanie = 4.000 szt.</v>
      </c>
      <c r="C11" s="52" t="str">
        <f>'Słownik mat. (przykładowe ceny)'!C15</f>
        <v>materiał niemedyczny</v>
      </c>
      <c r="D11" s="29">
        <v>4000</v>
      </c>
      <c r="E11" s="95" t="str">
        <f>'Słownik mat. (przykładowe ceny)'!D15</f>
        <v>opakowanie</v>
      </c>
      <c r="F11" s="56">
        <v>1</v>
      </c>
      <c r="G11" s="37">
        <f>'Słownik mat. (przykładowe ceny)'!E15</f>
        <v>210.17</v>
      </c>
      <c r="H11" s="37">
        <f t="shared" si="0"/>
        <v>0.0525425</v>
      </c>
      <c r="I11" s="58"/>
      <c r="J11" s="58"/>
      <c r="K11" s="58"/>
    </row>
    <row r="12" spans="1:11" ht="24.6" customHeight="1">
      <c r="A12" s="126" t="s">
        <v>174</v>
      </c>
      <c r="B12" s="127"/>
      <c r="C12" s="127"/>
      <c r="D12" s="127"/>
      <c r="E12" s="127"/>
      <c r="F12" s="127"/>
      <c r="G12" s="128"/>
      <c r="H12" s="60">
        <f>SUM(H8:H11)</f>
        <v>2.9325425000000003</v>
      </c>
      <c r="I12" s="13"/>
      <c r="J12" s="13"/>
      <c r="K12" s="13"/>
    </row>
    <row r="13" spans="1:11" ht="18.6" customHeight="1">
      <c r="A13" s="50"/>
      <c r="B13" s="50"/>
      <c r="C13" s="50"/>
      <c r="D13" s="50"/>
      <c r="E13" s="50"/>
      <c r="F13" s="50"/>
      <c r="G13" s="50"/>
      <c r="H13" s="50"/>
      <c r="I13" s="13"/>
      <c r="J13" s="13"/>
      <c r="K13" s="13"/>
    </row>
    <row r="14" spans="1:11" ht="15">
      <c r="A14" s="61" t="s">
        <v>175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30">
      <c r="A15" s="50" t="s">
        <v>176</v>
      </c>
      <c r="B15" s="62" t="s">
        <v>177</v>
      </c>
      <c r="C15" s="62" t="s">
        <v>178</v>
      </c>
      <c r="D15" s="13"/>
      <c r="E15" s="13"/>
      <c r="F15" s="13"/>
      <c r="G15" s="13"/>
      <c r="H15" s="13"/>
      <c r="I15" s="13"/>
      <c r="J15" s="13"/>
      <c r="K15" s="13"/>
    </row>
    <row r="16" spans="1:11" ht="25.9" customHeight="1">
      <c r="A16" s="63" t="s">
        <v>134</v>
      </c>
      <c r="B16" s="64">
        <f>'Stawki wynagrodzeń (przykład)'!E11</f>
        <v>100.21850193007813</v>
      </c>
      <c r="C16" s="64">
        <f>B16/60</f>
        <v>1.6703083655013022</v>
      </c>
      <c r="D16" s="13"/>
      <c r="E16" s="13"/>
      <c r="F16" s="13"/>
      <c r="G16" s="13"/>
      <c r="H16" s="13"/>
      <c r="I16" s="13"/>
      <c r="J16" s="13"/>
      <c r="K16" s="13"/>
    </row>
    <row r="17" spans="1:11" ht="25.9" customHeight="1">
      <c r="A17" s="73" t="s">
        <v>137</v>
      </c>
      <c r="B17" s="74">
        <f>'Stawki wynagrodzeń (przykład)'!E26</f>
        <v>47.215088890625</v>
      </c>
      <c r="C17" s="64">
        <f aca="true" t="shared" si="1" ref="C17">B17/60</f>
        <v>0.7869181481770833</v>
      </c>
      <c r="D17" s="13"/>
      <c r="E17" s="13"/>
      <c r="F17" s="13"/>
      <c r="G17" s="13"/>
      <c r="H17" s="13"/>
      <c r="I17" s="13"/>
      <c r="J17" s="13"/>
      <c r="K17" s="13"/>
    </row>
    <row r="18" spans="1:1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45">
      <c r="A19" s="27" t="s">
        <v>97</v>
      </c>
      <c r="B19" s="27" t="s">
        <v>179</v>
      </c>
      <c r="C19" s="27" t="s">
        <v>162</v>
      </c>
      <c r="D19" s="27" t="s">
        <v>180</v>
      </c>
      <c r="E19" s="27" t="s">
        <v>181</v>
      </c>
      <c r="F19" s="27" t="s">
        <v>182</v>
      </c>
      <c r="G19" s="27" t="s">
        <v>183</v>
      </c>
      <c r="H19" s="13"/>
      <c r="I19" s="13"/>
      <c r="J19" s="13"/>
      <c r="K19" s="13"/>
    </row>
    <row r="20" spans="1:11" ht="15">
      <c r="A20" s="65"/>
      <c r="B20" s="51" t="s">
        <v>167</v>
      </c>
      <c r="C20" s="51" t="s">
        <v>169</v>
      </c>
      <c r="D20" s="51" t="s">
        <v>170</v>
      </c>
      <c r="E20" s="51" t="s">
        <v>171</v>
      </c>
      <c r="F20" s="51" t="s">
        <v>172</v>
      </c>
      <c r="G20" s="66" t="s">
        <v>184</v>
      </c>
      <c r="H20" s="13"/>
      <c r="I20" s="13"/>
      <c r="J20" s="13"/>
      <c r="K20" s="13"/>
    </row>
    <row r="21" spans="1:11" ht="26.45" customHeight="1">
      <c r="A21" s="23">
        <v>1</v>
      </c>
      <c r="B21" s="96" t="str">
        <f>A16</f>
        <v>Lekarz radiolog</v>
      </c>
      <c r="C21" s="67">
        <v>1</v>
      </c>
      <c r="D21" s="23" t="s">
        <v>185</v>
      </c>
      <c r="E21" s="68">
        <v>45</v>
      </c>
      <c r="F21" s="69">
        <f>C16</f>
        <v>1.6703083655013022</v>
      </c>
      <c r="G21" s="26">
        <f>(E21/C21)*F21</f>
        <v>75.16387644755861</v>
      </c>
      <c r="H21" s="13"/>
      <c r="I21" s="13"/>
      <c r="J21" s="13"/>
      <c r="K21" s="13"/>
    </row>
    <row r="22" spans="1:11" ht="26.45" customHeight="1">
      <c r="A22" s="23">
        <v>2</v>
      </c>
      <c r="B22" s="96" t="str">
        <f>A17</f>
        <v>Technik radiologii</v>
      </c>
      <c r="C22" s="67">
        <v>1</v>
      </c>
      <c r="D22" s="23" t="s">
        <v>185</v>
      </c>
      <c r="E22" s="68">
        <v>15</v>
      </c>
      <c r="F22" s="69">
        <f>C17</f>
        <v>0.7869181481770833</v>
      </c>
      <c r="G22" s="26">
        <f>(E22/C22)*F22</f>
        <v>11.80377222265625</v>
      </c>
      <c r="H22" s="13"/>
      <c r="I22" s="13"/>
      <c r="J22" s="13"/>
      <c r="K22" s="13"/>
    </row>
    <row r="23" spans="1:11" ht="27" customHeight="1">
      <c r="A23" s="126" t="s">
        <v>186</v>
      </c>
      <c r="B23" s="127"/>
      <c r="C23" s="127"/>
      <c r="D23" s="127"/>
      <c r="E23" s="127"/>
      <c r="F23" s="127"/>
      <c r="G23" s="60">
        <f>SUM(G21:G22)</f>
        <v>86.96764867021486</v>
      </c>
      <c r="H23" s="13"/>
      <c r="I23" s="13"/>
      <c r="J23" s="13"/>
      <c r="K23" s="13"/>
    </row>
    <row r="24" spans="1:11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26.45" customHeight="1">
      <c r="A26" s="129" t="s">
        <v>187</v>
      </c>
      <c r="B26" s="129"/>
      <c r="C26" s="64">
        <f>H12</f>
        <v>2.9325425000000003</v>
      </c>
      <c r="D26" s="13"/>
      <c r="E26" s="13"/>
      <c r="F26" s="13"/>
      <c r="G26" s="13"/>
      <c r="H26" s="13"/>
      <c r="I26" s="13"/>
      <c r="J26" s="13"/>
      <c r="K26" s="13"/>
    </row>
    <row r="27" spans="1:11" ht="25.15" customHeight="1">
      <c r="A27" s="130" t="s">
        <v>188</v>
      </c>
      <c r="B27" s="130"/>
      <c r="C27" s="64">
        <f>G23</f>
        <v>86.96764867021486</v>
      </c>
      <c r="D27" s="13"/>
      <c r="E27" s="13"/>
      <c r="F27" s="13"/>
      <c r="G27" s="13"/>
      <c r="H27" s="13"/>
      <c r="I27" s="13"/>
      <c r="J27" s="13"/>
      <c r="K27" s="13"/>
    </row>
    <row r="28" spans="1:11" ht="25.15" customHeight="1">
      <c r="A28" s="122" t="s">
        <v>189</v>
      </c>
      <c r="B28" s="122"/>
      <c r="C28" s="75">
        <f>SUM(C26:C27)</f>
        <v>89.90019117021485</v>
      </c>
      <c r="D28" s="13"/>
      <c r="E28" s="13"/>
      <c r="F28" s="13"/>
      <c r="G28" s="13"/>
      <c r="H28" s="13"/>
      <c r="I28" s="13"/>
      <c r="J28" s="13"/>
      <c r="K28" s="13"/>
    </row>
  </sheetData>
  <mergeCells count="7">
    <mergeCell ref="A28:B28"/>
    <mergeCell ref="B1:C1"/>
    <mergeCell ref="A4:C4"/>
    <mergeCell ref="A12:G12"/>
    <mergeCell ref="A23:F23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A0B13-8E31-4172-A964-A9938EDDB7FC}">
  <dimension ref="A1:K39"/>
  <sheetViews>
    <sheetView workbookViewId="0" topLeftCell="A10">
      <selection activeCell="A20" sqref="A20:XFD20"/>
    </sheetView>
  </sheetViews>
  <sheetFormatPr defaultColWidth="9.140625" defaultRowHeight="15"/>
  <cols>
    <col min="1" max="1" width="24.7109375" style="70" customWidth="1"/>
    <col min="2" max="2" width="56.7109375" style="70" customWidth="1"/>
    <col min="3" max="3" width="19.421875" style="70" customWidth="1"/>
    <col min="4" max="6" width="11.7109375" style="70" customWidth="1"/>
    <col min="7" max="7" width="14.710937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75">
      <c r="A1" s="50" t="s">
        <v>1</v>
      </c>
      <c r="B1" s="123" t="str">
        <f>'Wykaz procedur (przykład)'!D31</f>
        <v>RM kręgosłupa odcinka piersiowego bez i ze wzmocnieniem kontrastowym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30">
      <c r="A2" s="50" t="s">
        <v>95</v>
      </c>
      <c r="B2" s="72" t="str">
        <f>'Wykaz procedur (przykład)'!C31</f>
        <v>88.938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15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5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60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4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24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20">(F9/D9)*G9</f>
        <v>1.05</v>
      </c>
      <c r="I9" s="13"/>
      <c r="J9" s="13"/>
      <c r="K9" s="13"/>
    </row>
    <row r="10" spans="1:11" ht="24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24" customHeight="1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24" customHeight="1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24" customHeight="1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24" customHeight="1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24" customHeight="1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24" customHeight="1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24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24" customHeight="1">
      <c r="A18" s="53" t="str">
        <f>'Słownik mat. (przykładowe ceny)'!A13</f>
        <v>MG-RM-011</v>
      </c>
      <c r="B18" s="53" t="str">
        <f>'Słownik mat. (przykładowe ceny)'!B13</f>
        <v>Zestaw do wstrzykiwacza do kontrastu</v>
      </c>
      <c r="C18" s="52" t="str">
        <f>'Słownik mat. (przykładowe ceny)'!C13</f>
        <v>materiał jednorazowy</v>
      </c>
      <c r="D18" s="55">
        <v>1</v>
      </c>
      <c r="E18" s="95" t="str">
        <f>'Słownik mat. (przykładowe ceny)'!D13</f>
        <v>szt</v>
      </c>
      <c r="F18" s="56">
        <v>1</v>
      </c>
      <c r="G18" s="37">
        <f>'Słownik mat. (przykładowe ceny)'!E13</f>
        <v>39.1918</v>
      </c>
      <c r="H18" s="37">
        <f t="shared" si="0"/>
        <v>39.1918</v>
      </c>
      <c r="I18" s="58"/>
      <c r="J18" s="58"/>
      <c r="K18" s="58"/>
    </row>
    <row r="19" spans="1:11" s="59" customFormat="1" ht="24" customHeight="1">
      <c r="A19" s="53" t="str">
        <f>'Słownik mat. (przykładowe ceny)'!A14</f>
        <v>MG-RM-012</v>
      </c>
      <c r="B19" s="53" t="str">
        <f>'Słownik mat. (przykładowe ceny)'!B14</f>
        <v>Przedłużacz do pompy infuzyjnej</v>
      </c>
      <c r="C19" s="52" t="str">
        <f>'Słownik mat. (przykładowe ceny)'!C14</f>
        <v>materiał jednorazowy</v>
      </c>
      <c r="D19" s="55">
        <v>1</v>
      </c>
      <c r="E19" s="95" t="str">
        <f>'Słownik mat. (przykładowe ceny)'!D14</f>
        <v>szt</v>
      </c>
      <c r="F19" s="56">
        <v>1</v>
      </c>
      <c r="G19" s="37">
        <f>'Słownik mat. (przykładowe ceny)'!E14</f>
        <v>0.84</v>
      </c>
      <c r="H19" s="37">
        <f t="shared" si="0"/>
        <v>0.84</v>
      </c>
      <c r="I19" s="58"/>
      <c r="J19" s="58"/>
      <c r="K19" s="58"/>
    </row>
    <row r="20" spans="1:11" s="59" customFormat="1" ht="31.9" customHeight="1">
      <c r="A20" s="28" t="str">
        <f>'Słownik mat. (przykładowe ceny)'!A15</f>
        <v>MG-RM-013</v>
      </c>
      <c r="B20" s="53" t="str">
        <f>'Słownik mat. (przykładowe ceny)'!B15</f>
        <v>Koperta na CD
Opakowanie = 4.000 szt.</v>
      </c>
      <c r="C20" s="52" t="str">
        <f>'Słownik mat. (przykładowe ceny)'!C15</f>
        <v>materiał niemedyczny</v>
      </c>
      <c r="D20" s="29">
        <v>4000</v>
      </c>
      <c r="E20" s="95" t="str">
        <f>'Słownik mat. (przykładowe ceny)'!D15</f>
        <v>opakowanie</v>
      </c>
      <c r="F20" s="56">
        <v>1</v>
      </c>
      <c r="G20" s="37">
        <f>'Słownik mat. (przykładowe ceny)'!E15</f>
        <v>210.17</v>
      </c>
      <c r="H20" s="37">
        <f t="shared" si="0"/>
        <v>0.0525425</v>
      </c>
      <c r="I20" s="58"/>
      <c r="J20" s="58"/>
      <c r="K20" s="58"/>
    </row>
    <row r="21" spans="1:11" ht="23.45" customHeight="1">
      <c r="A21" s="126" t="s">
        <v>174</v>
      </c>
      <c r="B21" s="127"/>
      <c r="C21" s="127"/>
      <c r="D21" s="127"/>
      <c r="E21" s="127"/>
      <c r="F21" s="127"/>
      <c r="G21" s="128"/>
      <c r="H21" s="60">
        <f>SUM(H8:H20)</f>
        <v>47.5592425</v>
      </c>
      <c r="I21" s="13"/>
      <c r="J21" s="13"/>
      <c r="K21" s="13"/>
    </row>
    <row r="22" spans="1:11" ht="18.6" customHeight="1">
      <c r="A22" s="50"/>
      <c r="B22" s="50"/>
      <c r="C22" s="50"/>
      <c r="D22" s="50"/>
      <c r="E22" s="50"/>
      <c r="F22" s="50"/>
      <c r="G22" s="50"/>
      <c r="H22" s="50"/>
      <c r="I22" s="13"/>
      <c r="J22" s="13"/>
      <c r="K22" s="13"/>
    </row>
    <row r="23" spans="1:11" ht="15">
      <c r="A23" s="61" t="s">
        <v>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30">
      <c r="A24" s="50" t="s">
        <v>176</v>
      </c>
      <c r="B24" s="62" t="s">
        <v>177</v>
      </c>
      <c r="C24" s="62" t="s">
        <v>178</v>
      </c>
      <c r="D24" s="13"/>
      <c r="E24" s="13"/>
      <c r="F24" s="13"/>
      <c r="G24" s="13"/>
      <c r="H24" s="13"/>
      <c r="I24" s="13"/>
      <c r="J24" s="13"/>
      <c r="K24" s="13"/>
    </row>
    <row r="25" spans="1:11" ht="20.45" customHeight="1">
      <c r="A25" s="63" t="s">
        <v>134</v>
      </c>
      <c r="B25" s="64">
        <f>'Stawki wynagrodzeń (przykład)'!E11</f>
        <v>100.21850193007813</v>
      </c>
      <c r="C25" s="64">
        <f>B25/60</f>
        <v>1.6703083655013022</v>
      </c>
      <c r="D25" s="13"/>
      <c r="E25" s="13"/>
      <c r="F25" s="13"/>
      <c r="G25" s="13"/>
      <c r="H25" s="13"/>
      <c r="I25" s="13"/>
      <c r="J25" s="13"/>
      <c r="K25" s="13"/>
    </row>
    <row r="26" spans="1:11" ht="20.45" customHeight="1">
      <c r="A26" s="73" t="s">
        <v>137</v>
      </c>
      <c r="B26" s="74">
        <f>'Stawki wynagrodzeń (przykład)'!E26</f>
        <v>47.215088890625</v>
      </c>
      <c r="C26" s="64">
        <f aca="true" t="shared" si="1" ref="C26:C27">B26/60</f>
        <v>0.7869181481770833</v>
      </c>
      <c r="D26" s="13"/>
      <c r="E26" s="13"/>
      <c r="F26" s="13"/>
      <c r="G26" s="13"/>
      <c r="H26" s="13"/>
      <c r="I26" s="13"/>
      <c r="J26" s="13"/>
      <c r="K26" s="13"/>
    </row>
    <row r="27" spans="1:11" ht="20.45" customHeight="1">
      <c r="A27" s="73" t="s">
        <v>151</v>
      </c>
      <c r="B27" s="74">
        <f>'Stawki wynagrodzeń (przykład)'!E30</f>
        <v>44.93603934166667</v>
      </c>
      <c r="C27" s="64">
        <f t="shared" si="1"/>
        <v>0.7489339890277779</v>
      </c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60">
      <c r="A29" s="27" t="s">
        <v>97</v>
      </c>
      <c r="B29" s="27" t="s">
        <v>179</v>
      </c>
      <c r="C29" s="27" t="s">
        <v>162</v>
      </c>
      <c r="D29" s="27" t="s">
        <v>180</v>
      </c>
      <c r="E29" s="27" t="s">
        <v>181</v>
      </c>
      <c r="F29" s="27" t="s">
        <v>182</v>
      </c>
      <c r="G29" s="27" t="s">
        <v>183</v>
      </c>
      <c r="H29" s="13"/>
      <c r="I29" s="13"/>
      <c r="J29" s="13"/>
      <c r="K29" s="13"/>
    </row>
    <row r="30" spans="1:11" ht="15">
      <c r="A30" s="65"/>
      <c r="B30" s="51" t="s">
        <v>167</v>
      </c>
      <c r="C30" s="51" t="s">
        <v>169</v>
      </c>
      <c r="D30" s="51" t="s">
        <v>170</v>
      </c>
      <c r="E30" s="51" t="s">
        <v>171</v>
      </c>
      <c r="F30" s="51" t="s">
        <v>172</v>
      </c>
      <c r="G30" s="66" t="s">
        <v>184</v>
      </c>
      <c r="H30" s="13"/>
      <c r="I30" s="13"/>
      <c r="J30" s="13"/>
      <c r="K30" s="13"/>
    </row>
    <row r="31" spans="1:11" ht="24" customHeight="1">
      <c r="A31" s="23">
        <v>1</v>
      </c>
      <c r="B31" s="96" t="str">
        <f>A25</f>
        <v>Lekarz radiolog</v>
      </c>
      <c r="C31" s="67">
        <v>1</v>
      </c>
      <c r="D31" s="23" t="s">
        <v>185</v>
      </c>
      <c r="E31" s="68">
        <v>80</v>
      </c>
      <c r="F31" s="69">
        <f>C25</f>
        <v>1.6703083655013022</v>
      </c>
      <c r="G31" s="26">
        <f>(E31/C31)*F31</f>
        <v>133.62466924010417</v>
      </c>
      <c r="H31" s="13"/>
      <c r="I31" s="13"/>
      <c r="J31" s="13"/>
      <c r="K31" s="13"/>
    </row>
    <row r="32" spans="1:11" ht="24" customHeight="1">
      <c r="A32" s="23">
        <v>2</v>
      </c>
      <c r="B32" s="96" t="str">
        <f>A26</f>
        <v>Technik radiologii</v>
      </c>
      <c r="C32" s="67">
        <v>1</v>
      </c>
      <c r="D32" s="23" t="s">
        <v>185</v>
      </c>
      <c r="E32" s="68">
        <v>35</v>
      </c>
      <c r="F32" s="69">
        <f>C26</f>
        <v>0.7869181481770833</v>
      </c>
      <c r="G32" s="26">
        <f>(E32/C32)*F32</f>
        <v>27.542135186197914</v>
      </c>
      <c r="H32" s="13"/>
      <c r="I32" s="13"/>
      <c r="J32" s="13"/>
      <c r="K32" s="13"/>
    </row>
    <row r="33" spans="1:11" ht="24" customHeight="1">
      <c r="A33" s="46">
        <v>3</v>
      </c>
      <c r="B33" s="96" t="str">
        <f>A27</f>
        <v>Pielęgniarka</v>
      </c>
      <c r="C33" s="67">
        <v>1</v>
      </c>
      <c r="D33" s="23" t="s">
        <v>185</v>
      </c>
      <c r="E33" s="68">
        <v>35</v>
      </c>
      <c r="F33" s="69">
        <f>C27</f>
        <v>0.7489339890277779</v>
      </c>
      <c r="G33" s="26">
        <f>(E33/C33)*F33</f>
        <v>26.212689615972224</v>
      </c>
      <c r="H33" s="13"/>
      <c r="I33" s="13"/>
      <c r="J33" s="13"/>
      <c r="K33" s="13"/>
    </row>
    <row r="34" spans="1:11" ht="27" customHeight="1">
      <c r="A34" s="126" t="s">
        <v>186</v>
      </c>
      <c r="B34" s="127"/>
      <c r="C34" s="127"/>
      <c r="D34" s="127"/>
      <c r="E34" s="127"/>
      <c r="F34" s="127"/>
      <c r="G34" s="60">
        <f>SUM(G31:G33)</f>
        <v>187.3794940422743</v>
      </c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6.45" customHeight="1">
      <c r="A37" s="129" t="s">
        <v>187</v>
      </c>
      <c r="B37" s="129"/>
      <c r="C37" s="64">
        <f>H21</f>
        <v>47.5592425</v>
      </c>
      <c r="D37" s="13"/>
      <c r="E37" s="13"/>
      <c r="F37" s="13"/>
      <c r="G37" s="13"/>
      <c r="H37" s="13"/>
      <c r="I37" s="13"/>
      <c r="J37" s="13"/>
      <c r="K37" s="13"/>
    </row>
    <row r="38" spans="1:11" ht="25.15" customHeight="1">
      <c r="A38" s="130" t="s">
        <v>188</v>
      </c>
      <c r="B38" s="130"/>
      <c r="C38" s="64">
        <f>G34</f>
        <v>187.3794940422743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A39" s="122" t="s">
        <v>189</v>
      </c>
      <c r="B39" s="122"/>
      <c r="C39" s="75">
        <f>SUM(C37:C38)</f>
        <v>234.9387365422743</v>
      </c>
      <c r="D39" s="13"/>
      <c r="E39" s="13"/>
      <c r="F39" s="13"/>
      <c r="G39" s="13"/>
      <c r="H39" s="13"/>
      <c r="I39" s="13"/>
      <c r="J39" s="13"/>
      <c r="K39" s="13"/>
    </row>
  </sheetData>
  <mergeCells count="7">
    <mergeCell ref="A37:B37"/>
    <mergeCell ref="A38:B38"/>
    <mergeCell ref="A39:B39"/>
    <mergeCell ref="B1:C1"/>
    <mergeCell ref="A4:C4"/>
    <mergeCell ref="A21:G21"/>
    <mergeCell ref="A34:F34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CD0F0-F425-447D-8847-7E599F6AC589}">
  <dimension ref="A1:K28"/>
  <sheetViews>
    <sheetView workbookViewId="0" topLeftCell="A1">
      <selection activeCell="A11" sqref="A11:XFD11"/>
    </sheetView>
  </sheetViews>
  <sheetFormatPr defaultColWidth="9.140625" defaultRowHeight="15"/>
  <cols>
    <col min="1" max="1" width="24.7109375" style="70" customWidth="1"/>
    <col min="2" max="2" width="56.7109375" style="70" customWidth="1"/>
    <col min="3" max="3" width="19.7109375" style="70" customWidth="1"/>
    <col min="4" max="4" width="11.7109375" style="70" customWidth="1"/>
    <col min="5" max="5" width="11.57421875" style="70" customWidth="1"/>
    <col min="6" max="6" width="12.28125" style="70" customWidth="1"/>
    <col min="7" max="7" width="14.003906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75">
      <c r="A1" s="50" t="s">
        <v>1</v>
      </c>
      <c r="B1" s="123" t="str">
        <f>'Wykaz procedur (przykład)'!D32</f>
        <v>RM układu mięśniowo-szkieletowego bez wzmocnienia kontrastowego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30">
      <c r="A2" s="50" t="s">
        <v>95</v>
      </c>
      <c r="B2" s="72" t="str">
        <f>'Wykaz procedur (przykład)'!C32</f>
        <v>88.94.0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15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5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60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30.6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2</v>
      </c>
      <c r="G8" s="37">
        <f>'Słownik mat. (przykładowe ceny)'!E3</f>
        <v>0.45</v>
      </c>
      <c r="H8" s="37">
        <f>(F8/D8)*G8</f>
        <v>0.9</v>
      </c>
      <c r="I8" s="13"/>
      <c r="J8" s="13"/>
      <c r="K8" s="13"/>
    </row>
    <row r="9" spans="1:11" ht="30.6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1">(F9/D9)*G9</f>
        <v>1.05</v>
      </c>
      <c r="I9" s="13"/>
      <c r="J9" s="13"/>
      <c r="K9" s="13"/>
    </row>
    <row r="10" spans="1:11" ht="30.6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s="59" customFormat="1" ht="31.9" customHeight="1">
      <c r="A11" s="28" t="str">
        <f>'Słownik mat. (przykładowe ceny)'!A15</f>
        <v>MG-RM-013</v>
      </c>
      <c r="B11" s="53" t="str">
        <f>'Słownik mat. (przykładowe ceny)'!B15</f>
        <v>Koperta na CD
Opakowanie = 4.000 szt.</v>
      </c>
      <c r="C11" s="52" t="str">
        <f>'Słownik mat. (przykładowe ceny)'!C15</f>
        <v>materiał niemedyczny</v>
      </c>
      <c r="D11" s="29">
        <v>4000</v>
      </c>
      <c r="E11" s="95" t="str">
        <f>'Słownik mat. (przykładowe ceny)'!D15</f>
        <v>opakowanie</v>
      </c>
      <c r="F11" s="56">
        <v>1</v>
      </c>
      <c r="G11" s="37">
        <f>'Słownik mat. (przykładowe ceny)'!E15</f>
        <v>210.17</v>
      </c>
      <c r="H11" s="37">
        <f t="shared" si="0"/>
        <v>0.0525425</v>
      </c>
      <c r="I11" s="58"/>
      <c r="J11" s="58"/>
      <c r="K11" s="58"/>
    </row>
    <row r="12" spans="1:11" ht="26.45" customHeight="1">
      <c r="A12" s="126" t="s">
        <v>174</v>
      </c>
      <c r="B12" s="127"/>
      <c r="C12" s="127"/>
      <c r="D12" s="127"/>
      <c r="E12" s="127"/>
      <c r="F12" s="127"/>
      <c r="G12" s="128"/>
      <c r="H12" s="60">
        <f>SUM(H8:H11)</f>
        <v>2.9325425000000003</v>
      </c>
      <c r="I12" s="13"/>
      <c r="J12" s="13"/>
      <c r="K12" s="13"/>
    </row>
    <row r="13" spans="1:11" ht="18.6" customHeight="1">
      <c r="A13" s="50"/>
      <c r="B13" s="50"/>
      <c r="C13" s="50"/>
      <c r="D13" s="50"/>
      <c r="E13" s="50"/>
      <c r="F13" s="50"/>
      <c r="G13" s="50"/>
      <c r="H13" s="50"/>
      <c r="I13" s="13"/>
      <c r="J13" s="13"/>
      <c r="K13" s="13"/>
    </row>
    <row r="14" spans="1:11" ht="15">
      <c r="A14" s="61" t="s">
        <v>175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30">
      <c r="A15" s="50" t="s">
        <v>176</v>
      </c>
      <c r="B15" s="62" t="s">
        <v>177</v>
      </c>
      <c r="C15" s="62" t="s">
        <v>178</v>
      </c>
      <c r="D15" s="13"/>
      <c r="E15" s="13"/>
      <c r="F15" s="13"/>
      <c r="G15" s="13"/>
      <c r="H15" s="13"/>
      <c r="I15" s="13"/>
      <c r="J15" s="13"/>
      <c r="K15" s="13"/>
    </row>
    <row r="16" spans="1:11" ht="21" customHeight="1">
      <c r="A16" s="63" t="s">
        <v>134</v>
      </c>
      <c r="B16" s="64">
        <f>'Stawki wynagrodzeń (przykład)'!E11</f>
        <v>100.21850193007813</v>
      </c>
      <c r="C16" s="64">
        <f>B16/60</f>
        <v>1.6703083655013022</v>
      </c>
      <c r="D16" s="13"/>
      <c r="E16" s="13"/>
      <c r="F16" s="13"/>
      <c r="G16" s="13"/>
      <c r="H16" s="13"/>
      <c r="I16" s="13"/>
      <c r="J16" s="13"/>
      <c r="K16" s="13"/>
    </row>
    <row r="17" spans="1:11" ht="21" customHeight="1">
      <c r="A17" s="73" t="s">
        <v>137</v>
      </c>
      <c r="B17" s="74">
        <f>'Stawki wynagrodzeń (przykład)'!E26</f>
        <v>47.215088890625</v>
      </c>
      <c r="C17" s="64">
        <f aca="true" t="shared" si="1" ref="C17">B17/60</f>
        <v>0.7869181481770833</v>
      </c>
      <c r="D17" s="13"/>
      <c r="E17" s="13"/>
      <c r="F17" s="13"/>
      <c r="G17" s="13"/>
      <c r="H17" s="13"/>
      <c r="I17" s="13"/>
      <c r="J17" s="13"/>
      <c r="K17" s="13"/>
    </row>
    <row r="18" spans="1:1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60">
      <c r="A19" s="27" t="s">
        <v>97</v>
      </c>
      <c r="B19" s="27" t="s">
        <v>179</v>
      </c>
      <c r="C19" s="27" t="s">
        <v>162</v>
      </c>
      <c r="D19" s="27" t="s">
        <v>180</v>
      </c>
      <c r="E19" s="27" t="s">
        <v>181</v>
      </c>
      <c r="F19" s="27" t="s">
        <v>182</v>
      </c>
      <c r="G19" s="27" t="s">
        <v>183</v>
      </c>
      <c r="H19" s="13"/>
      <c r="I19" s="13"/>
      <c r="J19" s="13"/>
      <c r="K19" s="13"/>
    </row>
    <row r="20" spans="1:11" ht="15">
      <c r="A20" s="65"/>
      <c r="B20" s="51" t="s">
        <v>167</v>
      </c>
      <c r="C20" s="51" t="s">
        <v>169</v>
      </c>
      <c r="D20" s="51" t="s">
        <v>170</v>
      </c>
      <c r="E20" s="51" t="s">
        <v>171</v>
      </c>
      <c r="F20" s="51" t="s">
        <v>172</v>
      </c>
      <c r="G20" s="66" t="s">
        <v>184</v>
      </c>
      <c r="H20" s="13"/>
      <c r="I20" s="13"/>
      <c r="J20" s="13"/>
      <c r="K20" s="13"/>
    </row>
    <row r="21" spans="1:11" ht="24.6" customHeight="1">
      <c r="A21" s="23">
        <v>1</v>
      </c>
      <c r="B21" s="96" t="str">
        <f>A16</f>
        <v>Lekarz radiolog</v>
      </c>
      <c r="C21" s="67">
        <v>1</v>
      </c>
      <c r="D21" s="23" t="s">
        <v>185</v>
      </c>
      <c r="E21" s="68">
        <v>75</v>
      </c>
      <c r="F21" s="69">
        <f>C16</f>
        <v>1.6703083655013022</v>
      </c>
      <c r="G21" s="26">
        <f>(E21/C21)*F21</f>
        <v>125.27312741259767</v>
      </c>
      <c r="H21" s="13"/>
      <c r="I21" s="13"/>
      <c r="J21" s="13"/>
      <c r="K21" s="13"/>
    </row>
    <row r="22" spans="1:11" ht="24.6" customHeight="1">
      <c r="A22" s="23">
        <v>2</v>
      </c>
      <c r="B22" s="96" t="str">
        <f>A17</f>
        <v>Technik radiologii</v>
      </c>
      <c r="C22" s="67">
        <v>1</v>
      </c>
      <c r="D22" s="23" t="s">
        <v>185</v>
      </c>
      <c r="E22" s="68">
        <v>25</v>
      </c>
      <c r="F22" s="69">
        <f>C17</f>
        <v>0.7869181481770833</v>
      </c>
      <c r="G22" s="26">
        <f>(E22/C22)*F22</f>
        <v>19.672953704427083</v>
      </c>
      <c r="H22" s="13"/>
      <c r="I22" s="13"/>
      <c r="J22" s="13"/>
      <c r="K22" s="13"/>
    </row>
    <row r="23" spans="1:11" ht="27" customHeight="1">
      <c r="A23" s="126" t="s">
        <v>186</v>
      </c>
      <c r="B23" s="127"/>
      <c r="C23" s="127"/>
      <c r="D23" s="127"/>
      <c r="E23" s="127"/>
      <c r="F23" s="127"/>
      <c r="G23" s="60">
        <f>SUM(G21:G22)</f>
        <v>144.94608111702476</v>
      </c>
      <c r="H23" s="13"/>
      <c r="I23" s="13"/>
      <c r="J23" s="13"/>
      <c r="K23" s="13"/>
    </row>
    <row r="24" spans="1:11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26.45" customHeight="1">
      <c r="A26" s="129" t="s">
        <v>187</v>
      </c>
      <c r="B26" s="129"/>
      <c r="C26" s="64">
        <f>H12</f>
        <v>2.9325425000000003</v>
      </c>
      <c r="D26" s="13"/>
      <c r="E26" s="13"/>
      <c r="F26" s="13"/>
      <c r="G26" s="13"/>
      <c r="H26" s="13"/>
      <c r="I26" s="13"/>
      <c r="J26" s="13"/>
      <c r="K26" s="13"/>
    </row>
    <row r="27" spans="1:11" ht="25.15" customHeight="1">
      <c r="A27" s="130" t="s">
        <v>188</v>
      </c>
      <c r="B27" s="130"/>
      <c r="C27" s="64">
        <f>G23</f>
        <v>144.94608111702476</v>
      </c>
      <c r="D27" s="13"/>
      <c r="E27" s="13"/>
      <c r="F27" s="13"/>
      <c r="G27" s="13"/>
      <c r="H27" s="13"/>
      <c r="I27" s="13"/>
      <c r="J27" s="13"/>
      <c r="K27" s="13"/>
    </row>
    <row r="28" spans="1:11" ht="25.15" customHeight="1">
      <c r="A28" s="122" t="s">
        <v>189</v>
      </c>
      <c r="B28" s="122"/>
      <c r="C28" s="75">
        <f>SUM(C26:C27)</f>
        <v>147.87862361702477</v>
      </c>
      <c r="D28" s="13"/>
      <c r="E28" s="13"/>
      <c r="F28" s="13"/>
      <c r="G28" s="13"/>
      <c r="H28" s="13"/>
      <c r="I28" s="13"/>
      <c r="J28" s="13"/>
      <c r="K28" s="13"/>
    </row>
  </sheetData>
  <mergeCells count="7">
    <mergeCell ref="A28:B28"/>
    <mergeCell ref="B1:C1"/>
    <mergeCell ref="A4:C4"/>
    <mergeCell ref="A12:G12"/>
    <mergeCell ref="A23:F23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AB9C7-80DA-453C-BD9A-23A84EFFF395}">
  <dimension ref="A1:K39"/>
  <sheetViews>
    <sheetView workbookViewId="0" topLeftCell="A7">
      <selection activeCell="A20" sqref="A20:XFD20"/>
    </sheetView>
  </sheetViews>
  <sheetFormatPr defaultColWidth="9.140625" defaultRowHeight="15"/>
  <cols>
    <col min="1" max="1" width="24.7109375" style="70" customWidth="1"/>
    <col min="2" max="2" width="56.7109375" style="70" customWidth="1"/>
    <col min="3" max="3" width="19.7109375" style="70" customWidth="1"/>
    <col min="4" max="4" width="13.140625" style="70" customWidth="1"/>
    <col min="5" max="5" width="11.421875" style="70" customWidth="1"/>
    <col min="6" max="6" width="12.00390625" style="70" customWidth="1"/>
    <col min="7" max="7" width="15.003906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75">
      <c r="A1" s="50" t="s">
        <v>1</v>
      </c>
      <c r="B1" s="123" t="str">
        <f>'Wykaz procedur (przykład)'!D33</f>
        <v>RM układu mięśniowo-szkieletowego bez i ze wzmocnieniem kontrastowym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30">
      <c r="A2" s="50" t="s">
        <v>95</v>
      </c>
      <c r="B2" s="72" t="str">
        <f>'Wykaz procedur (przykład)'!C33</f>
        <v>88.94.1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15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5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60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5.9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25.9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20">(F9/D9)*G9</f>
        <v>1.05</v>
      </c>
      <c r="I9" s="13"/>
      <c r="J9" s="13"/>
      <c r="K9" s="13"/>
    </row>
    <row r="10" spans="1:11" ht="25.9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25.9" customHeight="1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25.9" customHeight="1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25.9" customHeight="1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25.9" customHeight="1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25.9" customHeight="1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25.9" customHeight="1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25.9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25.9" customHeight="1">
      <c r="A18" s="53" t="str">
        <f>'Słownik mat. (przykładowe ceny)'!A13</f>
        <v>MG-RM-011</v>
      </c>
      <c r="B18" s="53" t="str">
        <f>'Słownik mat. (przykładowe ceny)'!B13</f>
        <v>Zestaw do wstrzykiwacza do kontrastu</v>
      </c>
      <c r="C18" s="52" t="str">
        <f>'Słownik mat. (przykładowe ceny)'!C13</f>
        <v>materiał jednorazowy</v>
      </c>
      <c r="D18" s="55">
        <v>1</v>
      </c>
      <c r="E18" s="95" t="str">
        <f>'Słownik mat. (przykładowe ceny)'!D13</f>
        <v>szt</v>
      </c>
      <c r="F18" s="56">
        <v>1</v>
      </c>
      <c r="G18" s="37">
        <f>'Słownik mat. (przykładowe ceny)'!E13</f>
        <v>39.1918</v>
      </c>
      <c r="H18" s="37">
        <f t="shared" si="0"/>
        <v>39.1918</v>
      </c>
      <c r="I18" s="58"/>
      <c r="J18" s="58"/>
      <c r="K18" s="58"/>
    </row>
    <row r="19" spans="1:11" s="59" customFormat="1" ht="25.9" customHeight="1">
      <c r="A19" s="53" t="str">
        <f>'Słownik mat. (przykładowe ceny)'!A14</f>
        <v>MG-RM-012</v>
      </c>
      <c r="B19" s="53" t="str">
        <f>'Słownik mat. (przykładowe ceny)'!B14</f>
        <v>Przedłużacz do pompy infuzyjnej</v>
      </c>
      <c r="C19" s="52" t="str">
        <f>'Słownik mat. (przykładowe ceny)'!C14</f>
        <v>materiał jednorazowy</v>
      </c>
      <c r="D19" s="55">
        <v>1</v>
      </c>
      <c r="E19" s="95" t="str">
        <f>'Słownik mat. (przykładowe ceny)'!D14</f>
        <v>szt</v>
      </c>
      <c r="F19" s="56">
        <v>1</v>
      </c>
      <c r="G19" s="37">
        <f>'Słownik mat. (przykładowe ceny)'!E14</f>
        <v>0.84</v>
      </c>
      <c r="H19" s="37">
        <f t="shared" si="0"/>
        <v>0.84</v>
      </c>
      <c r="I19" s="58"/>
      <c r="J19" s="58"/>
      <c r="K19" s="58"/>
    </row>
    <row r="20" spans="1:11" s="59" customFormat="1" ht="31.9" customHeight="1">
      <c r="A20" s="28" t="str">
        <f>'Słownik mat. (przykładowe ceny)'!A15</f>
        <v>MG-RM-013</v>
      </c>
      <c r="B20" s="53" t="str">
        <f>'Słownik mat. (przykładowe ceny)'!B15</f>
        <v>Koperta na CD
Opakowanie = 4.000 szt.</v>
      </c>
      <c r="C20" s="52" t="str">
        <f>'Słownik mat. (przykładowe ceny)'!C15</f>
        <v>materiał niemedyczny</v>
      </c>
      <c r="D20" s="29">
        <v>4000</v>
      </c>
      <c r="E20" s="95" t="str">
        <f>'Słownik mat. (przykładowe ceny)'!D15</f>
        <v>opakowanie</v>
      </c>
      <c r="F20" s="56">
        <v>1</v>
      </c>
      <c r="G20" s="37">
        <f>'Słownik mat. (przykładowe ceny)'!E15</f>
        <v>210.17</v>
      </c>
      <c r="H20" s="37">
        <f t="shared" si="0"/>
        <v>0.0525425</v>
      </c>
      <c r="I20" s="58"/>
      <c r="J20" s="58"/>
      <c r="K20" s="58"/>
    </row>
    <row r="21" spans="1:11" ht="22.9" customHeight="1">
      <c r="A21" s="126" t="s">
        <v>174</v>
      </c>
      <c r="B21" s="127"/>
      <c r="C21" s="127"/>
      <c r="D21" s="127"/>
      <c r="E21" s="127"/>
      <c r="F21" s="127"/>
      <c r="G21" s="128"/>
      <c r="H21" s="60">
        <f>SUM(H8:H20)</f>
        <v>47.5592425</v>
      </c>
      <c r="I21" s="13"/>
      <c r="J21" s="13"/>
      <c r="K21" s="13"/>
    </row>
    <row r="22" spans="1:11" ht="18.6" customHeight="1">
      <c r="A22" s="50"/>
      <c r="B22" s="50"/>
      <c r="C22" s="50"/>
      <c r="D22" s="50"/>
      <c r="E22" s="50"/>
      <c r="F22" s="50"/>
      <c r="G22" s="50"/>
      <c r="H22" s="50"/>
      <c r="I22" s="13"/>
      <c r="J22" s="13"/>
      <c r="K22" s="13"/>
    </row>
    <row r="23" spans="1:11" ht="15">
      <c r="A23" s="61" t="s">
        <v>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30">
      <c r="A24" s="50" t="s">
        <v>176</v>
      </c>
      <c r="B24" s="62" t="s">
        <v>177</v>
      </c>
      <c r="C24" s="62" t="s">
        <v>178</v>
      </c>
      <c r="D24" s="13"/>
      <c r="E24" s="13"/>
      <c r="F24" s="13"/>
      <c r="G24" s="13"/>
      <c r="H24" s="13"/>
      <c r="I24" s="13"/>
      <c r="J24" s="13"/>
      <c r="K24" s="13"/>
    </row>
    <row r="25" spans="1:11" ht="21" customHeight="1">
      <c r="A25" s="63" t="s">
        <v>134</v>
      </c>
      <c r="B25" s="64">
        <f>'Stawki wynagrodzeń (przykład)'!E11</f>
        <v>100.21850193007813</v>
      </c>
      <c r="C25" s="64">
        <f>B25/60</f>
        <v>1.6703083655013022</v>
      </c>
      <c r="D25" s="13"/>
      <c r="E25" s="13"/>
      <c r="F25" s="13"/>
      <c r="G25" s="13"/>
      <c r="H25" s="13"/>
      <c r="I25" s="13"/>
      <c r="J25" s="13"/>
      <c r="K25" s="13"/>
    </row>
    <row r="26" spans="1:11" ht="21" customHeight="1">
      <c r="A26" s="73" t="s">
        <v>137</v>
      </c>
      <c r="B26" s="74">
        <f>'Stawki wynagrodzeń (przykład)'!E26</f>
        <v>47.215088890625</v>
      </c>
      <c r="C26" s="64">
        <f aca="true" t="shared" si="1" ref="C26:C27">B26/60</f>
        <v>0.7869181481770833</v>
      </c>
      <c r="D26" s="13"/>
      <c r="E26" s="13"/>
      <c r="F26" s="13"/>
      <c r="G26" s="13"/>
      <c r="H26" s="13"/>
      <c r="I26" s="13"/>
      <c r="J26" s="13"/>
      <c r="K26" s="13"/>
    </row>
    <row r="27" spans="1:11" ht="21" customHeight="1">
      <c r="A27" s="73" t="s">
        <v>151</v>
      </c>
      <c r="B27" s="74">
        <f>'Stawki wynagrodzeń (przykład)'!E30</f>
        <v>44.93603934166667</v>
      </c>
      <c r="C27" s="64">
        <f t="shared" si="1"/>
        <v>0.7489339890277779</v>
      </c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45">
      <c r="A29" s="27" t="s">
        <v>97</v>
      </c>
      <c r="B29" s="27" t="s">
        <v>179</v>
      </c>
      <c r="C29" s="27" t="s">
        <v>162</v>
      </c>
      <c r="D29" s="27" t="s">
        <v>180</v>
      </c>
      <c r="E29" s="27" t="s">
        <v>181</v>
      </c>
      <c r="F29" s="27" t="s">
        <v>182</v>
      </c>
      <c r="G29" s="27" t="s">
        <v>183</v>
      </c>
      <c r="H29" s="13"/>
      <c r="I29" s="13"/>
      <c r="J29" s="13"/>
      <c r="K29" s="13"/>
    </row>
    <row r="30" spans="1:11" ht="15">
      <c r="A30" s="65"/>
      <c r="B30" s="51" t="s">
        <v>167</v>
      </c>
      <c r="C30" s="51" t="s">
        <v>169</v>
      </c>
      <c r="D30" s="51" t="s">
        <v>170</v>
      </c>
      <c r="E30" s="51" t="s">
        <v>171</v>
      </c>
      <c r="F30" s="51" t="s">
        <v>172</v>
      </c>
      <c r="G30" s="66" t="s">
        <v>184</v>
      </c>
      <c r="H30" s="13"/>
      <c r="I30" s="13"/>
      <c r="J30" s="13"/>
      <c r="K30" s="13"/>
    </row>
    <row r="31" spans="1:11" ht="27.6" customHeight="1">
      <c r="A31" s="23">
        <v>1</v>
      </c>
      <c r="B31" s="96" t="str">
        <f>A25</f>
        <v>Lekarz radiolog</v>
      </c>
      <c r="C31" s="67">
        <v>1</v>
      </c>
      <c r="D31" s="23" t="s">
        <v>185</v>
      </c>
      <c r="E31" s="68">
        <v>85</v>
      </c>
      <c r="F31" s="69">
        <f>C25</f>
        <v>1.6703083655013022</v>
      </c>
      <c r="G31" s="26">
        <f>(E31/C31)*F31</f>
        <v>141.97621106761068</v>
      </c>
      <c r="H31" s="13"/>
      <c r="I31" s="13"/>
      <c r="J31" s="13"/>
      <c r="K31" s="13"/>
    </row>
    <row r="32" spans="1:11" ht="27.6" customHeight="1">
      <c r="A32" s="23">
        <v>2</v>
      </c>
      <c r="B32" s="96" t="str">
        <f>A26</f>
        <v>Technik radiologii</v>
      </c>
      <c r="C32" s="67">
        <v>1</v>
      </c>
      <c r="D32" s="23" t="s">
        <v>185</v>
      </c>
      <c r="E32" s="68">
        <v>40</v>
      </c>
      <c r="F32" s="69">
        <f>C26</f>
        <v>0.7869181481770833</v>
      </c>
      <c r="G32" s="26">
        <f>(E32/C32)*F32</f>
        <v>31.47672592708333</v>
      </c>
      <c r="H32" s="13"/>
      <c r="I32" s="13"/>
      <c r="J32" s="13"/>
      <c r="K32" s="13"/>
    </row>
    <row r="33" spans="1:11" ht="27.6" customHeight="1">
      <c r="A33" s="46">
        <v>3</v>
      </c>
      <c r="B33" s="96" t="str">
        <f>A27</f>
        <v>Pielęgniarka</v>
      </c>
      <c r="C33" s="67">
        <v>1</v>
      </c>
      <c r="D33" s="23" t="s">
        <v>185</v>
      </c>
      <c r="E33" s="68">
        <v>40</v>
      </c>
      <c r="F33" s="69">
        <f>C27</f>
        <v>0.7489339890277779</v>
      </c>
      <c r="G33" s="26">
        <f>(E33/C33)*F33</f>
        <v>29.957359561111115</v>
      </c>
      <c r="H33" s="13"/>
      <c r="I33" s="13"/>
      <c r="J33" s="13"/>
      <c r="K33" s="13"/>
    </row>
    <row r="34" spans="1:11" ht="27" customHeight="1">
      <c r="A34" s="126" t="s">
        <v>186</v>
      </c>
      <c r="B34" s="127"/>
      <c r="C34" s="127"/>
      <c r="D34" s="127"/>
      <c r="E34" s="127"/>
      <c r="F34" s="127"/>
      <c r="G34" s="60">
        <f>SUM(G31:G33)</f>
        <v>203.4102965558051</v>
      </c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6.45" customHeight="1">
      <c r="A37" s="129" t="s">
        <v>187</v>
      </c>
      <c r="B37" s="129"/>
      <c r="C37" s="64">
        <f>H21</f>
        <v>47.5592425</v>
      </c>
      <c r="D37" s="13"/>
      <c r="E37" s="13"/>
      <c r="F37" s="13"/>
      <c r="G37" s="13"/>
      <c r="H37" s="13"/>
      <c r="I37" s="13"/>
      <c r="J37" s="13"/>
      <c r="K37" s="13"/>
    </row>
    <row r="38" spans="1:11" ht="25.15" customHeight="1">
      <c r="A38" s="130" t="s">
        <v>188</v>
      </c>
      <c r="B38" s="130"/>
      <c r="C38" s="64">
        <f>G34</f>
        <v>203.4102965558051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A39" s="122" t="s">
        <v>189</v>
      </c>
      <c r="B39" s="122"/>
      <c r="C39" s="75">
        <f>SUM(C37:C38)</f>
        <v>250.96953905580511</v>
      </c>
      <c r="D39" s="13"/>
      <c r="E39" s="13"/>
      <c r="F39" s="13"/>
      <c r="G39" s="13"/>
      <c r="H39" s="13"/>
      <c r="I39" s="13"/>
      <c r="J39" s="13"/>
      <c r="K39" s="13"/>
    </row>
  </sheetData>
  <mergeCells count="7">
    <mergeCell ref="A37:B37"/>
    <mergeCell ref="A38:B38"/>
    <mergeCell ref="A39:B39"/>
    <mergeCell ref="B1:C1"/>
    <mergeCell ref="A4:C4"/>
    <mergeCell ref="A21:G21"/>
    <mergeCell ref="A34:F34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E0610-0001-4446-9EF4-0CE5E7457909}">
  <dimension ref="A1:K28"/>
  <sheetViews>
    <sheetView workbookViewId="0" topLeftCell="A1">
      <selection activeCell="A11" sqref="A11:XFD11"/>
    </sheetView>
  </sheetViews>
  <sheetFormatPr defaultColWidth="9.140625" defaultRowHeight="15"/>
  <cols>
    <col min="1" max="1" width="24.7109375" style="70" customWidth="1"/>
    <col min="2" max="2" width="56.7109375" style="70" customWidth="1"/>
    <col min="3" max="3" width="19.8515625" style="70" customWidth="1"/>
    <col min="4" max="4" width="11.7109375" style="70" customWidth="1"/>
    <col min="5" max="6" width="12.00390625" style="70" customWidth="1"/>
    <col min="7" max="7" width="14.281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75">
      <c r="A1" s="50" t="s">
        <v>1</v>
      </c>
      <c r="B1" s="123" t="str">
        <f>'Wykaz procedur (przykład)'!D34</f>
        <v>RM całego ciała bez wzmocnienia kontrastowego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30">
      <c r="A2" s="50" t="s">
        <v>95</v>
      </c>
      <c r="B2" s="72" t="str">
        <f>'Wykaz procedur (przykład)'!C34</f>
        <v>88.94.2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15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5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60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7.6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2</v>
      </c>
      <c r="G8" s="37">
        <f>'Słownik mat. (przykładowe ceny)'!E3</f>
        <v>0.45</v>
      </c>
      <c r="H8" s="37">
        <f>(F8/D8)*G8</f>
        <v>0.9</v>
      </c>
      <c r="I8" s="13"/>
      <c r="J8" s="13"/>
      <c r="K8" s="13"/>
    </row>
    <row r="9" spans="1:11" ht="27.6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1">(F9/D9)*G9</f>
        <v>1.05</v>
      </c>
      <c r="I9" s="13"/>
      <c r="J9" s="13"/>
      <c r="K9" s="13"/>
    </row>
    <row r="10" spans="1:11" ht="27.6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s="59" customFormat="1" ht="31.9" customHeight="1">
      <c r="A11" s="28" t="str">
        <f>'Słownik mat. (przykładowe ceny)'!A15</f>
        <v>MG-RM-013</v>
      </c>
      <c r="B11" s="53" t="str">
        <f>'Słownik mat. (przykładowe ceny)'!B15</f>
        <v>Koperta na CD
Opakowanie = 4.000 szt.</v>
      </c>
      <c r="C11" s="52" t="str">
        <f>'Słownik mat. (przykładowe ceny)'!C15</f>
        <v>materiał niemedyczny</v>
      </c>
      <c r="D11" s="29">
        <v>4000</v>
      </c>
      <c r="E11" s="95" t="str">
        <f>'Słownik mat. (przykładowe ceny)'!D15</f>
        <v>opakowanie</v>
      </c>
      <c r="F11" s="56">
        <v>1</v>
      </c>
      <c r="G11" s="37">
        <f>'Słownik mat. (przykładowe ceny)'!E15</f>
        <v>210.17</v>
      </c>
      <c r="H11" s="37">
        <f t="shared" si="0"/>
        <v>0.0525425</v>
      </c>
      <c r="I11" s="58"/>
      <c r="J11" s="58"/>
      <c r="K11" s="58"/>
    </row>
    <row r="12" spans="1:11" ht="31.15" customHeight="1">
      <c r="A12" s="126" t="s">
        <v>174</v>
      </c>
      <c r="B12" s="127"/>
      <c r="C12" s="127"/>
      <c r="D12" s="127"/>
      <c r="E12" s="127"/>
      <c r="F12" s="127"/>
      <c r="G12" s="128"/>
      <c r="H12" s="60">
        <f>SUM(H8:H11)</f>
        <v>2.9325425000000003</v>
      </c>
      <c r="I12" s="13"/>
      <c r="J12" s="13"/>
      <c r="K12" s="13"/>
    </row>
    <row r="13" spans="1:11" ht="18.6" customHeight="1">
      <c r="A13" s="50"/>
      <c r="B13" s="50"/>
      <c r="C13" s="50"/>
      <c r="D13" s="50"/>
      <c r="E13" s="50"/>
      <c r="F13" s="50"/>
      <c r="G13" s="50"/>
      <c r="H13" s="50"/>
      <c r="I13" s="13"/>
      <c r="J13" s="13"/>
      <c r="K13" s="13"/>
    </row>
    <row r="14" spans="1:11" ht="15">
      <c r="A14" s="61" t="s">
        <v>175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30">
      <c r="A15" s="50" t="s">
        <v>176</v>
      </c>
      <c r="B15" s="62" t="s">
        <v>177</v>
      </c>
      <c r="C15" s="62" t="s">
        <v>178</v>
      </c>
      <c r="D15" s="13"/>
      <c r="E15" s="13"/>
      <c r="F15" s="13"/>
      <c r="G15" s="13"/>
      <c r="H15" s="13"/>
      <c r="I15" s="13"/>
      <c r="J15" s="13"/>
      <c r="K15" s="13"/>
    </row>
    <row r="16" spans="1:11" ht="25.9" customHeight="1">
      <c r="A16" s="63" t="s">
        <v>134</v>
      </c>
      <c r="B16" s="64">
        <f>'Stawki wynagrodzeń (przykład)'!E11</f>
        <v>100.21850193007813</v>
      </c>
      <c r="C16" s="64">
        <f>B16/60</f>
        <v>1.6703083655013022</v>
      </c>
      <c r="D16" s="13"/>
      <c r="E16" s="13"/>
      <c r="F16" s="13"/>
      <c r="G16" s="13"/>
      <c r="H16" s="13"/>
      <c r="I16" s="13"/>
      <c r="J16" s="13"/>
      <c r="K16" s="13"/>
    </row>
    <row r="17" spans="1:11" ht="25.9" customHeight="1">
      <c r="A17" s="73" t="s">
        <v>137</v>
      </c>
      <c r="B17" s="74">
        <f>'Stawki wynagrodzeń (przykład)'!E26</f>
        <v>47.215088890625</v>
      </c>
      <c r="C17" s="64">
        <f aca="true" t="shared" si="1" ref="C17">B17/60</f>
        <v>0.7869181481770833</v>
      </c>
      <c r="D17" s="13"/>
      <c r="E17" s="13"/>
      <c r="F17" s="13"/>
      <c r="G17" s="13"/>
      <c r="H17" s="13"/>
      <c r="I17" s="13"/>
      <c r="J17" s="13"/>
      <c r="K17" s="13"/>
    </row>
    <row r="18" spans="1:1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60">
      <c r="A19" s="27" t="s">
        <v>97</v>
      </c>
      <c r="B19" s="27" t="s">
        <v>179</v>
      </c>
      <c r="C19" s="27" t="s">
        <v>162</v>
      </c>
      <c r="D19" s="27" t="s">
        <v>180</v>
      </c>
      <c r="E19" s="27" t="s">
        <v>181</v>
      </c>
      <c r="F19" s="27" t="s">
        <v>182</v>
      </c>
      <c r="G19" s="27" t="s">
        <v>183</v>
      </c>
      <c r="H19" s="13"/>
      <c r="I19" s="13"/>
      <c r="J19" s="13"/>
      <c r="K19" s="13"/>
    </row>
    <row r="20" spans="1:11" ht="15">
      <c r="A20" s="65"/>
      <c r="B20" s="51" t="s">
        <v>167</v>
      </c>
      <c r="C20" s="51" t="s">
        <v>169</v>
      </c>
      <c r="D20" s="51" t="s">
        <v>170</v>
      </c>
      <c r="E20" s="51" t="s">
        <v>171</v>
      </c>
      <c r="F20" s="51" t="s">
        <v>172</v>
      </c>
      <c r="G20" s="66" t="s">
        <v>184</v>
      </c>
      <c r="H20" s="13"/>
      <c r="I20" s="13"/>
      <c r="J20" s="13"/>
      <c r="K20" s="13"/>
    </row>
    <row r="21" spans="1:11" ht="28.9" customHeight="1">
      <c r="A21" s="23">
        <v>1</v>
      </c>
      <c r="B21" s="96" t="str">
        <f>A16</f>
        <v>Lekarz radiolog</v>
      </c>
      <c r="C21" s="67">
        <v>1</v>
      </c>
      <c r="D21" s="23" t="s">
        <v>185</v>
      </c>
      <c r="E21" s="68">
        <v>95</v>
      </c>
      <c r="F21" s="69">
        <f>C16</f>
        <v>1.6703083655013022</v>
      </c>
      <c r="G21" s="26">
        <f>(E21/C21)*F21</f>
        <v>158.67929472262372</v>
      </c>
      <c r="H21" s="13"/>
      <c r="I21" s="13"/>
      <c r="J21" s="13"/>
      <c r="K21" s="13"/>
    </row>
    <row r="22" spans="1:11" ht="28.9" customHeight="1">
      <c r="A22" s="23">
        <v>2</v>
      </c>
      <c r="B22" s="96" t="str">
        <f>A17</f>
        <v>Technik radiologii</v>
      </c>
      <c r="C22" s="67">
        <v>1</v>
      </c>
      <c r="D22" s="23" t="s">
        <v>185</v>
      </c>
      <c r="E22" s="68">
        <v>55</v>
      </c>
      <c r="F22" s="69">
        <f>C17</f>
        <v>0.7869181481770833</v>
      </c>
      <c r="G22" s="26">
        <f>(E22/C22)*F22</f>
        <v>43.28049814973958</v>
      </c>
      <c r="H22" s="13"/>
      <c r="I22" s="13"/>
      <c r="J22" s="13"/>
      <c r="K22" s="13"/>
    </row>
    <row r="23" spans="1:11" ht="27" customHeight="1">
      <c r="A23" s="126" t="s">
        <v>186</v>
      </c>
      <c r="B23" s="127"/>
      <c r="C23" s="127"/>
      <c r="D23" s="127"/>
      <c r="E23" s="127"/>
      <c r="F23" s="127"/>
      <c r="G23" s="60">
        <f>SUM(G21:G22)</f>
        <v>201.9597928723633</v>
      </c>
      <c r="H23" s="13"/>
      <c r="I23" s="13"/>
      <c r="J23" s="13"/>
      <c r="K23" s="13"/>
    </row>
    <row r="24" spans="1:11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26.45" customHeight="1">
      <c r="A26" s="129" t="s">
        <v>187</v>
      </c>
      <c r="B26" s="129"/>
      <c r="C26" s="64">
        <f>H12</f>
        <v>2.9325425000000003</v>
      </c>
      <c r="D26" s="13"/>
      <c r="E26" s="13"/>
      <c r="F26" s="13"/>
      <c r="G26" s="13"/>
      <c r="H26" s="13"/>
      <c r="I26" s="13"/>
      <c r="J26" s="13"/>
      <c r="K26" s="13"/>
    </row>
    <row r="27" spans="1:11" ht="25.15" customHeight="1">
      <c r="A27" s="130" t="s">
        <v>188</v>
      </c>
      <c r="B27" s="130"/>
      <c r="C27" s="64">
        <f>G23</f>
        <v>201.9597928723633</v>
      </c>
      <c r="D27" s="13"/>
      <c r="E27" s="13"/>
      <c r="F27" s="13"/>
      <c r="G27" s="13"/>
      <c r="H27" s="13"/>
      <c r="I27" s="13"/>
      <c r="J27" s="13"/>
      <c r="K27" s="13"/>
    </row>
    <row r="28" spans="1:11" ht="25.15" customHeight="1">
      <c r="A28" s="122" t="s">
        <v>189</v>
      </c>
      <c r="B28" s="122"/>
      <c r="C28" s="75">
        <f>SUM(C26:C27)</f>
        <v>204.8923353723633</v>
      </c>
      <c r="D28" s="13"/>
      <c r="E28" s="13"/>
      <c r="F28" s="13"/>
      <c r="G28" s="13"/>
      <c r="H28" s="13"/>
      <c r="I28" s="13"/>
      <c r="J28" s="13"/>
      <c r="K28" s="13"/>
    </row>
  </sheetData>
  <mergeCells count="7">
    <mergeCell ref="A28:B28"/>
    <mergeCell ref="B1:C1"/>
    <mergeCell ref="A4:C4"/>
    <mergeCell ref="A12:G12"/>
    <mergeCell ref="A23:F23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F04E7-4038-4516-8465-C3AFAD25FEF7}">
  <dimension ref="A1:K39"/>
  <sheetViews>
    <sheetView workbookViewId="0" topLeftCell="A13">
      <selection activeCell="A20" sqref="A20:XFD20"/>
    </sheetView>
  </sheetViews>
  <sheetFormatPr defaultColWidth="9.140625" defaultRowHeight="15"/>
  <cols>
    <col min="1" max="1" width="24.7109375" style="70" customWidth="1"/>
    <col min="2" max="2" width="56.7109375" style="70" customWidth="1"/>
    <col min="3" max="3" width="19.7109375" style="70" customWidth="1"/>
    <col min="4" max="4" width="11.7109375" style="70" customWidth="1"/>
    <col min="5" max="5" width="12.28125" style="70" customWidth="1"/>
    <col min="6" max="6" width="12.7109375" style="70" customWidth="1"/>
    <col min="7" max="7" width="13.85156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75">
      <c r="A1" s="50" t="s">
        <v>1</v>
      </c>
      <c r="B1" s="123" t="str">
        <f>'Wykaz procedur (przykład)'!D35</f>
        <v>RM całego ciała bez i ze wzmocnieniem kontrastowym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30">
      <c r="A2" s="50" t="s">
        <v>95</v>
      </c>
      <c r="B2" s="72" t="str">
        <f>'Wykaz procedur (przykład)'!C35</f>
        <v>88.94.3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15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5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60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2.9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22.9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20">(F9/D9)*G9</f>
        <v>1.05</v>
      </c>
      <c r="I9" s="13"/>
      <c r="J9" s="13"/>
      <c r="K9" s="13"/>
    </row>
    <row r="10" spans="1:11" ht="22.9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22.9" customHeight="1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22.9" customHeight="1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22.9" customHeight="1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22.9" customHeight="1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22.9" customHeight="1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22.9" customHeight="1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22.9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22.9" customHeight="1">
      <c r="A18" s="53" t="str">
        <f>'Słownik mat. (przykładowe ceny)'!A13</f>
        <v>MG-RM-011</v>
      </c>
      <c r="B18" s="53" t="str">
        <f>'Słownik mat. (przykładowe ceny)'!B13</f>
        <v>Zestaw do wstrzykiwacza do kontrastu</v>
      </c>
      <c r="C18" s="52" t="str">
        <f>'Słownik mat. (przykładowe ceny)'!C13</f>
        <v>materiał jednorazowy</v>
      </c>
      <c r="D18" s="55">
        <v>1</v>
      </c>
      <c r="E18" s="95" t="str">
        <f>'Słownik mat. (przykładowe ceny)'!D13</f>
        <v>szt</v>
      </c>
      <c r="F18" s="56">
        <v>1</v>
      </c>
      <c r="G18" s="37">
        <f>'Słownik mat. (przykładowe ceny)'!E13</f>
        <v>39.1918</v>
      </c>
      <c r="H18" s="37">
        <f t="shared" si="0"/>
        <v>39.1918</v>
      </c>
      <c r="I18" s="58"/>
      <c r="J18" s="58"/>
      <c r="K18" s="58"/>
    </row>
    <row r="19" spans="1:11" s="59" customFormat="1" ht="22.9" customHeight="1">
      <c r="A19" s="53" t="str">
        <f>'Słownik mat. (przykładowe ceny)'!A14</f>
        <v>MG-RM-012</v>
      </c>
      <c r="B19" s="53" t="str">
        <f>'Słownik mat. (przykładowe ceny)'!B14</f>
        <v>Przedłużacz do pompy infuzyjnej</v>
      </c>
      <c r="C19" s="52" t="str">
        <f>'Słownik mat. (przykładowe ceny)'!C14</f>
        <v>materiał jednorazowy</v>
      </c>
      <c r="D19" s="55">
        <v>1</v>
      </c>
      <c r="E19" s="95" t="str">
        <f>'Słownik mat. (przykładowe ceny)'!D14</f>
        <v>szt</v>
      </c>
      <c r="F19" s="56">
        <v>1</v>
      </c>
      <c r="G19" s="37">
        <f>'Słownik mat. (przykładowe ceny)'!E14</f>
        <v>0.84</v>
      </c>
      <c r="H19" s="37">
        <f t="shared" si="0"/>
        <v>0.84</v>
      </c>
      <c r="I19" s="58"/>
      <c r="J19" s="58"/>
      <c r="K19" s="58"/>
    </row>
    <row r="20" spans="1:11" s="59" customFormat="1" ht="31.9" customHeight="1">
      <c r="A20" s="28" t="str">
        <f>'Słownik mat. (przykładowe ceny)'!A15</f>
        <v>MG-RM-013</v>
      </c>
      <c r="B20" s="53" t="str">
        <f>'Słownik mat. (przykładowe ceny)'!B15</f>
        <v>Koperta na CD
Opakowanie = 4.000 szt.</v>
      </c>
      <c r="C20" s="52" t="str">
        <f>'Słownik mat. (przykładowe ceny)'!C15</f>
        <v>materiał niemedyczny</v>
      </c>
      <c r="D20" s="29">
        <v>4000</v>
      </c>
      <c r="E20" s="95" t="str">
        <f>'Słownik mat. (przykładowe ceny)'!D15</f>
        <v>opakowanie</v>
      </c>
      <c r="F20" s="56">
        <v>1</v>
      </c>
      <c r="G20" s="37">
        <f>'Słownik mat. (przykładowe ceny)'!E15</f>
        <v>210.17</v>
      </c>
      <c r="H20" s="37">
        <f t="shared" si="0"/>
        <v>0.0525425</v>
      </c>
      <c r="I20" s="58"/>
      <c r="J20" s="58"/>
      <c r="K20" s="58"/>
    </row>
    <row r="21" spans="1:11" ht="28.15" customHeight="1">
      <c r="A21" s="126" t="s">
        <v>174</v>
      </c>
      <c r="B21" s="127"/>
      <c r="C21" s="127"/>
      <c r="D21" s="127"/>
      <c r="E21" s="127"/>
      <c r="F21" s="127"/>
      <c r="G21" s="128"/>
      <c r="H21" s="60">
        <f>SUM(H8:H20)</f>
        <v>47.5592425</v>
      </c>
      <c r="I21" s="13"/>
      <c r="J21" s="13"/>
      <c r="K21" s="13"/>
    </row>
    <row r="22" spans="1:11" ht="18.6" customHeight="1">
      <c r="A22" s="50"/>
      <c r="B22" s="50"/>
      <c r="C22" s="50"/>
      <c r="D22" s="50"/>
      <c r="E22" s="50"/>
      <c r="F22" s="50"/>
      <c r="G22" s="50"/>
      <c r="H22" s="50"/>
      <c r="I22" s="13"/>
      <c r="J22" s="13"/>
      <c r="K22" s="13"/>
    </row>
    <row r="23" spans="1:11" ht="15">
      <c r="A23" s="61" t="s">
        <v>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30">
      <c r="A24" s="50" t="s">
        <v>176</v>
      </c>
      <c r="B24" s="62" t="s">
        <v>177</v>
      </c>
      <c r="C24" s="62" t="s">
        <v>178</v>
      </c>
      <c r="D24" s="13"/>
      <c r="E24" s="13"/>
      <c r="F24" s="13"/>
      <c r="G24" s="13"/>
      <c r="H24" s="13"/>
      <c r="I24" s="13"/>
      <c r="J24" s="13"/>
      <c r="K24" s="13"/>
    </row>
    <row r="25" spans="1:11" ht="24" customHeight="1">
      <c r="A25" s="63" t="s">
        <v>134</v>
      </c>
      <c r="B25" s="64">
        <f>'Stawki wynagrodzeń (przykład)'!E11</f>
        <v>100.21850193007813</v>
      </c>
      <c r="C25" s="64">
        <f>B25/60</f>
        <v>1.6703083655013022</v>
      </c>
      <c r="D25" s="13"/>
      <c r="E25" s="13"/>
      <c r="F25" s="13"/>
      <c r="G25" s="13"/>
      <c r="H25" s="13"/>
      <c r="I25" s="13"/>
      <c r="J25" s="13"/>
      <c r="K25" s="13"/>
    </row>
    <row r="26" spans="1:11" ht="24" customHeight="1">
      <c r="A26" s="73" t="s">
        <v>137</v>
      </c>
      <c r="B26" s="74">
        <f>'Stawki wynagrodzeń (przykład)'!E26</f>
        <v>47.215088890625</v>
      </c>
      <c r="C26" s="64">
        <f aca="true" t="shared" si="1" ref="C26:C27">B26/60</f>
        <v>0.7869181481770833</v>
      </c>
      <c r="D26" s="13"/>
      <c r="E26" s="13"/>
      <c r="F26" s="13"/>
      <c r="G26" s="13"/>
      <c r="H26" s="13"/>
      <c r="I26" s="13"/>
      <c r="J26" s="13"/>
      <c r="K26" s="13"/>
    </row>
    <row r="27" spans="1:11" ht="24" customHeight="1">
      <c r="A27" s="73" t="s">
        <v>151</v>
      </c>
      <c r="B27" s="74">
        <f>'Stawki wynagrodzeń (przykład)'!E30</f>
        <v>44.93603934166667</v>
      </c>
      <c r="C27" s="64">
        <f t="shared" si="1"/>
        <v>0.7489339890277779</v>
      </c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60">
      <c r="A29" s="27" t="s">
        <v>97</v>
      </c>
      <c r="B29" s="27" t="s">
        <v>179</v>
      </c>
      <c r="C29" s="27" t="s">
        <v>162</v>
      </c>
      <c r="D29" s="27" t="s">
        <v>180</v>
      </c>
      <c r="E29" s="27" t="s">
        <v>181</v>
      </c>
      <c r="F29" s="27" t="s">
        <v>182</v>
      </c>
      <c r="G29" s="27" t="s">
        <v>183</v>
      </c>
      <c r="H29" s="13"/>
      <c r="I29" s="13"/>
      <c r="J29" s="13"/>
      <c r="K29" s="13"/>
    </row>
    <row r="30" spans="1:11" ht="15">
      <c r="A30" s="65"/>
      <c r="B30" s="51" t="s">
        <v>167</v>
      </c>
      <c r="C30" s="51" t="s">
        <v>169</v>
      </c>
      <c r="D30" s="51" t="s">
        <v>170</v>
      </c>
      <c r="E30" s="51" t="s">
        <v>171</v>
      </c>
      <c r="F30" s="51" t="s">
        <v>172</v>
      </c>
      <c r="G30" s="66" t="s">
        <v>184</v>
      </c>
      <c r="H30" s="13"/>
      <c r="I30" s="13"/>
      <c r="J30" s="13"/>
      <c r="K30" s="13"/>
    </row>
    <row r="31" spans="1:11" ht="25.9" customHeight="1">
      <c r="A31" s="23">
        <v>1</v>
      </c>
      <c r="B31" s="96" t="str">
        <f>A25</f>
        <v>Lekarz radiolog</v>
      </c>
      <c r="C31" s="67">
        <v>1</v>
      </c>
      <c r="D31" s="23" t="s">
        <v>185</v>
      </c>
      <c r="E31" s="68">
        <v>120</v>
      </c>
      <c r="F31" s="69">
        <f>C25</f>
        <v>1.6703083655013022</v>
      </c>
      <c r="G31" s="26">
        <f>(E31/C31)*F31</f>
        <v>200.43700386015627</v>
      </c>
      <c r="H31" s="13"/>
      <c r="I31" s="13"/>
      <c r="J31" s="13"/>
      <c r="K31" s="13"/>
    </row>
    <row r="32" spans="1:11" ht="25.9" customHeight="1">
      <c r="A32" s="23">
        <v>2</v>
      </c>
      <c r="B32" s="96" t="str">
        <f>A26</f>
        <v>Technik radiologii</v>
      </c>
      <c r="C32" s="67">
        <v>1</v>
      </c>
      <c r="D32" s="23" t="s">
        <v>185</v>
      </c>
      <c r="E32" s="68">
        <v>70</v>
      </c>
      <c r="F32" s="69">
        <f>C26</f>
        <v>0.7869181481770833</v>
      </c>
      <c r="G32" s="26">
        <f>(E32/C32)*F32</f>
        <v>55.08427037239583</v>
      </c>
      <c r="H32" s="13"/>
      <c r="I32" s="13"/>
      <c r="J32" s="13"/>
      <c r="K32" s="13"/>
    </row>
    <row r="33" spans="1:11" ht="25.9" customHeight="1">
      <c r="A33" s="46">
        <v>3</v>
      </c>
      <c r="B33" s="96" t="str">
        <f>A27</f>
        <v>Pielęgniarka</v>
      </c>
      <c r="C33" s="67">
        <v>1</v>
      </c>
      <c r="D33" s="23" t="s">
        <v>185</v>
      </c>
      <c r="E33" s="68">
        <v>70</v>
      </c>
      <c r="F33" s="69">
        <f>C27</f>
        <v>0.7489339890277779</v>
      </c>
      <c r="G33" s="26">
        <f>(E33/C33)*F33</f>
        <v>52.42537923194445</v>
      </c>
      <c r="H33" s="13"/>
      <c r="I33" s="13"/>
      <c r="J33" s="13"/>
      <c r="K33" s="13"/>
    </row>
    <row r="34" spans="1:11" ht="27" customHeight="1">
      <c r="A34" s="126" t="s">
        <v>186</v>
      </c>
      <c r="B34" s="127"/>
      <c r="C34" s="127"/>
      <c r="D34" s="127"/>
      <c r="E34" s="127"/>
      <c r="F34" s="127"/>
      <c r="G34" s="60">
        <f>SUM(G31:G33)</f>
        <v>307.94665346449653</v>
      </c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6.45" customHeight="1">
      <c r="A37" s="129" t="s">
        <v>187</v>
      </c>
      <c r="B37" s="129"/>
      <c r="C37" s="64">
        <f>H21</f>
        <v>47.5592425</v>
      </c>
      <c r="D37" s="13"/>
      <c r="E37" s="13"/>
      <c r="F37" s="13"/>
      <c r="G37" s="13"/>
      <c r="H37" s="13"/>
      <c r="I37" s="13"/>
      <c r="J37" s="13"/>
      <c r="K37" s="13"/>
    </row>
    <row r="38" spans="1:11" ht="25.15" customHeight="1">
      <c r="A38" s="130" t="s">
        <v>188</v>
      </c>
      <c r="B38" s="130"/>
      <c r="C38" s="64">
        <f>G34</f>
        <v>307.94665346449653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A39" s="122" t="s">
        <v>189</v>
      </c>
      <c r="B39" s="122"/>
      <c r="C39" s="75">
        <f>SUM(C37:C38)</f>
        <v>355.5058959644965</v>
      </c>
      <c r="D39" s="13"/>
      <c r="E39" s="13"/>
      <c r="F39" s="13"/>
      <c r="G39" s="13"/>
      <c r="H39" s="13"/>
      <c r="I39" s="13"/>
      <c r="J39" s="13"/>
      <c r="K39" s="13"/>
    </row>
  </sheetData>
  <mergeCells count="7">
    <mergeCell ref="A37:B37"/>
    <mergeCell ref="A38:B38"/>
    <mergeCell ref="A39:B39"/>
    <mergeCell ref="B1:C1"/>
    <mergeCell ref="A4:C4"/>
    <mergeCell ref="A21:G21"/>
    <mergeCell ref="A34:F34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9ADC8-9133-41E0-8D06-B0BEB4603409}">
  <dimension ref="A1:K39"/>
  <sheetViews>
    <sheetView workbookViewId="0" topLeftCell="A12">
      <selection activeCell="A20" sqref="A20:XFD20"/>
    </sheetView>
  </sheetViews>
  <sheetFormatPr defaultColWidth="9.140625" defaultRowHeight="15"/>
  <cols>
    <col min="1" max="1" width="24.7109375" style="70" customWidth="1"/>
    <col min="2" max="2" width="56.7109375" style="70" customWidth="1"/>
    <col min="3" max="3" width="19.28125" style="70" customWidth="1"/>
    <col min="4" max="4" width="12.28125" style="70" customWidth="1"/>
    <col min="5" max="5" width="11.00390625" style="70" customWidth="1"/>
    <col min="6" max="6" width="11.421875" style="70" customWidth="1"/>
    <col min="7" max="7" width="14.003906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75">
      <c r="A1" s="50" t="s">
        <v>1</v>
      </c>
      <c r="B1" s="123" t="str">
        <f>'Wykaz procedur (przykład)'!D36</f>
        <v>Spektroskopia – RM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30">
      <c r="A2" s="50" t="s">
        <v>95</v>
      </c>
      <c r="B2" s="72" t="str">
        <f>'Wykaz procedur (przykład)'!C36</f>
        <v>88.970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15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5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60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3.45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23.45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20">(F9/D9)*G9</f>
        <v>1.05</v>
      </c>
      <c r="I9" s="13"/>
      <c r="J9" s="13"/>
      <c r="K9" s="13"/>
    </row>
    <row r="10" spans="1:11" ht="23.45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23.45" customHeight="1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23.45" customHeight="1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23.45" customHeight="1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23.45" customHeight="1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23.45" customHeight="1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23.45" customHeight="1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23.45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23.45" customHeight="1">
      <c r="A18" s="53" t="str">
        <f>'Słownik mat. (przykładowe ceny)'!A13</f>
        <v>MG-RM-011</v>
      </c>
      <c r="B18" s="53" t="str">
        <f>'Słownik mat. (przykładowe ceny)'!B13</f>
        <v>Zestaw do wstrzykiwacza do kontrastu</v>
      </c>
      <c r="C18" s="52" t="str">
        <f>'Słownik mat. (przykładowe ceny)'!C13</f>
        <v>materiał jednorazowy</v>
      </c>
      <c r="D18" s="55">
        <v>1</v>
      </c>
      <c r="E18" s="95" t="str">
        <f>'Słownik mat. (przykładowe ceny)'!D13</f>
        <v>szt</v>
      </c>
      <c r="F18" s="56">
        <v>1</v>
      </c>
      <c r="G18" s="37">
        <f>'Słownik mat. (przykładowe ceny)'!E13</f>
        <v>39.1918</v>
      </c>
      <c r="H18" s="37">
        <f t="shared" si="0"/>
        <v>39.1918</v>
      </c>
      <c r="I18" s="58"/>
      <c r="J18" s="58"/>
      <c r="K18" s="58"/>
    </row>
    <row r="19" spans="1:11" s="59" customFormat="1" ht="23.45" customHeight="1">
      <c r="A19" s="53" t="str">
        <f>'Słownik mat. (przykładowe ceny)'!A14</f>
        <v>MG-RM-012</v>
      </c>
      <c r="B19" s="53" t="str">
        <f>'Słownik mat. (przykładowe ceny)'!B14</f>
        <v>Przedłużacz do pompy infuzyjnej</v>
      </c>
      <c r="C19" s="52" t="str">
        <f>'Słownik mat. (przykładowe ceny)'!C14</f>
        <v>materiał jednorazowy</v>
      </c>
      <c r="D19" s="55">
        <v>1</v>
      </c>
      <c r="E19" s="95" t="str">
        <f>'Słownik mat. (przykładowe ceny)'!D14</f>
        <v>szt</v>
      </c>
      <c r="F19" s="56">
        <v>1</v>
      </c>
      <c r="G19" s="37">
        <f>'Słownik mat. (przykładowe ceny)'!E14</f>
        <v>0.84</v>
      </c>
      <c r="H19" s="37">
        <f t="shared" si="0"/>
        <v>0.84</v>
      </c>
      <c r="I19" s="58"/>
      <c r="J19" s="58"/>
      <c r="K19" s="58"/>
    </row>
    <row r="20" spans="1:11" s="59" customFormat="1" ht="31.9" customHeight="1">
      <c r="A20" s="28" t="str">
        <f>'Słownik mat. (przykładowe ceny)'!A15</f>
        <v>MG-RM-013</v>
      </c>
      <c r="B20" s="53" t="str">
        <f>'Słownik mat. (przykładowe ceny)'!B15</f>
        <v>Koperta na CD
Opakowanie = 4.000 szt.</v>
      </c>
      <c r="C20" s="52" t="str">
        <f>'Słownik mat. (przykładowe ceny)'!C15</f>
        <v>materiał niemedyczny</v>
      </c>
      <c r="D20" s="29">
        <v>4000</v>
      </c>
      <c r="E20" s="95" t="str">
        <f>'Słownik mat. (przykładowe ceny)'!D15</f>
        <v>opakowanie</v>
      </c>
      <c r="F20" s="56">
        <v>1</v>
      </c>
      <c r="G20" s="37">
        <f>'Słownik mat. (przykładowe ceny)'!E15</f>
        <v>210.17</v>
      </c>
      <c r="H20" s="37">
        <f t="shared" si="0"/>
        <v>0.0525425</v>
      </c>
      <c r="I20" s="58"/>
      <c r="J20" s="58"/>
      <c r="K20" s="58"/>
    </row>
    <row r="21" spans="1:11" ht="29.45" customHeight="1">
      <c r="A21" s="126" t="s">
        <v>174</v>
      </c>
      <c r="B21" s="127"/>
      <c r="C21" s="127"/>
      <c r="D21" s="127"/>
      <c r="E21" s="127"/>
      <c r="F21" s="127"/>
      <c r="G21" s="128"/>
      <c r="H21" s="60">
        <f>SUM(H8:H19)</f>
        <v>47.5067</v>
      </c>
      <c r="I21" s="13"/>
      <c r="J21" s="13"/>
      <c r="K21" s="13"/>
    </row>
    <row r="22" spans="1:11" ht="18.6" customHeight="1">
      <c r="A22" s="50"/>
      <c r="B22" s="50"/>
      <c r="C22" s="50"/>
      <c r="D22" s="50"/>
      <c r="E22" s="50"/>
      <c r="F22" s="50"/>
      <c r="G22" s="50"/>
      <c r="H22" s="50"/>
      <c r="I22" s="13"/>
      <c r="J22" s="13"/>
      <c r="K22" s="13"/>
    </row>
    <row r="23" spans="1:11" ht="15">
      <c r="A23" s="61" t="s">
        <v>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30">
      <c r="A24" s="50" t="s">
        <v>176</v>
      </c>
      <c r="B24" s="62" t="s">
        <v>177</v>
      </c>
      <c r="C24" s="62" t="s">
        <v>178</v>
      </c>
      <c r="D24" s="13"/>
      <c r="E24" s="13"/>
      <c r="F24" s="13"/>
      <c r="G24" s="13"/>
      <c r="H24" s="13"/>
      <c r="I24" s="13"/>
      <c r="J24" s="13"/>
      <c r="K24" s="13"/>
    </row>
    <row r="25" spans="1:11" ht="24.6" customHeight="1">
      <c r="A25" s="63" t="s">
        <v>134</v>
      </c>
      <c r="B25" s="64">
        <f>'Stawki wynagrodzeń (przykład)'!E11</f>
        <v>100.21850193007813</v>
      </c>
      <c r="C25" s="64">
        <f>B25/60</f>
        <v>1.6703083655013022</v>
      </c>
      <c r="D25" s="13"/>
      <c r="E25" s="13"/>
      <c r="F25" s="13"/>
      <c r="G25" s="13"/>
      <c r="H25" s="13"/>
      <c r="I25" s="13"/>
      <c r="J25" s="13"/>
      <c r="K25" s="13"/>
    </row>
    <row r="26" spans="1:11" ht="24.6" customHeight="1">
      <c r="A26" s="73" t="s">
        <v>137</v>
      </c>
      <c r="B26" s="74">
        <f>'Stawki wynagrodzeń (przykład)'!E26</f>
        <v>47.215088890625</v>
      </c>
      <c r="C26" s="64">
        <f aca="true" t="shared" si="1" ref="C26:C27">B26/60</f>
        <v>0.7869181481770833</v>
      </c>
      <c r="D26" s="13"/>
      <c r="E26" s="13"/>
      <c r="F26" s="13"/>
      <c r="G26" s="13"/>
      <c r="H26" s="13"/>
      <c r="I26" s="13"/>
      <c r="J26" s="13"/>
      <c r="K26" s="13"/>
    </row>
    <row r="27" spans="1:11" ht="24.6" customHeight="1">
      <c r="A27" s="73" t="s">
        <v>151</v>
      </c>
      <c r="B27" s="74">
        <f>'Stawki wynagrodzeń (przykład)'!E30</f>
        <v>44.93603934166667</v>
      </c>
      <c r="C27" s="64">
        <f t="shared" si="1"/>
        <v>0.7489339890277779</v>
      </c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60">
      <c r="A29" s="27" t="s">
        <v>97</v>
      </c>
      <c r="B29" s="27" t="s">
        <v>179</v>
      </c>
      <c r="C29" s="27" t="s">
        <v>162</v>
      </c>
      <c r="D29" s="27" t="s">
        <v>180</v>
      </c>
      <c r="E29" s="27" t="s">
        <v>181</v>
      </c>
      <c r="F29" s="27" t="s">
        <v>182</v>
      </c>
      <c r="G29" s="27" t="s">
        <v>183</v>
      </c>
      <c r="H29" s="13"/>
      <c r="I29" s="13"/>
      <c r="J29" s="13"/>
      <c r="K29" s="13"/>
    </row>
    <row r="30" spans="1:11" ht="15">
      <c r="A30" s="65"/>
      <c r="B30" s="51" t="s">
        <v>167</v>
      </c>
      <c r="C30" s="51" t="s">
        <v>169</v>
      </c>
      <c r="D30" s="51" t="s">
        <v>170</v>
      </c>
      <c r="E30" s="51" t="s">
        <v>171</v>
      </c>
      <c r="F30" s="51" t="s">
        <v>172</v>
      </c>
      <c r="G30" s="66" t="s">
        <v>184</v>
      </c>
      <c r="H30" s="13"/>
      <c r="I30" s="13"/>
      <c r="J30" s="13"/>
      <c r="K30" s="13"/>
    </row>
    <row r="31" spans="1:11" ht="24.6" customHeight="1">
      <c r="A31" s="23">
        <v>1</v>
      </c>
      <c r="B31" s="96" t="str">
        <f>A25</f>
        <v>Lekarz radiolog</v>
      </c>
      <c r="C31" s="67">
        <v>1</v>
      </c>
      <c r="D31" s="23" t="s">
        <v>185</v>
      </c>
      <c r="E31" s="68">
        <v>60</v>
      </c>
      <c r="F31" s="69">
        <f>C25</f>
        <v>1.6703083655013022</v>
      </c>
      <c r="G31" s="26">
        <f>(E31/C31)*F31</f>
        <v>100.21850193007813</v>
      </c>
      <c r="H31" s="13"/>
      <c r="I31" s="13"/>
      <c r="J31" s="13"/>
      <c r="K31" s="13"/>
    </row>
    <row r="32" spans="1:11" ht="24.6" customHeight="1">
      <c r="A32" s="23">
        <v>2</v>
      </c>
      <c r="B32" s="96" t="str">
        <f>A26</f>
        <v>Technik radiologii</v>
      </c>
      <c r="C32" s="67">
        <v>1</v>
      </c>
      <c r="D32" s="23" t="s">
        <v>185</v>
      </c>
      <c r="E32" s="68">
        <v>15</v>
      </c>
      <c r="F32" s="69">
        <f>C26</f>
        <v>0.7869181481770833</v>
      </c>
      <c r="G32" s="26">
        <f>(E32/C32)*F32</f>
        <v>11.80377222265625</v>
      </c>
      <c r="H32" s="13"/>
      <c r="I32" s="13"/>
      <c r="J32" s="13"/>
      <c r="K32" s="13"/>
    </row>
    <row r="33" spans="1:11" ht="24.6" customHeight="1">
      <c r="A33" s="46">
        <v>3</v>
      </c>
      <c r="B33" s="96" t="str">
        <f>A27</f>
        <v>Pielęgniarka</v>
      </c>
      <c r="C33" s="67">
        <v>1</v>
      </c>
      <c r="D33" s="23" t="s">
        <v>185</v>
      </c>
      <c r="E33" s="68">
        <v>15</v>
      </c>
      <c r="F33" s="69">
        <f>C27</f>
        <v>0.7489339890277779</v>
      </c>
      <c r="G33" s="26">
        <f>(E33/C33)*F33</f>
        <v>11.234009835416668</v>
      </c>
      <c r="H33" s="13"/>
      <c r="I33" s="13"/>
      <c r="J33" s="13"/>
      <c r="K33" s="13"/>
    </row>
    <row r="34" spans="1:11" ht="27" customHeight="1">
      <c r="A34" s="126" t="s">
        <v>186</v>
      </c>
      <c r="B34" s="127"/>
      <c r="C34" s="127"/>
      <c r="D34" s="127"/>
      <c r="E34" s="127"/>
      <c r="F34" s="127"/>
      <c r="G34" s="60">
        <f>SUM(G31:G33)</f>
        <v>123.25628398815105</v>
      </c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6.45" customHeight="1">
      <c r="A37" s="129" t="s">
        <v>187</v>
      </c>
      <c r="B37" s="129"/>
      <c r="C37" s="64">
        <f>H21</f>
        <v>47.5067</v>
      </c>
      <c r="D37" s="13"/>
      <c r="E37" s="13"/>
      <c r="F37" s="13"/>
      <c r="G37" s="13"/>
      <c r="H37" s="13"/>
      <c r="I37" s="13"/>
      <c r="J37" s="13"/>
      <c r="K37" s="13"/>
    </row>
    <row r="38" spans="1:11" ht="25.15" customHeight="1">
      <c r="A38" s="130" t="s">
        <v>188</v>
      </c>
      <c r="B38" s="130"/>
      <c r="C38" s="64">
        <f>G34</f>
        <v>123.25628398815105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A39" s="122" t="s">
        <v>189</v>
      </c>
      <c r="B39" s="122"/>
      <c r="C39" s="75">
        <f>SUM(C37:C38)</f>
        <v>170.76298398815106</v>
      </c>
      <c r="D39" s="13"/>
      <c r="E39" s="13"/>
      <c r="F39" s="13"/>
      <c r="G39" s="13"/>
      <c r="H39" s="13"/>
      <c r="I39" s="13"/>
      <c r="J39" s="13"/>
      <c r="K39" s="13"/>
    </row>
  </sheetData>
  <mergeCells count="7">
    <mergeCell ref="A37:B37"/>
    <mergeCell ref="A38:B38"/>
    <mergeCell ref="A39:B39"/>
    <mergeCell ref="B1:C1"/>
    <mergeCell ref="A4:C4"/>
    <mergeCell ref="A21:G21"/>
    <mergeCell ref="A34:F3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8512F-7BF0-4B68-B233-062F354C7820}">
  <dimension ref="A1:H52"/>
  <sheetViews>
    <sheetView workbookViewId="0" topLeftCell="A34">
      <selection activeCell="B41" sqref="B41"/>
    </sheetView>
  </sheetViews>
  <sheetFormatPr defaultColWidth="9.140625" defaultRowHeight="18" customHeight="1"/>
  <cols>
    <col min="1" max="1" width="9.140625" style="14" customWidth="1"/>
    <col min="2" max="2" width="20.28125" style="14" customWidth="1"/>
    <col min="3" max="3" width="23.28125" style="1" customWidth="1"/>
    <col min="4" max="4" width="60.421875" style="14" customWidth="1"/>
    <col min="5" max="5" width="22.140625" style="14" customWidth="1"/>
    <col min="6" max="6" width="17.7109375" style="14" customWidth="1"/>
    <col min="7" max="7" width="19.28125" style="14" customWidth="1"/>
    <col min="8" max="8" width="25.140625" style="14" customWidth="1"/>
    <col min="9" max="16384" width="9.140625" style="14" customWidth="1"/>
  </cols>
  <sheetData>
    <row r="1" spans="1:7" s="13" customFormat="1" ht="31.15" customHeight="1">
      <c r="A1" s="106" t="s">
        <v>227</v>
      </c>
      <c r="B1" s="106"/>
      <c r="C1" s="106"/>
      <c r="D1" s="106"/>
      <c r="E1" s="106"/>
      <c r="F1" s="106"/>
      <c r="G1" s="106"/>
    </row>
    <row r="2" spans="1:7" ht="18" customHeight="1">
      <c r="A2" s="111" t="s">
        <v>97</v>
      </c>
      <c r="B2" s="112" t="s">
        <v>96</v>
      </c>
      <c r="C2" s="112" t="s">
        <v>95</v>
      </c>
      <c r="D2" s="111" t="s">
        <v>1</v>
      </c>
      <c r="E2" s="98" t="s">
        <v>98</v>
      </c>
      <c r="F2" s="98" t="s">
        <v>99</v>
      </c>
      <c r="G2" s="114" t="s">
        <v>100</v>
      </c>
    </row>
    <row r="3" spans="1:8" ht="74.45" customHeight="1">
      <c r="A3" s="111"/>
      <c r="B3" s="113"/>
      <c r="C3" s="113"/>
      <c r="D3" s="111"/>
      <c r="E3" s="99" t="s">
        <v>101</v>
      </c>
      <c r="F3" s="99" t="s">
        <v>102</v>
      </c>
      <c r="G3" s="115"/>
      <c r="H3" s="15"/>
    </row>
    <row r="4" spans="1:8" ht="18" customHeight="1">
      <c r="A4" s="16">
        <v>1</v>
      </c>
      <c r="B4" s="2" t="s">
        <v>2</v>
      </c>
      <c r="C4" s="86" t="s">
        <v>2</v>
      </c>
      <c r="D4" s="41" t="s">
        <v>3</v>
      </c>
      <c r="E4" s="18">
        <f>'88.900'!C26</f>
        <v>2.9325425000000003</v>
      </c>
      <c r="F4" s="18">
        <f>'88.900'!C27</f>
        <v>86.96764867021486</v>
      </c>
      <c r="G4" s="19">
        <f>E4+F4</f>
        <v>89.90019117021485</v>
      </c>
      <c r="H4" s="15"/>
    </row>
    <row r="5" spans="1:8" ht="18" customHeight="1">
      <c r="A5" s="16">
        <v>2</v>
      </c>
      <c r="B5" s="2" t="s">
        <v>4</v>
      </c>
      <c r="C5" s="86" t="s">
        <v>4</v>
      </c>
      <c r="D5" s="41" t="s">
        <v>5</v>
      </c>
      <c r="E5" s="18">
        <f>'88.901'!C35</f>
        <v>7.527442500000001</v>
      </c>
      <c r="F5" s="18">
        <f>'88.901'!C36</f>
        <v>138.61480536019968</v>
      </c>
      <c r="G5" s="19">
        <f aca="true" t="shared" si="0" ref="G5:G49">E5+F5</f>
        <v>146.1422478601997</v>
      </c>
      <c r="H5" s="15"/>
    </row>
    <row r="6" spans="1:8" ht="18" customHeight="1">
      <c r="A6" s="16">
        <v>3</v>
      </c>
      <c r="B6" s="4" t="s">
        <v>42</v>
      </c>
      <c r="C6" s="81" t="s">
        <v>42</v>
      </c>
      <c r="D6" s="17" t="s">
        <v>52</v>
      </c>
      <c r="E6" s="18">
        <f>'88.902'!C26</f>
        <v>2.9325425000000003</v>
      </c>
      <c r="F6" s="18">
        <f>'88.902'!C27</f>
        <v>136.59453928951822</v>
      </c>
      <c r="G6" s="19">
        <f t="shared" si="0"/>
        <v>139.52708178951823</v>
      </c>
      <c r="H6" s="15"/>
    </row>
    <row r="7" spans="1:8" ht="18" customHeight="1">
      <c r="A7" s="16">
        <v>4</v>
      </c>
      <c r="B7" s="4" t="s">
        <v>45</v>
      </c>
      <c r="C7" s="81" t="s">
        <v>45</v>
      </c>
      <c r="D7" s="17" t="s">
        <v>53</v>
      </c>
      <c r="E7" s="18">
        <f>'88.903'!C37</f>
        <v>47.5592425</v>
      </c>
      <c r="F7" s="18">
        <f>'88.903'!C38</f>
        <v>179.70023335625</v>
      </c>
      <c r="G7" s="19">
        <f t="shared" si="0"/>
        <v>227.25947585625002</v>
      </c>
      <c r="H7" s="15"/>
    </row>
    <row r="8" spans="1:7" ht="18" customHeight="1">
      <c r="A8" s="16">
        <v>5</v>
      </c>
      <c r="B8" s="4" t="s">
        <v>42</v>
      </c>
      <c r="C8" s="81" t="s">
        <v>43</v>
      </c>
      <c r="D8" s="17" t="s">
        <v>44</v>
      </c>
      <c r="E8" s="18">
        <f>'88.902.1'!C26</f>
        <v>2.9325425000000003</v>
      </c>
      <c r="F8" s="18">
        <f>'88.902.1'!C27</f>
        <v>152.81526259879558</v>
      </c>
      <c r="G8" s="19">
        <f t="shared" si="0"/>
        <v>155.7478050987956</v>
      </c>
    </row>
    <row r="9" spans="1:7" ht="18" customHeight="1">
      <c r="A9" s="16">
        <v>6</v>
      </c>
      <c r="B9" s="4" t="s">
        <v>45</v>
      </c>
      <c r="C9" s="81" t="s">
        <v>46</v>
      </c>
      <c r="D9" s="17" t="s">
        <v>47</v>
      </c>
      <c r="E9" s="18">
        <f>'88.903.1'!C37</f>
        <v>47.5592425</v>
      </c>
      <c r="F9" s="18">
        <f>'88.903.1'!C38</f>
        <v>203.4102965558051</v>
      </c>
      <c r="G9" s="19">
        <f t="shared" si="0"/>
        <v>250.96953905580511</v>
      </c>
    </row>
    <row r="10" spans="1:7" ht="18" customHeight="1">
      <c r="A10" s="16">
        <v>7</v>
      </c>
      <c r="B10" s="2" t="s">
        <v>38</v>
      </c>
      <c r="C10" s="86" t="s">
        <v>38</v>
      </c>
      <c r="D10" s="17" t="s">
        <v>39</v>
      </c>
      <c r="E10" s="18">
        <f>'88.904'!C27</f>
        <v>2.9325425000000003</v>
      </c>
      <c r="F10" s="18">
        <f>'88.904'!C28</f>
        <v>119.89145563450522</v>
      </c>
      <c r="G10" s="19">
        <f t="shared" si="0"/>
        <v>122.82399813450522</v>
      </c>
    </row>
    <row r="11" spans="1:7" ht="18" customHeight="1">
      <c r="A11" s="16">
        <v>8</v>
      </c>
      <c r="B11" s="2" t="s">
        <v>40</v>
      </c>
      <c r="C11" s="86" t="s">
        <v>40</v>
      </c>
      <c r="D11" s="17" t="s">
        <v>41</v>
      </c>
      <c r="E11" s="18">
        <f>'88.905'!C37</f>
        <v>47.5592425</v>
      </c>
      <c r="F11" s="18">
        <f>'88.905'!C38</f>
        <v>179.70023335625</v>
      </c>
      <c r="G11" s="19">
        <f t="shared" si="0"/>
        <v>227.25947585625002</v>
      </c>
    </row>
    <row r="12" spans="1:7" ht="18" customHeight="1">
      <c r="A12" s="16">
        <v>9</v>
      </c>
      <c r="B12" s="2" t="s">
        <v>38</v>
      </c>
      <c r="C12" s="86" t="s">
        <v>48</v>
      </c>
      <c r="D12" s="17" t="s">
        <v>49</v>
      </c>
      <c r="E12" s="18">
        <f>'88.904.1'!C26</f>
        <v>2.9325425000000003</v>
      </c>
      <c r="F12" s="18">
        <f>'88.904.1'!C27</f>
        <v>111.53991380699871</v>
      </c>
      <c r="G12" s="19">
        <f t="shared" si="0"/>
        <v>114.47245630699871</v>
      </c>
    </row>
    <row r="13" spans="1:7" ht="18" customHeight="1">
      <c r="A13" s="16">
        <v>10</v>
      </c>
      <c r="B13" s="2" t="s">
        <v>40</v>
      </c>
      <c r="C13" s="86" t="s">
        <v>50</v>
      </c>
      <c r="D13" s="17" t="s">
        <v>51</v>
      </c>
      <c r="E13" s="18">
        <f>'88.905.1'!C37</f>
        <v>47.5592425</v>
      </c>
      <c r="F13" s="18">
        <f>'88.905.1'!C38</f>
        <v>154.64560787373048</v>
      </c>
      <c r="G13" s="19">
        <f t="shared" si="0"/>
        <v>202.2048503737305</v>
      </c>
    </row>
    <row r="14" spans="1:7" ht="18.6" customHeight="1">
      <c r="A14" s="16">
        <v>11</v>
      </c>
      <c r="B14" s="2" t="s">
        <v>38</v>
      </c>
      <c r="C14" s="86" t="s">
        <v>54</v>
      </c>
      <c r="D14" s="17" t="s">
        <v>55</v>
      </c>
      <c r="E14" s="18">
        <f>'88.904.2'!C27</f>
        <v>2.9325425000000003</v>
      </c>
      <c r="F14" s="18">
        <f>'88.904.2'!C28</f>
        <v>119.40909528876954</v>
      </c>
      <c r="G14" s="19">
        <f t="shared" si="0"/>
        <v>122.34163778876953</v>
      </c>
    </row>
    <row r="15" spans="1:7" ht="18" customHeight="1">
      <c r="A15" s="16">
        <v>12</v>
      </c>
      <c r="B15" s="2" t="s">
        <v>40</v>
      </c>
      <c r="C15" s="86" t="s">
        <v>56</v>
      </c>
      <c r="D15" s="17" t="s">
        <v>57</v>
      </c>
      <c r="E15" s="18">
        <f>'88.905.2'!C37</f>
        <v>47.5592425</v>
      </c>
      <c r="F15" s="18">
        <f>'88.905.2'!C38</f>
        <v>219.44109906933596</v>
      </c>
      <c r="G15" s="19">
        <f t="shared" si="0"/>
        <v>267.00034156933594</v>
      </c>
    </row>
    <row r="16" spans="1:7" ht="19.15" customHeight="1">
      <c r="A16" s="16">
        <v>13</v>
      </c>
      <c r="B16" s="4" t="s">
        <v>71</v>
      </c>
      <c r="C16" s="81" t="s">
        <v>72</v>
      </c>
      <c r="D16" s="17" t="s">
        <v>73</v>
      </c>
      <c r="E16" s="18">
        <f>'88.906.0'!C26</f>
        <v>2.9325425000000003</v>
      </c>
      <c r="F16" s="18">
        <f>'88.906.0'!C27</f>
        <v>86.96764867021486</v>
      </c>
      <c r="G16" s="19">
        <f t="shared" si="0"/>
        <v>89.90019117021485</v>
      </c>
    </row>
    <row r="17" spans="1:7" ht="19.15" customHeight="1">
      <c r="A17" s="16">
        <v>14</v>
      </c>
      <c r="B17" s="4" t="s">
        <v>71</v>
      </c>
      <c r="C17" s="81" t="s">
        <v>74</v>
      </c>
      <c r="D17" s="17" t="s">
        <v>75</v>
      </c>
      <c r="E17" s="18">
        <f>'88.906.1'!C37</f>
        <v>47.5592425</v>
      </c>
      <c r="F17" s="18">
        <f>'88.906.1'!C38</f>
        <v>130.93554467417536</v>
      </c>
      <c r="G17" s="19">
        <f t="shared" si="0"/>
        <v>178.49478717417537</v>
      </c>
    </row>
    <row r="18" spans="1:7" ht="19.15" customHeight="1">
      <c r="A18" s="16">
        <v>15</v>
      </c>
      <c r="B18" s="5" t="s">
        <v>89</v>
      </c>
      <c r="C18" s="89" t="s">
        <v>89</v>
      </c>
      <c r="D18" s="42" t="s">
        <v>90</v>
      </c>
      <c r="E18" s="18">
        <f>'88.912'!C37</f>
        <v>47.5592425</v>
      </c>
      <c r="F18" s="18">
        <f>'88.912'!C38</f>
        <v>114.90474216064455</v>
      </c>
      <c r="G18" s="19">
        <f t="shared" si="0"/>
        <v>162.46398466064454</v>
      </c>
    </row>
    <row r="19" spans="1:7" ht="19.15" customHeight="1">
      <c r="A19" s="16">
        <v>16</v>
      </c>
      <c r="B19" s="3" t="s">
        <v>6</v>
      </c>
      <c r="C19" s="78" t="s">
        <v>6</v>
      </c>
      <c r="D19" s="41" t="s">
        <v>7</v>
      </c>
      <c r="E19" s="18">
        <f>'88.923'!C28</f>
        <v>2.9325425000000003</v>
      </c>
      <c r="F19" s="18">
        <f>'88.923'!C29</f>
        <v>119.89145563450522</v>
      </c>
      <c r="G19" s="19">
        <f t="shared" si="0"/>
        <v>122.82399813450522</v>
      </c>
    </row>
    <row r="20" spans="1:7" ht="19.15" customHeight="1">
      <c r="A20" s="16">
        <v>17</v>
      </c>
      <c r="B20" s="3" t="s">
        <v>8</v>
      </c>
      <c r="C20" s="78" t="s">
        <v>8</v>
      </c>
      <c r="D20" s="41" t="s">
        <v>9</v>
      </c>
      <c r="E20" s="18">
        <f>'88.924'!C37</f>
        <v>47.5592425</v>
      </c>
      <c r="F20" s="18">
        <f>'88.924'!C38</f>
        <v>195.0587547282986</v>
      </c>
      <c r="G20" s="19">
        <f t="shared" si="0"/>
        <v>242.6179972282986</v>
      </c>
    </row>
    <row r="21" spans="1:7" ht="19.15" customHeight="1">
      <c r="A21" s="16">
        <v>18</v>
      </c>
      <c r="B21" s="3" t="s">
        <v>10</v>
      </c>
      <c r="C21" s="78" t="s">
        <v>10</v>
      </c>
      <c r="D21" s="17" t="s">
        <v>11</v>
      </c>
      <c r="E21" s="18">
        <f>'88.925'!C26</f>
        <v>2.9325425000000003</v>
      </c>
      <c r="F21" s="18">
        <f>'88.925'!C27</f>
        <v>206.3767439589844</v>
      </c>
      <c r="G21" s="19">
        <f t="shared" si="0"/>
        <v>209.30928645898442</v>
      </c>
    </row>
    <row r="22" spans="1:7" ht="18" customHeight="1">
      <c r="A22" s="16">
        <v>19</v>
      </c>
      <c r="B22" s="3" t="s">
        <v>12</v>
      </c>
      <c r="C22" s="78" t="s">
        <v>12</v>
      </c>
      <c r="D22" s="17" t="s">
        <v>13</v>
      </c>
      <c r="E22" s="18">
        <f>'88.926'!C37</f>
        <v>47.5592425</v>
      </c>
      <c r="F22" s="18">
        <f>'88.926'!C38</f>
        <v>268.2057877514106</v>
      </c>
      <c r="G22" s="19">
        <f t="shared" si="0"/>
        <v>315.76503025141056</v>
      </c>
    </row>
    <row r="23" spans="1:7" ht="18" customHeight="1">
      <c r="A23" s="16">
        <v>20</v>
      </c>
      <c r="B23" s="3" t="s">
        <v>14</v>
      </c>
      <c r="C23" s="78" t="s">
        <v>14</v>
      </c>
      <c r="D23" s="41" t="s">
        <v>15</v>
      </c>
      <c r="E23" s="18">
        <f>'88.931'!C26</f>
        <v>2.9325425000000003</v>
      </c>
      <c r="F23" s="18">
        <f>'88.931'!C27</f>
        <v>86.96764867021486</v>
      </c>
      <c r="G23" s="19">
        <f t="shared" si="0"/>
        <v>89.90019117021485</v>
      </c>
    </row>
    <row r="24" spans="1:7" ht="18" customHeight="1">
      <c r="A24" s="16">
        <v>21</v>
      </c>
      <c r="B24" s="3" t="s">
        <v>16</v>
      </c>
      <c r="C24" s="78" t="s">
        <v>16</v>
      </c>
      <c r="D24" s="41" t="s">
        <v>17</v>
      </c>
      <c r="E24" s="18">
        <f>'88.936'!C37</f>
        <v>47.5592425</v>
      </c>
      <c r="F24" s="18">
        <f>'88.936'!C38</f>
        <v>114.23246101916233</v>
      </c>
      <c r="G24" s="19">
        <f t="shared" si="0"/>
        <v>161.79170351916233</v>
      </c>
    </row>
    <row r="25" spans="1:7" ht="27" customHeight="1">
      <c r="A25" s="16">
        <v>22</v>
      </c>
      <c r="B25" s="3" t="s">
        <v>14</v>
      </c>
      <c r="C25" s="78" t="s">
        <v>18</v>
      </c>
      <c r="D25" s="41" t="s">
        <v>19</v>
      </c>
      <c r="E25" s="18">
        <f>'88.931.0'!C28</f>
        <v>2.9325425000000003</v>
      </c>
      <c r="F25" s="18">
        <f>'88.931.0'!C29</f>
        <v>148.88067185791016</v>
      </c>
      <c r="G25" s="19">
        <f t="shared" si="0"/>
        <v>151.81321435791017</v>
      </c>
    </row>
    <row r="26" spans="1:7" ht="27" customHeight="1">
      <c r="A26" s="16">
        <v>23</v>
      </c>
      <c r="B26" s="3" t="s">
        <v>16</v>
      </c>
      <c r="C26" s="78" t="s">
        <v>20</v>
      </c>
      <c r="D26" s="41" t="s">
        <v>21</v>
      </c>
      <c r="E26" s="18">
        <f>'88.936.1'!C37</f>
        <v>47.5592425</v>
      </c>
      <c r="F26" s="18">
        <f>'88.936.1'!C38</f>
        <v>203.4102965558051</v>
      </c>
      <c r="G26" s="19">
        <f t="shared" si="0"/>
        <v>250.96953905580511</v>
      </c>
    </row>
    <row r="27" spans="1:7" ht="27" customHeight="1">
      <c r="A27" s="16">
        <v>24</v>
      </c>
      <c r="B27" s="3" t="s">
        <v>26</v>
      </c>
      <c r="C27" s="78" t="s">
        <v>26</v>
      </c>
      <c r="D27" s="41" t="s">
        <v>32</v>
      </c>
      <c r="E27" s="18">
        <f>'88.932'!C26</f>
        <v>2.9325425000000003</v>
      </c>
      <c r="F27" s="18">
        <f>'88.932'!C27</f>
        <v>99.25378123860678</v>
      </c>
      <c r="G27" s="19">
        <f t="shared" si="0"/>
        <v>102.18632373860677</v>
      </c>
    </row>
    <row r="28" spans="1:7" ht="27" customHeight="1">
      <c r="A28" s="16">
        <v>25</v>
      </c>
      <c r="B28" s="3" t="s">
        <v>29</v>
      </c>
      <c r="C28" s="78" t="s">
        <v>29</v>
      </c>
      <c r="D28" s="41" t="s">
        <v>33</v>
      </c>
      <c r="E28" s="18">
        <f>'88.937'!C37</f>
        <v>47.5592425</v>
      </c>
      <c r="F28" s="18">
        <f>'88.937'!C38</f>
        <v>130.26326353269314</v>
      </c>
      <c r="G28" s="19">
        <f t="shared" si="0"/>
        <v>177.82250603269316</v>
      </c>
    </row>
    <row r="29" spans="1:7" ht="27" customHeight="1">
      <c r="A29" s="16">
        <v>26</v>
      </c>
      <c r="B29" s="2" t="s">
        <v>26</v>
      </c>
      <c r="C29" s="86" t="s">
        <v>27</v>
      </c>
      <c r="D29" s="41" t="s">
        <v>28</v>
      </c>
      <c r="E29" s="18">
        <f>'88.932.1'!C26</f>
        <v>2.9325425000000003</v>
      </c>
      <c r="F29" s="18">
        <f>'88.932.1'!C27</f>
        <v>128.24299746201172</v>
      </c>
      <c r="G29" s="19">
        <f t="shared" si="0"/>
        <v>131.17553996201173</v>
      </c>
    </row>
    <row r="30" spans="1:7" ht="27" customHeight="1">
      <c r="A30" s="16">
        <v>27</v>
      </c>
      <c r="B30" s="2" t="s">
        <v>29</v>
      </c>
      <c r="C30" s="86" t="s">
        <v>30</v>
      </c>
      <c r="D30" s="41" t="s">
        <v>31</v>
      </c>
      <c r="E30" s="18">
        <f>'88.937.1'!C37</f>
        <v>47.5592425</v>
      </c>
      <c r="F30" s="18">
        <f>'88.937.1'!C38</f>
        <v>203.4102965558051</v>
      </c>
      <c r="G30" s="19">
        <f t="shared" si="0"/>
        <v>250.96953905580511</v>
      </c>
    </row>
    <row r="31" spans="1:7" ht="19.15" customHeight="1">
      <c r="A31" s="16">
        <v>28</v>
      </c>
      <c r="B31" s="2" t="s">
        <v>22</v>
      </c>
      <c r="C31" s="86" t="s">
        <v>22</v>
      </c>
      <c r="D31" s="41" t="s">
        <v>23</v>
      </c>
      <c r="E31" s="18">
        <f>'88.933'!C26</f>
        <v>2.9325425000000003</v>
      </c>
      <c r="F31" s="18">
        <f>'88.933'!C27</f>
        <v>86.96764867021486</v>
      </c>
      <c r="G31" s="19">
        <f t="shared" si="0"/>
        <v>89.90019117021485</v>
      </c>
    </row>
    <row r="32" spans="1:7" ht="19.15" customHeight="1">
      <c r="A32" s="16">
        <v>29</v>
      </c>
      <c r="B32" s="3" t="s">
        <v>24</v>
      </c>
      <c r="C32" s="78" t="s">
        <v>24</v>
      </c>
      <c r="D32" s="41" t="s">
        <v>25</v>
      </c>
      <c r="E32" s="18">
        <f>'88.938'!C37</f>
        <v>47.5592425</v>
      </c>
      <c r="F32" s="18">
        <f>'88.938'!C38</f>
        <v>187.3794940422743</v>
      </c>
      <c r="G32" s="19">
        <f t="shared" si="0"/>
        <v>234.9387365422743</v>
      </c>
    </row>
    <row r="33" spans="1:7" ht="19.15" customHeight="1">
      <c r="A33" s="16">
        <v>30</v>
      </c>
      <c r="B33" s="3" t="s">
        <v>34</v>
      </c>
      <c r="C33" s="78" t="s">
        <v>35</v>
      </c>
      <c r="D33" s="41" t="s">
        <v>36</v>
      </c>
      <c r="E33" s="18">
        <f>'88.94.0'!C26</f>
        <v>2.9325425000000003</v>
      </c>
      <c r="F33" s="18">
        <f>'88.94.0'!C27</f>
        <v>144.94608111702476</v>
      </c>
      <c r="G33" s="19">
        <f t="shared" si="0"/>
        <v>147.87862361702477</v>
      </c>
    </row>
    <row r="34" spans="1:7" ht="19.15" customHeight="1">
      <c r="A34" s="16">
        <v>31</v>
      </c>
      <c r="B34" s="3" t="s">
        <v>34</v>
      </c>
      <c r="C34" s="78" t="s">
        <v>37</v>
      </c>
      <c r="D34" s="41" t="s">
        <v>210</v>
      </c>
      <c r="E34" s="18">
        <f>'88.94.1'!C37</f>
        <v>47.5592425</v>
      </c>
      <c r="F34" s="18">
        <f>'88.94.1'!C38</f>
        <v>203.4102965558051</v>
      </c>
      <c r="G34" s="19">
        <f t="shared" si="0"/>
        <v>250.96953905580511</v>
      </c>
    </row>
    <row r="35" spans="1:7" ht="19.15" customHeight="1">
      <c r="A35" s="16">
        <v>32</v>
      </c>
      <c r="B35" s="3" t="s">
        <v>34</v>
      </c>
      <c r="C35" s="78" t="s">
        <v>91</v>
      </c>
      <c r="D35" s="41" t="s">
        <v>92</v>
      </c>
      <c r="E35" s="18">
        <f>'88.94.2'!C26</f>
        <v>2.9325425000000003</v>
      </c>
      <c r="F35" s="18">
        <f>'88.94.2'!C27</f>
        <v>201.9597928723633</v>
      </c>
      <c r="G35" s="19">
        <f t="shared" si="0"/>
        <v>204.8923353723633</v>
      </c>
    </row>
    <row r="36" spans="1:7" ht="19.15" customHeight="1">
      <c r="A36" s="16">
        <v>33</v>
      </c>
      <c r="B36" s="3" t="s">
        <v>34</v>
      </c>
      <c r="C36" s="78" t="s">
        <v>93</v>
      </c>
      <c r="D36" s="41" t="s">
        <v>94</v>
      </c>
      <c r="E36" s="18">
        <f>'88.94.3'!C37</f>
        <v>47.5592425</v>
      </c>
      <c r="F36" s="18">
        <f>'88.94.3'!C38</f>
        <v>307.94665346449653</v>
      </c>
      <c r="G36" s="19">
        <f t="shared" si="0"/>
        <v>355.5058959644965</v>
      </c>
    </row>
    <row r="37" spans="1:7" ht="18" customHeight="1">
      <c r="A37" s="16">
        <v>34</v>
      </c>
      <c r="B37" s="3" t="s">
        <v>87</v>
      </c>
      <c r="C37" s="78" t="s">
        <v>87</v>
      </c>
      <c r="D37" s="41" t="s">
        <v>88</v>
      </c>
      <c r="E37" s="18">
        <f>'88.970'!C37</f>
        <v>47.5067</v>
      </c>
      <c r="F37" s="18">
        <f>'88.970'!C38</f>
        <v>123.25628398815105</v>
      </c>
      <c r="G37" s="19">
        <f t="shared" si="0"/>
        <v>170.76298398815106</v>
      </c>
    </row>
    <row r="38" spans="1:7" ht="18" customHeight="1">
      <c r="A38" s="16">
        <v>35</v>
      </c>
      <c r="B38" s="4" t="s">
        <v>58</v>
      </c>
      <c r="C38" s="81" t="s">
        <v>58</v>
      </c>
      <c r="D38" s="17" t="s">
        <v>69</v>
      </c>
      <c r="E38" s="18">
        <f>'88.971'!C26</f>
        <v>2.9325425000000003</v>
      </c>
      <c r="F38" s="18">
        <f>'88.971'!C27</f>
        <v>128.24299746201172</v>
      </c>
      <c r="G38" s="19">
        <f t="shared" si="0"/>
        <v>131.17553996201173</v>
      </c>
    </row>
    <row r="39" spans="1:7" ht="18" customHeight="1">
      <c r="A39" s="16">
        <v>36</v>
      </c>
      <c r="B39" s="3" t="s">
        <v>61</v>
      </c>
      <c r="C39" s="78" t="s">
        <v>61</v>
      </c>
      <c r="D39" s="41" t="s">
        <v>70</v>
      </c>
      <c r="E39" s="18">
        <f>'88.976'!C37</f>
        <v>47.5592425</v>
      </c>
      <c r="F39" s="18">
        <f>'88.976'!C38</f>
        <v>163.6694308427192</v>
      </c>
      <c r="G39" s="19">
        <f t="shared" si="0"/>
        <v>211.22867334271922</v>
      </c>
    </row>
    <row r="40" spans="1:7" ht="18" customHeight="1">
      <c r="A40" s="16">
        <v>37</v>
      </c>
      <c r="B40" s="4" t="s">
        <v>58</v>
      </c>
      <c r="C40" s="81" t="s">
        <v>59</v>
      </c>
      <c r="D40" s="17" t="s">
        <v>60</v>
      </c>
      <c r="E40" s="18">
        <f>'88.971.1'!C26</f>
        <v>2.9325425000000003</v>
      </c>
      <c r="F40" s="18">
        <f>'88.971.1'!C27</f>
        <v>119.89145563450522</v>
      </c>
      <c r="G40" s="19">
        <f t="shared" si="0"/>
        <v>122.82399813450522</v>
      </c>
    </row>
    <row r="41" spans="1:7" ht="18" customHeight="1">
      <c r="A41" s="16">
        <v>38</v>
      </c>
      <c r="B41" s="78" t="s">
        <v>61</v>
      </c>
      <c r="C41" s="78" t="s">
        <v>62</v>
      </c>
      <c r="D41" s="79" t="s">
        <v>63</v>
      </c>
      <c r="E41" s="80">
        <f>'88.976.1'!C37</f>
        <v>47.5592425</v>
      </c>
      <c r="F41" s="18">
        <f>'88.976.1'!C38</f>
        <v>171.3486915287435</v>
      </c>
      <c r="G41" s="19">
        <f t="shared" si="0"/>
        <v>218.9079340287435</v>
      </c>
    </row>
    <row r="42" spans="1:7" ht="18" customHeight="1">
      <c r="A42" s="16">
        <v>39</v>
      </c>
      <c r="B42" s="81" t="s">
        <v>58</v>
      </c>
      <c r="C42" s="81" t="s">
        <v>64</v>
      </c>
      <c r="D42" s="82" t="s">
        <v>81</v>
      </c>
      <c r="E42" s="80">
        <f>'88.971.2'!C26</f>
        <v>2.9325425000000003</v>
      </c>
      <c r="F42" s="18">
        <f>'88.971.2'!C27</f>
        <v>128.24299746201172</v>
      </c>
      <c r="G42" s="19">
        <f t="shared" si="0"/>
        <v>131.17553996201173</v>
      </c>
    </row>
    <row r="43" spans="1:7" ht="18" customHeight="1">
      <c r="A43" s="16">
        <v>40</v>
      </c>
      <c r="B43" s="78" t="s">
        <v>82</v>
      </c>
      <c r="C43" s="78" t="s">
        <v>213</v>
      </c>
      <c r="D43" s="79" t="s">
        <v>84</v>
      </c>
      <c r="E43" s="80">
        <f>'88.979.2'!C37</f>
        <v>47.5592425</v>
      </c>
      <c r="F43" s="18">
        <f>'88.979.2'!C38</f>
        <v>171.3486915287435</v>
      </c>
      <c r="G43" s="19">
        <f t="shared" si="0"/>
        <v>218.9079340287435</v>
      </c>
    </row>
    <row r="44" spans="1:7" ht="18" customHeight="1">
      <c r="A44" s="16">
        <v>41</v>
      </c>
      <c r="B44" s="81" t="s">
        <v>58</v>
      </c>
      <c r="C44" s="81" t="s">
        <v>80</v>
      </c>
      <c r="D44" s="82" t="s">
        <v>85</v>
      </c>
      <c r="E44" s="80">
        <f>'88.971.3'!C26</f>
        <v>2.9325425000000003</v>
      </c>
      <c r="F44" s="18">
        <f>'88.971.3'!C27</f>
        <v>128.24299746201172</v>
      </c>
      <c r="G44" s="19">
        <f t="shared" si="0"/>
        <v>131.17553996201173</v>
      </c>
    </row>
    <row r="45" spans="1:7" ht="18" customHeight="1">
      <c r="A45" s="16">
        <v>42</v>
      </c>
      <c r="B45" s="7" t="s">
        <v>82</v>
      </c>
      <c r="C45" s="92" t="s">
        <v>83</v>
      </c>
      <c r="D45" s="77" t="s">
        <v>86</v>
      </c>
      <c r="E45" s="18">
        <f>'88.979.3'!C37</f>
        <v>47.5592425</v>
      </c>
      <c r="F45" s="18">
        <f>'88.979.3'!C38</f>
        <v>171.3486915287435</v>
      </c>
      <c r="G45" s="19">
        <f t="shared" si="0"/>
        <v>218.9079340287435</v>
      </c>
    </row>
    <row r="46" spans="1:7" ht="18" customHeight="1">
      <c r="A46" s="16">
        <v>43</v>
      </c>
      <c r="B46" s="3" t="s">
        <v>65</v>
      </c>
      <c r="C46" s="78" t="s">
        <v>65</v>
      </c>
      <c r="D46" s="41" t="s">
        <v>66</v>
      </c>
      <c r="E46" s="18">
        <f>'88.973'!C26</f>
        <v>2.9325425000000003</v>
      </c>
      <c r="F46" s="18">
        <f>'88.973'!C27</f>
        <v>78.61610684270833</v>
      </c>
      <c r="G46" s="19">
        <f t="shared" si="0"/>
        <v>81.54864934270833</v>
      </c>
    </row>
    <row r="47" spans="1:7" ht="18" customHeight="1">
      <c r="A47" s="16">
        <v>44</v>
      </c>
      <c r="B47" s="3" t="s">
        <v>67</v>
      </c>
      <c r="C47" s="78" t="s">
        <v>67</v>
      </c>
      <c r="D47" s="41" t="s">
        <v>68</v>
      </c>
      <c r="E47" s="18">
        <f>'88.975'!C37</f>
        <v>47.5592425</v>
      </c>
      <c r="F47" s="18">
        <f>'88.975'!C38</f>
        <v>130.93554467417536</v>
      </c>
      <c r="G47" s="19">
        <f t="shared" si="0"/>
        <v>178.49478717417537</v>
      </c>
    </row>
    <row r="48" spans="1:7" ht="18" customHeight="1">
      <c r="A48" s="16">
        <v>45</v>
      </c>
      <c r="B48" s="4" t="s">
        <v>76</v>
      </c>
      <c r="C48" s="81" t="s">
        <v>76</v>
      </c>
      <c r="D48" s="17" t="s">
        <v>77</v>
      </c>
      <c r="E48" s="18">
        <f>'88.977'!C26</f>
        <v>2.9325425000000003</v>
      </c>
      <c r="F48" s="18">
        <f>'88.977'!C27</f>
        <v>74.68151610182292</v>
      </c>
      <c r="G48" s="19">
        <f t="shared" si="0"/>
        <v>77.61405860182292</v>
      </c>
    </row>
    <row r="49" spans="1:7" ht="18" customHeight="1">
      <c r="A49" s="16">
        <v>46</v>
      </c>
      <c r="B49" s="4" t="s">
        <v>78</v>
      </c>
      <c r="C49" s="81" t="s">
        <v>78</v>
      </c>
      <c r="D49" s="17" t="s">
        <v>79</v>
      </c>
      <c r="E49" s="18">
        <f>'88.978'!C37</f>
        <v>47.5592425</v>
      </c>
      <c r="F49" s="18">
        <f>'88.978'!C38</f>
        <v>98.20165850563153</v>
      </c>
      <c r="G49" s="19">
        <f t="shared" si="0"/>
        <v>145.76090100563152</v>
      </c>
    </row>
    <row r="51" spans="3:5" ht="18" customHeight="1">
      <c r="C51" s="94"/>
      <c r="E51" s="20"/>
    </row>
    <row r="52" spans="1:7" ht="57" customHeight="1">
      <c r="A52" s="110" t="s">
        <v>214</v>
      </c>
      <c r="B52" s="110"/>
      <c r="C52" s="110"/>
      <c r="D52" s="110"/>
      <c r="E52" s="21" t="s">
        <v>103</v>
      </c>
      <c r="F52" s="21"/>
      <c r="G52" s="21" t="s">
        <v>104</v>
      </c>
    </row>
  </sheetData>
  <mergeCells count="7">
    <mergeCell ref="A52:D52"/>
    <mergeCell ref="A1:G1"/>
    <mergeCell ref="A2:A3"/>
    <mergeCell ref="B2:B3"/>
    <mergeCell ref="D2:D3"/>
    <mergeCell ref="G2:G3"/>
    <mergeCell ref="C2:C3"/>
  </mergeCells>
  <printOptions/>
  <pageMargins left="0.2755905511811024" right="0.15748031496062992" top="0.7480314960629921" bottom="0.7480314960629921" header="0.31496062992125984" footer="0.31496062992125984"/>
  <pageSetup horizontalDpi="600" verticalDpi="600" orientation="portrait" paperSize="9" scale="94" r:id="rId1"/>
  <headerFooter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AF36C-2040-4F8D-8DE4-946FAB3EFB5C}">
  <dimension ref="A1:K28"/>
  <sheetViews>
    <sheetView workbookViewId="0" topLeftCell="A7">
      <selection activeCell="A11" sqref="A11:XFD11"/>
    </sheetView>
  </sheetViews>
  <sheetFormatPr defaultColWidth="9.140625" defaultRowHeight="15"/>
  <cols>
    <col min="1" max="1" width="24.7109375" style="70" customWidth="1"/>
    <col min="2" max="2" width="50.421875" style="70" customWidth="1"/>
    <col min="3" max="3" width="20.28125" style="70" customWidth="1"/>
    <col min="4" max="4" width="12.8515625" style="70" customWidth="1"/>
    <col min="5" max="5" width="12.28125" style="70" customWidth="1"/>
    <col min="6" max="6" width="12.140625" style="70" customWidth="1"/>
    <col min="7" max="7" width="14.5742187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75">
      <c r="A1" s="50" t="s">
        <v>1</v>
      </c>
      <c r="B1" s="123" t="str">
        <f>'Wykaz procedur (przykład)'!D37</f>
        <v>RM jamy brzusznej bez wzmocnienia kontrastowego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30">
      <c r="A2" s="50" t="s">
        <v>95</v>
      </c>
      <c r="B2" s="72" t="str">
        <f>'Wykaz procedur (przykład)'!C37</f>
        <v>88.971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15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5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60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30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2</v>
      </c>
      <c r="G8" s="37">
        <f>'Słownik mat. (przykładowe ceny)'!E3</f>
        <v>0.45</v>
      </c>
      <c r="H8" s="37">
        <f>(F8/D8)*G8</f>
        <v>0.9</v>
      </c>
      <c r="I8" s="13"/>
      <c r="J8" s="13"/>
      <c r="K8" s="13"/>
    </row>
    <row r="9" spans="1:11" ht="30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1">(F9/D9)*G9</f>
        <v>1.05</v>
      </c>
      <c r="I9" s="13"/>
      <c r="J9" s="13"/>
      <c r="K9" s="13"/>
    </row>
    <row r="10" spans="1:11" ht="30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s="59" customFormat="1" ht="34.15" customHeight="1">
      <c r="A11" s="28" t="str">
        <f>'Słownik mat. (przykładowe ceny)'!A15</f>
        <v>MG-RM-013</v>
      </c>
      <c r="B11" s="53" t="str">
        <f>'Słownik mat. (przykładowe ceny)'!B15</f>
        <v>Koperta na CD
Opakowanie = 4.000 szt.</v>
      </c>
      <c r="C11" s="52" t="str">
        <f>'Słownik mat. (przykładowe ceny)'!C15</f>
        <v>materiał niemedyczny</v>
      </c>
      <c r="D11" s="29">
        <v>4000</v>
      </c>
      <c r="E11" s="95" t="str">
        <f>'Słownik mat. (przykładowe ceny)'!D15</f>
        <v>opakowanie</v>
      </c>
      <c r="F11" s="56">
        <v>1</v>
      </c>
      <c r="G11" s="37">
        <f>'Słownik mat. (przykładowe ceny)'!E15</f>
        <v>210.17</v>
      </c>
      <c r="H11" s="37">
        <f t="shared" si="0"/>
        <v>0.0525425</v>
      </c>
      <c r="I11" s="58"/>
      <c r="J11" s="58"/>
      <c r="K11" s="58"/>
    </row>
    <row r="12" spans="1:11" ht="26.45" customHeight="1">
      <c r="A12" s="126" t="s">
        <v>174</v>
      </c>
      <c r="B12" s="127"/>
      <c r="C12" s="127"/>
      <c r="D12" s="127"/>
      <c r="E12" s="127"/>
      <c r="F12" s="127"/>
      <c r="G12" s="128"/>
      <c r="H12" s="60">
        <f>SUM(H8:H11)</f>
        <v>2.9325425000000003</v>
      </c>
      <c r="I12" s="13"/>
      <c r="J12" s="13"/>
      <c r="K12" s="13"/>
    </row>
    <row r="13" spans="1:11" ht="18.6" customHeight="1">
      <c r="A13" s="50"/>
      <c r="B13" s="50"/>
      <c r="C13" s="50"/>
      <c r="D13" s="50"/>
      <c r="E13" s="50"/>
      <c r="F13" s="50"/>
      <c r="G13" s="50"/>
      <c r="H13" s="50"/>
      <c r="I13" s="13"/>
      <c r="J13" s="13"/>
      <c r="K13" s="13"/>
    </row>
    <row r="14" spans="1:11" ht="15">
      <c r="A14" s="61" t="s">
        <v>175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30">
      <c r="A15" s="50" t="s">
        <v>176</v>
      </c>
      <c r="B15" s="62" t="s">
        <v>177</v>
      </c>
      <c r="C15" s="62" t="s">
        <v>178</v>
      </c>
      <c r="D15" s="13"/>
      <c r="E15" s="13"/>
      <c r="F15" s="13"/>
      <c r="G15" s="13"/>
      <c r="H15" s="13"/>
      <c r="I15" s="13"/>
      <c r="J15" s="13"/>
      <c r="K15" s="13"/>
    </row>
    <row r="16" spans="1:11" ht="24" customHeight="1">
      <c r="A16" s="63" t="s">
        <v>134</v>
      </c>
      <c r="B16" s="64">
        <f>'Stawki wynagrodzeń (przykład)'!E11</f>
        <v>100.21850193007813</v>
      </c>
      <c r="C16" s="64">
        <f>B16/60</f>
        <v>1.6703083655013022</v>
      </c>
      <c r="D16" s="13"/>
      <c r="E16" s="13"/>
      <c r="F16" s="13"/>
      <c r="G16" s="13"/>
      <c r="H16" s="13"/>
      <c r="I16" s="13"/>
      <c r="J16" s="13"/>
      <c r="K16" s="13"/>
    </row>
    <row r="17" spans="1:11" ht="24" customHeight="1">
      <c r="A17" s="73" t="s">
        <v>137</v>
      </c>
      <c r="B17" s="74">
        <f>'Stawki wynagrodzeń (przykład)'!E26</f>
        <v>47.215088890625</v>
      </c>
      <c r="C17" s="64">
        <f aca="true" t="shared" si="1" ref="C17">B17/60</f>
        <v>0.7869181481770833</v>
      </c>
      <c r="D17" s="13"/>
      <c r="E17" s="13"/>
      <c r="F17" s="13"/>
      <c r="G17" s="13"/>
      <c r="H17" s="13"/>
      <c r="I17" s="13"/>
      <c r="J17" s="13"/>
      <c r="K17" s="13"/>
    </row>
    <row r="18" spans="1:1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60">
      <c r="A19" s="27" t="s">
        <v>97</v>
      </c>
      <c r="B19" s="27" t="s">
        <v>179</v>
      </c>
      <c r="C19" s="27" t="s">
        <v>162</v>
      </c>
      <c r="D19" s="27" t="s">
        <v>180</v>
      </c>
      <c r="E19" s="27" t="s">
        <v>181</v>
      </c>
      <c r="F19" s="27" t="s">
        <v>182</v>
      </c>
      <c r="G19" s="27" t="s">
        <v>183</v>
      </c>
      <c r="H19" s="13"/>
      <c r="I19" s="13"/>
      <c r="J19" s="13"/>
      <c r="K19" s="13"/>
    </row>
    <row r="20" spans="1:11" ht="15">
      <c r="A20" s="65"/>
      <c r="B20" s="51" t="s">
        <v>167</v>
      </c>
      <c r="C20" s="51" t="s">
        <v>169</v>
      </c>
      <c r="D20" s="51" t="s">
        <v>170</v>
      </c>
      <c r="E20" s="51" t="s">
        <v>171</v>
      </c>
      <c r="F20" s="51" t="s">
        <v>172</v>
      </c>
      <c r="G20" s="66" t="s">
        <v>184</v>
      </c>
      <c r="H20" s="13"/>
      <c r="I20" s="13"/>
      <c r="J20" s="13"/>
      <c r="K20" s="13"/>
    </row>
    <row r="21" spans="1:11" ht="26.45" customHeight="1">
      <c r="A21" s="23">
        <v>1</v>
      </c>
      <c r="B21" s="96" t="str">
        <f>A16</f>
        <v>Lekarz radiolog</v>
      </c>
      <c r="C21" s="67">
        <v>1</v>
      </c>
      <c r="D21" s="23" t="s">
        <v>185</v>
      </c>
      <c r="E21" s="68">
        <v>65</v>
      </c>
      <c r="F21" s="69">
        <f>C16</f>
        <v>1.6703083655013022</v>
      </c>
      <c r="G21" s="26">
        <f>(E21/C21)*F21</f>
        <v>108.57004375758464</v>
      </c>
      <c r="H21" s="13"/>
      <c r="I21" s="13"/>
      <c r="J21" s="13"/>
      <c r="K21" s="13"/>
    </row>
    <row r="22" spans="1:11" ht="26.45" customHeight="1">
      <c r="A22" s="23">
        <v>2</v>
      </c>
      <c r="B22" s="96" t="str">
        <f>A17</f>
        <v>Technik radiologii</v>
      </c>
      <c r="C22" s="67">
        <v>1</v>
      </c>
      <c r="D22" s="23" t="s">
        <v>185</v>
      </c>
      <c r="E22" s="68">
        <v>25</v>
      </c>
      <c r="F22" s="69">
        <f>C17</f>
        <v>0.7869181481770833</v>
      </c>
      <c r="G22" s="26">
        <f>(E22/C22)*F22</f>
        <v>19.672953704427083</v>
      </c>
      <c r="H22" s="13"/>
      <c r="I22" s="13"/>
      <c r="J22" s="13"/>
      <c r="K22" s="13"/>
    </row>
    <row r="23" spans="1:11" ht="27" customHeight="1">
      <c r="A23" s="126" t="s">
        <v>186</v>
      </c>
      <c r="B23" s="127"/>
      <c r="C23" s="127"/>
      <c r="D23" s="127"/>
      <c r="E23" s="127"/>
      <c r="F23" s="127"/>
      <c r="G23" s="60">
        <f>SUM(G21:G22)</f>
        <v>128.24299746201172</v>
      </c>
      <c r="H23" s="13"/>
      <c r="I23" s="13"/>
      <c r="J23" s="13"/>
      <c r="K23" s="13"/>
    </row>
    <row r="24" spans="1:11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26.45" customHeight="1">
      <c r="A26" s="129" t="s">
        <v>187</v>
      </c>
      <c r="B26" s="129"/>
      <c r="C26" s="64">
        <f>H12</f>
        <v>2.9325425000000003</v>
      </c>
      <c r="D26" s="13"/>
      <c r="E26" s="13"/>
      <c r="F26" s="13"/>
      <c r="G26" s="13"/>
      <c r="H26" s="13"/>
      <c r="I26" s="13"/>
      <c r="J26" s="13"/>
      <c r="K26" s="13"/>
    </row>
    <row r="27" spans="1:11" ht="25.15" customHeight="1">
      <c r="A27" s="130" t="s">
        <v>188</v>
      </c>
      <c r="B27" s="130"/>
      <c r="C27" s="64">
        <f>G23</f>
        <v>128.24299746201172</v>
      </c>
      <c r="D27" s="13"/>
      <c r="E27" s="13"/>
      <c r="F27" s="13"/>
      <c r="G27" s="13"/>
      <c r="H27" s="13"/>
      <c r="I27" s="13"/>
      <c r="J27" s="13"/>
      <c r="K27" s="13"/>
    </row>
    <row r="28" spans="1:11" ht="25.15" customHeight="1">
      <c r="A28" s="122" t="s">
        <v>189</v>
      </c>
      <c r="B28" s="122"/>
      <c r="C28" s="75">
        <f>SUM(C26:C27)</f>
        <v>131.17553996201173</v>
      </c>
      <c r="D28" s="13"/>
      <c r="E28" s="13"/>
      <c r="F28" s="13"/>
      <c r="G28" s="13"/>
      <c r="H28" s="13"/>
      <c r="I28" s="13"/>
      <c r="J28" s="13"/>
      <c r="K28" s="13"/>
    </row>
  </sheetData>
  <mergeCells count="7">
    <mergeCell ref="A28:B28"/>
    <mergeCell ref="B1:C1"/>
    <mergeCell ref="A4:C4"/>
    <mergeCell ref="A12:G12"/>
    <mergeCell ref="A23:F23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D66D0-8B9E-4F76-85A4-EEAB4B3679DA}">
  <dimension ref="A1:K39"/>
  <sheetViews>
    <sheetView workbookViewId="0" topLeftCell="A15">
      <selection activeCell="A20" sqref="A20:XFD20"/>
    </sheetView>
  </sheetViews>
  <sheetFormatPr defaultColWidth="9.140625" defaultRowHeight="15"/>
  <cols>
    <col min="1" max="1" width="24.7109375" style="70" customWidth="1"/>
    <col min="2" max="2" width="53.7109375" style="70" customWidth="1"/>
    <col min="3" max="3" width="20.00390625" style="70" customWidth="1"/>
    <col min="4" max="4" width="11.7109375" style="70" customWidth="1"/>
    <col min="5" max="5" width="12.57421875" style="70" customWidth="1"/>
    <col min="6" max="6" width="12.28125" style="70" customWidth="1"/>
    <col min="7" max="7" width="15.281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75">
      <c r="A1" s="50" t="s">
        <v>1</v>
      </c>
      <c r="B1" s="123" t="str">
        <f>'Wykaz procedur (przykład)'!D38</f>
        <v>RM jamy brzusznej bez i ze wzmocnieniem kontrastowym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30">
      <c r="A2" s="50" t="s">
        <v>95</v>
      </c>
      <c r="B2" s="72" t="str">
        <f>'Wykaz procedur (przykład)'!C38</f>
        <v>88.976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15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5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60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4.6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24.6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20">(F9/D9)*G9</f>
        <v>1.05</v>
      </c>
      <c r="I9" s="13"/>
      <c r="J9" s="13"/>
      <c r="K9" s="13"/>
    </row>
    <row r="10" spans="1:11" ht="24.6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24.6" customHeight="1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24.6" customHeight="1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24.6" customHeight="1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24.6" customHeight="1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24.6" customHeight="1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24.6" customHeight="1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24.6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24.6" customHeight="1">
      <c r="A18" s="53" t="str">
        <f>'Słownik mat. (przykładowe ceny)'!A13</f>
        <v>MG-RM-011</v>
      </c>
      <c r="B18" s="53" t="str">
        <f>'Słownik mat. (przykładowe ceny)'!B13</f>
        <v>Zestaw do wstrzykiwacza do kontrastu</v>
      </c>
      <c r="C18" s="52" t="str">
        <f>'Słownik mat. (przykładowe ceny)'!C13</f>
        <v>materiał jednorazowy</v>
      </c>
      <c r="D18" s="55">
        <v>1</v>
      </c>
      <c r="E18" s="95" t="str">
        <f>'Słownik mat. (przykładowe ceny)'!D13</f>
        <v>szt</v>
      </c>
      <c r="F18" s="56">
        <v>1</v>
      </c>
      <c r="G18" s="37">
        <f>'Słownik mat. (przykładowe ceny)'!E13</f>
        <v>39.1918</v>
      </c>
      <c r="H18" s="37">
        <f t="shared" si="0"/>
        <v>39.1918</v>
      </c>
      <c r="I18" s="58"/>
      <c r="J18" s="58"/>
      <c r="K18" s="58"/>
    </row>
    <row r="19" spans="1:11" s="59" customFormat="1" ht="24.6" customHeight="1">
      <c r="A19" s="53" t="str">
        <f>'Słownik mat. (przykładowe ceny)'!A14</f>
        <v>MG-RM-012</v>
      </c>
      <c r="B19" s="53" t="str">
        <f>'Słownik mat. (przykładowe ceny)'!B14</f>
        <v>Przedłużacz do pompy infuzyjnej</v>
      </c>
      <c r="C19" s="52" t="str">
        <f>'Słownik mat. (przykładowe ceny)'!C14</f>
        <v>materiał jednorazowy</v>
      </c>
      <c r="D19" s="55">
        <v>1</v>
      </c>
      <c r="E19" s="95" t="str">
        <f>'Słownik mat. (przykładowe ceny)'!D14</f>
        <v>szt</v>
      </c>
      <c r="F19" s="56">
        <v>1</v>
      </c>
      <c r="G19" s="37">
        <f>'Słownik mat. (przykładowe ceny)'!E14</f>
        <v>0.84</v>
      </c>
      <c r="H19" s="37">
        <f t="shared" si="0"/>
        <v>0.84</v>
      </c>
      <c r="I19" s="58"/>
      <c r="J19" s="58"/>
      <c r="K19" s="58"/>
    </row>
    <row r="20" spans="1:11" s="59" customFormat="1" ht="34.15" customHeight="1">
      <c r="A20" s="28" t="str">
        <f>'Słownik mat. (przykładowe ceny)'!A15</f>
        <v>MG-RM-013</v>
      </c>
      <c r="B20" s="53" t="str">
        <f>'Słownik mat. (przykładowe ceny)'!B15</f>
        <v>Koperta na CD
Opakowanie = 4.000 szt.</v>
      </c>
      <c r="C20" s="52" t="str">
        <f>'Słownik mat. (przykładowe ceny)'!C15</f>
        <v>materiał niemedyczny</v>
      </c>
      <c r="D20" s="29">
        <v>4000</v>
      </c>
      <c r="E20" s="95" t="str">
        <f>'Słownik mat. (przykładowe ceny)'!D15</f>
        <v>opakowanie</v>
      </c>
      <c r="F20" s="56">
        <v>1</v>
      </c>
      <c r="G20" s="37">
        <f>'Słownik mat. (przykładowe ceny)'!E15</f>
        <v>210.17</v>
      </c>
      <c r="H20" s="37">
        <f t="shared" si="0"/>
        <v>0.0525425</v>
      </c>
      <c r="I20" s="58"/>
      <c r="J20" s="58"/>
      <c r="K20" s="58"/>
    </row>
    <row r="21" spans="1:11" ht="28.9" customHeight="1">
      <c r="A21" s="126" t="s">
        <v>174</v>
      </c>
      <c r="B21" s="127"/>
      <c r="C21" s="127"/>
      <c r="D21" s="127"/>
      <c r="E21" s="127"/>
      <c r="F21" s="127"/>
      <c r="G21" s="128"/>
      <c r="H21" s="60">
        <f>SUM(H8:H20)</f>
        <v>47.5592425</v>
      </c>
      <c r="I21" s="13"/>
      <c r="J21" s="13"/>
      <c r="K21" s="13"/>
    </row>
    <row r="22" spans="1:11" ht="18.6" customHeight="1">
      <c r="A22" s="50"/>
      <c r="B22" s="50"/>
      <c r="C22" s="50"/>
      <c r="D22" s="50"/>
      <c r="E22" s="50"/>
      <c r="F22" s="50"/>
      <c r="G22" s="50"/>
      <c r="H22" s="50"/>
      <c r="I22" s="13"/>
      <c r="J22" s="13"/>
      <c r="K22" s="13"/>
    </row>
    <row r="23" spans="1:11" ht="15">
      <c r="A23" s="61" t="s">
        <v>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30">
      <c r="A24" s="50" t="s">
        <v>176</v>
      </c>
      <c r="B24" s="62" t="s">
        <v>177</v>
      </c>
      <c r="C24" s="62" t="s">
        <v>178</v>
      </c>
      <c r="D24" s="13"/>
      <c r="E24" s="13"/>
      <c r="F24" s="13"/>
      <c r="G24" s="13"/>
      <c r="H24" s="13"/>
      <c r="I24" s="13"/>
      <c r="J24" s="13"/>
      <c r="K24" s="13"/>
    </row>
    <row r="25" spans="1:11" ht="24" customHeight="1">
      <c r="A25" s="63" t="s">
        <v>134</v>
      </c>
      <c r="B25" s="64">
        <f>'Stawki wynagrodzeń (przykład)'!E11</f>
        <v>100.21850193007813</v>
      </c>
      <c r="C25" s="64">
        <f>B25/60</f>
        <v>1.6703083655013022</v>
      </c>
      <c r="D25" s="13"/>
      <c r="E25" s="13"/>
      <c r="F25" s="13"/>
      <c r="G25" s="13"/>
      <c r="H25" s="13"/>
      <c r="I25" s="13"/>
      <c r="J25" s="13"/>
      <c r="K25" s="13"/>
    </row>
    <row r="26" spans="1:11" ht="24" customHeight="1">
      <c r="A26" s="73" t="s">
        <v>137</v>
      </c>
      <c r="B26" s="74">
        <f>'Stawki wynagrodzeń (przykład)'!E26</f>
        <v>47.215088890625</v>
      </c>
      <c r="C26" s="64">
        <f aca="true" t="shared" si="1" ref="C26:C27">B26/60</f>
        <v>0.7869181481770833</v>
      </c>
      <c r="D26" s="13"/>
      <c r="E26" s="13"/>
      <c r="F26" s="13"/>
      <c r="G26" s="13"/>
      <c r="H26" s="13"/>
      <c r="I26" s="13"/>
      <c r="J26" s="13"/>
      <c r="K26" s="13"/>
    </row>
    <row r="27" spans="1:11" ht="24" customHeight="1">
      <c r="A27" s="73" t="s">
        <v>151</v>
      </c>
      <c r="B27" s="74">
        <f>'Stawki wynagrodzeń (przykład)'!E30</f>
        <v>44.93603934166667</v>
      </c>
      <c r="C27" s="64">
        <f t="shared" si="1"/>
        <v>0.7489339890277779</v>
      </c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45">
      <c r="A29" s="27" t="s">
        <v>97</v>
      </c>
      <c r="B29" s="27" t="s">
        <v>179</v>
      </c>
      <c r="C29" s="27" t="s">
        <v>162</v>
      </c>
      <c r="D29" s="27" t="s">
        <v>180</v>
      </c>
      <c r="E29" s="27" t="s">
        <v>181</v>
      </c>
      <c r="F29" s="27" t="s">
        <v>182</v>
      </c>
      <c r="G29" s="27" t="s">
        <v>183</v>
      </c>
      <c r="H29" s="13"/>
      <c r="I29" s="13"/>
      <c r="J29" s="13"/>
      <c r="K29" s="13"/>
    </row>
    <row r="30" spans="1:11" ht="15">
      <c r="A30" s="65"/>
      <c r="B30" s="51" t="s">
        <v>167</v>
      </c>
      <c r="C30" s="51" t="s">
        <v>169</v>
      </c>
      <c r="D30" s="51" t="s">
        <v>170</v>
      </c>
      <c r="E30" s="51" t="s">
        <v>171</v>
      </c>
      <c r="F30" s="51" t="s">
        <v>172</v>
      </c>
      <c r="G30" s="66" t="s">
        <v>184</v>
      </c>
      <c r="H30" s="13"/>
      <c r="I30" s="13"/>
      <c r="J30" s="13"/>
      <c r="K30" s="13"/>
    </row>
    <row r="31" spans="1:11" ht="27.6" customHeight="1">
      <c r="A31" s="23">
        <v>1</v>
      </c>
      <c r="B31" s="96" t="str">
        <f>A25</f>
        <v>Lekarz radiolog</v>
      </c>
      <c r="C31" s="67">
        <v>1</v>
      </c>
      <c r="D31" s="23" t="s">
        <v>185</v>
      </c>
      <c r="E31" s="68">
        <v>75</v>
      </c>
      <c r="F31" s="69">
        <f>C25</f>
        <v>1.6703083655013022</v>
      </c>
      <c r="G31" s="26">
        <f>(E31/C31)*F31</f>
        <v>125.27312741259767</v>
      </c>
      <c r="H31" s="13"/>
      <c r="I31" s="13"/>
      <c r="J31" s="13"/>
      <c r="K31" s="13"/>
    </row>
    <row r="32" spans="1:11" ht="27.6" customHeight="1">
      <c r="A32" s="23">
        <v>2</v>
      </c>
      <c r="B32" s="96" t="str">
        <f>A26</f>
        <v>Technik radiologii</v>
      </c>
      <c r="C32" s="67">
        <v>1</v>
      </c>
      <c r="D32" s="23" t="s">
        <v>185</v>
      </c>
      <c r="E32" s="68">
        <v>25</v>
      </c>
      <c r="F32" s="69">
        <f>C26</f>
        <v>0.7869181481770833</v>
      </c>
      <c r="G32" s="26">
        <f>(E32/C32)*F32</f>
        <v>19.672953704427083</v>
      </c>
      <c r="H32" s="13"/>
      <c r="I32" s="13"/>
      <c r="J32" s="13"/>
      <c r="K32" s="13"/>
    </row>
    <row r="33" spans="1:11" ht="27.6" customHeight="1">
      <c r="A33" s="46">
        <v>3</v>
      </c>
      <c r="B33" s="96" t="str">
        <f>A27</f>
        <v>Pielęgniarka</v>
      </c>
      <c r="C33" s="67">
        <v>1</v>
      </c>
      <c r="D33" s="23" t="s">
        <v>185</v>
      </c>
      <c r="E33" s="68">
        <v>25</v>
      </c>
      <c r="F33" s="69">
        <f>C27</f>
        <v>0.7489339890277779</v>
      </c>
      <c r="G33" s="26">
        <f>(E33/C33)*F33</f>
        <v>18.723349725694447</v>
      </c>
      <c r="H33" s="13"/>
      <c r="I33" s="13"/>
      <c r="J33" s="13"/>
      <c r="K33" s="13"/>
    </row>
    <row r="34" spans="1:11" ht="27" customHeight="1">
      <c r="A34" s="126" t="s">
        <v>186</v>
      </c>
      <c r="B34" s="127"/>
      <c r="C34" s="127"/>
      <c r="D34" s="127"/>
      <c r="E34" s="127"/>
      <c r="F34" s="127"/>
      <c r="G34" s="60">
        <f>SUM(G31:G33)</f>
        <v>163.6694308427192</v>
      </c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6.45" customHeight="1">
      <c r="A37" s="129" t="s">
        <v>187</v>
      </c>
      <c r="B37" s="129"/>
      <c r="C37" s="64">
        <f>H21</f>
        <v>47.5592425</v>
      </c>
      <c r="D37" s="13"/>
      <c r="E37" s="13"/>
      <c r="F37" s="13"/>
      <c r="G37" s="13"/>
      <c r="H37" s="13"/>
      <c r="I37" s="13"/>
      <c r="J37" s="13"/>
      <c r="K37" s="13"/>
    </row>
    <row r="38" spans="1:11" ht="25.15" customHeight="1">
      <c r="A38" s="130" t="s">
        <v>188</v>
      </c>
      <c r="B38" s="130"/>
      <c r="C38" s="64">
        <f>G34</f>
        <v>163.6694308427192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A39" s="122" t="s">
        <v>189</v>
      </c>
      <c r="B39" s="122"/>
      <c r="C39" s="75">
        <f>SUM(C37:C38)</f>
        <v>211.22867334271922</v>
      </c>
      <c r="D39" s="13"/>
      <c r="E39" s="13"/>
      <c r="F39" s="13"/>
      <c r="G39" s="13"/>
      <c r="H39" s="13"/>
      <c r="I39" s="13"/>
      <c r="J39" s="13"/>
      <c r="K39" s="13"/>
    </row>
  </sheetData>
  <mergeCells count="7">
    <mergeCell ref="A37:B37"/>
    <mergeCell ref="A38:B38"/>
    <mergeCell ref="A39:B39"/>
    <mergeCell ref="B1:C1"/>
    <mergeCell ref="A4:C4"/>
    <mergeCell ref="A21:G21"/>
    <mergeCell ref="A34:F34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CEF50-5322-4A03-BDF9-285C6FE688C3}">
  <dimension ref="A1:K28"/>
  <sheetViews>
    <sheetView workbookViewId="0" topLeftCell="A10">
      <selection activeCell="A11" sqref="A11:XFD11"/>
    </sheetView>
  </sheetViews>
  <sheetFormatPr defaultColWidth="9.140625" defaultRowHeight="15"/>
  <cols>
    <col min="1" max="1" width="24.7109375" style="70" customWidth="1"/>
    <col min="2" max="2" width="56.7109375" style="70" customWidth="1"/>
    <col min="3" max="3" width="20.7109375" style="70" customWidth="1"/>
    <col min="4" max="4" width="11.7109375" style="70" customWidth="1"/>
    <col min="5" max="5" width="11.28125" style="70" customWidth="1"/>
    <col min="6" max="6" width="11.8515625" style="70" customWidth="1"/>
    <col min="7" max="7" width="15.003906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75">
      <c r="A1" s="50" t="s">
        <v>1</v>
      </c>
      <c r="B1" s="123" t="str">
        <f>'Wykaz procedur (przykład)'!D39</f>
        <v>RM miednicy małej bez wzmocnienia kontrastowego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30">
      <c r="A2" s="50" t="s">
        <v>95</v>
      </c>
      <c r="B2" s="72" t="str">
        <f>'Wykaz procedur (przykład)'!C39</f>
        <v>88.971.1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15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5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60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8.9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2</v>
      </c>
      <c r="G8" s="37">
        <f>'Słownik mat. (przykładowe ceny)'!E3</f>
        <v>0.45</v>
      </c>
      <c r="H8" s="37">
        <f>(F8/D8)*G8</f>
        <v>0.9</v>
      </c>
      <c r="I8" s="13"/>
      <c r="J8" s="13"/>
      <c r="K8" s="13"/>
    </row>
    <row r="9" spans="1:11" ht="28.9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1">(F9/D9)*G9</f>
        <v>1.05</v>
      </c>
      <c r="I9" s="13"/>
      <c r="J9" s="13"/>
      <c r="K9" s="13"/>
    </row>
    <row r="10" spans="1:11" ht="28.9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s="59" customFormat="1" ht="34.15" customHeight="1">
      <c r="A11" s="28" t="str">
        <f>'Słownik mat. (przykładowe ceny)'!A15</f>
        <v>MG-RM-013</v>
      </c>
      <c r="B11" s="53" t="str">
        <f>'Słownik mat. (przykładowe ceny)'!B15</f>
        <v>Koperta na CD
Opakowanie = 4.000 szt.</v>
      </c>
      <c r="C11" s="52" t="str">
        <f>'Słownik mat. (przykładowe ceny)'!C15</f>
        <v>materiał niemedyczny</v>
      </c>
      <c r="D11" s="29">
        <v>4000</v>
      </c>
      <c r="E11" s="95" t="str">
        <f>'Słownik mat. (przykładowe ceny)'!D15</f>
        <v>opakowanie</v>
      </c>
      <c r="F11" s="56">
        <v>1</v>
      </c>
      <c r="G11" s="37">
        <f>'Słownik mat. (przykładowe ceny)'!E15</f>
        <v>210.17</v>
      </c>
      <c r="H11" s="37">
        <f t="shared" si="0"/>
        <v>0.0525425</v>
      </c>
      <c r="I11" s="58"/>
      <c r="J11" s="58"/>
      <c r="K11" s="58"/>
    </row>
    <row r="12" spans="1:11" ht="27" customHeight="1">
      <c r="A12" s="126" t="s">
        <v>174</v>
      </c>
      <c r="B12" s="127"/>
      <c r="C12" s="127"/>
      <c r="D12" s="127"/>
      <c r="E12" s="127"/>
      <c r="F12" s="127"/>
      <c r="G12" s="128"/>
      <c r="H12" s="60">
        <f>SUM(H8:H11)</f>
        <v>2.9325425000000003</v>
      </c>
      <c r="I12" s="13"/>
      <c r="J12" s="13"/>
      <c r="K12" s="13"/>
    </row>
    <row r="13" spans="1:11" ht="18.6" customHeight="1">
      <c r="A13" s="50"/>
      <c r="B13" s="50"/>
      <c r="C13" s="50"/>
      <c r="D13" s="50"/>
      <c r="E13" s="50"/>
      <c r="F13" s="50"/>
      <c r="G13" s="50"/>
      <c r="H13" s="50"/>
      <c r="I13" s="13"/>
      <c r="J13" s="13"/>
      <c r="K13" s="13"/>
    </row>
    <row r="14" spans="1:11" ht="15">
      <c r="A14" s="61" t="s">
        <v>175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30">
      <c r="A15" s="50" t="s">
        <v>176</v>
      </c>
      <c r="B15" s="62" t="s">
        <v>177</v>
      </c>
      <c r="C15" s="62" t="s">
        <v>178</v>
      </c>
      <c r="D15" s="13"/>
      <c r="E15" s="13"/>
      <c r="F15" s="13"/>
      <c r="G15" s="13"/>
      <c r="H15" s="13"/>
      <c r="I15" s="13"/>
      <c r="J15" s="13"/>
      <c r="K15" s="13"/>
    </row>
    <row r="16" spans="1:11" ht="25.15" customHeight="1">
      <c r="A16" s="63" t="s">
        <v>134</v>
      </c>
      <c r="B16" s="64">
        <f>'Stawki wynagrodzeń (przykład)'!E11</f>
        <v>100.21850193007813</v>
      </c>
      <c r="C16" s="64">
        <f>B16/60</f>
        <v>1.6703083655013022</v>
      </c>
      <c r="D16" s="13"/>
      <c r="E16" s="13"/>
      <c r="F16" s="13"/>
      <c r="G16" s="13"/>
      <c r="H16" s="13"/>
      <c r="I16" s="13"/>
      <c r="J16" s="13"/>
      <c r="K16" s="13"/>
    </row>
    <row r="17" spans="1:11" ht="25.15" customHeight="1">
      <c r="A17" s="73" t="s">
        <v>137</v>
      </c>
      <c r="B17" s="74">
        <f>'Stawki wynagrodzeń (przykład)'!E26</f>
        <v>47.215088890625</v>
      </c>
      <c r="C17" s="64">
        <f aca="true" t="shared" si="1" ref="C17">B17/60</f>
        <v>0.7869181481770833</v>
      </c>
      <c r="D17" s="13"/>
      <c r="E17" s="13"/>
      <c r="F17" s="13"/>
      <c r="G17" s="13"/>
      <c r="H17" s="13"/>
      <c r="I17" s="13"/>
      <c r="J17" s="13"/>
      <c r="K17" s="13"/>
    </row>
    <row r="18" spans="1:1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45">
      <c r="A19" s="27" t="s">
        <v>97</v>
      </c>
      <c r="B19" s="27" t="s">
        <v>179</v>
      </c>
      <c r="C19" s="27" t="s">
        <v>162</v>
      </c>
      <c r="D19" s="27" t="s">
        <v>180</v>
      </c>
      <c r="E19" s="27" t="s">
        <v>181</v>
      </c>
      <c r="F19" s="27" t="s">
        <v>182</v>
      </c>
      <c r="G19" s="27" t="s">
        <v>183</v>
      </c>
      <c r="H19" s="13"/>
      <c r="I19" s="13"/>
      <c r="J19" s="13"/>
      <c r="K19" s="13"/>
    </row>
    <row r="20" spans="1:11" ht="15">
      <c r="A20" s="65"/>
      <c r="B20" s="51" t="s">
        <v>167</v>
      </c>
      <c r="C20" s="51" t="s">
        <v>169</v>
      </c>
      <c r="D20" s="51" t="s">
        <v>170</v>
      </c>
      <c r="E20" s="51" t="s">
        <v>171</v>
      </c>
      <c r="F20" s="51" t="s">
        <v>172</v>
      </c>
      <c r="G20" s="66" t="s">
        <v>184</v>
      </c>
      <c r="H20" s="13"/>
      <c r="I20" s="13"/>
      <c r="J20" s="13"/>
      <c r="K20" s="13"/>
    </row>
    <row r="21" spans="1:11" ht="25.9" customHeight="1">
      <c r="A21" s="23">
        <v>1</v>
      </c>
      <c r="B21" s="96" t="str">
        <f>A16</f>
        <v>Lekarz radiolog</v>
      </c>
      <c r="C21" s="67">
        <v>1</v>
      </c>
      <c r="D21" s="23" t="s">
        <v>185</v>
      </c>
      <c r="E21" s="68">
        <v>60</v>
      </c>
      <c r="F21" s="69">
        <f>C16</f>
        <v>1.6703083655013022</v>
      </c>
      <c r="G21" s="26">
        <f>(E21/C21)*F21</f>
        <v>100.21850193007813</v>
      </c>
      <c r="H21" s="13"/>
      <c r="I21" s="13"/>
      <c r="J21" s="13"/>
      <c r="K21" s="13"/>
    </row>
    <row r="22" spans="1:11" ht="25.9" customHeight="1">
      <c r="A22" s="23">
        <v>2</v>
      </c>
      <c r="B22" s="96" t="str">
        <f>A17</f>
        <v>Technik radiologii</v>
      </c>
      <c r="C22" s="67">
        <v>1</v>
      </c>
      <c r="D22" s="23" t="s">
        <v>185</v>
      </c>
      <c r="E22" s="68">
        <v>25</v>
      </c>
      <c r="F22" s="69">
        <f>C17</f>
        <v>0.7869181481770833</v>
      </c>
      <c r="G22" s="26">
        <f>(E22/C22)*F22</f>
        <v>19.672953704427083</v>
      </c>
      <c r="H22" s="13"/>
      <c r="I22" s="13"/>
      <c r="J22" s="13"/>
      <c r="K22" s="13"/>
    </row>
    <row r="23" spans="1:11" ht="27" customHeight="1">
      <c r="A23" s="126" t="s">
        <v>186</v>
      </c>
      <c r="B23" s="127"/>
      <c r="C23" s="127"/>
      <c r="D23" s="127"/>
      <c r="E23" s="127"/>
      <c r="F23" s="127"/>
      <c r="G23" s="60">
        <f>SUM(G21:G22)</f>
        <v>119.89145563450522</v>
      </c>
      <c r="H23" s="13"/>
      <c r="I23" s="13"/>
      <c r="J23" s="13"/>
      <c r="K23" s="13"/>
    </row>
    <row r="24" spans="1:11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26.45" customHeight="1">
      <c r="A26" s="129" t="s">
        <v>187</v>
      </c>
      <c r="B26" s="129"/>
      <c r="C26" s="64">
        <f>H12</f>
        <v>2.9325425000000003</v>
      </c>
      <c r="D26" s="13"/>
      <c r="E26" s="13"/>
      <c r="F26" s="13"/>
      <c r="G26" s="13"/>
      <c r="H26" s="13"/>
      <c r="I26" s="13"/>
      <c r="J26" s="13"/>
      <c r="K26" s="13"/>
    </row>
    <row r="27" spans="1:11" ht="25.15" customHeight="1">
      <c r="A27" s="130" t="s">
        <v>188</v>
      </c>
      <c r="B27" s="130"/>
      <c r="C27" s="64">
        <f>G23</f>
        <v>119.89145563450522</v>
      </c>
      <c r="D27" s="13"/>
      <c r="E27" s="13"/>
      <c r="F27" s="13"/>
      <c r="G27" s="13"/>
      <c r="H27" s="13"/>
      <c r="I27" s="13"/>
      <c r="J27" s="13"/>
      <c r="K27" s="13"/>
    </row>
    <row r="28" spans="1:11" ht="25.15" customHeight="1">
      <c r="A28" s="122" t="s">
        <v>189</v>
      </c>
      <c r="B28" s="122"/>
      <c r="C28" s="75">
        <f>SUM(C26:C27)</f>
        <v>122.82399813450522</v>
      </c>
      <c r="D28" s="13"/>
      <c r="E28" s="13"/>
      <c r="F28" s="13"/>
      <c r="G28" s="13"/>
      <c r="H28" s="13"/>
      <c r="I28" s="13"/>
      <c r="J28" s="13"/>
      <c r="K28" s="13"/>
    </row>
  </sheetData>
  <mergeCells count="7">
    <mergeCell ref="A28:B28"/>
    <mergeCell ref="B1:C1"/>
    <mergeCell ref="A4:C4"/>
    <mergeCell ref="A12:G12"/>
    <mergeCell ref="A23:F23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CED79-59B2-4DAA-A4C1-4C66F40B2138}">
  <dimension ref="A1:K39"/>
  <sheetViews>
    <sheetView workbookViewId="0" topLeftCell="A10">
      <selection activeCell="A20" sqref="A20:XFD20"/>
    </sheetView>
  </sheetViews>
  <sheetFormatPr defaultColWidth="9.140625" defaultRowHeight="15"/>
  <cols>
    <col min="1" max="1" width="24.7109375" style="70" customWidth="1"/>
    <col min="2" max="2" width="54.28125" style="70" customWidth="1"/>
    <col min="3" max="3" width="18.7109375" style="70" customWidth="1"/>
    <col min="4" max="4" width="11.7109375" style="70" customWidth="1"/>
    <col min="5" max="5" width="12.8515625" style="70" customWidth="1"/>
    <col min="6" max="6" width="12.28125" style="70" customWidth="1"/>
    <col min="7" max="7" width="15.710937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75">
      <c r="A1" s="50" t="s">
        <v>1</v>
      </c>
      <c r="B1" s="123" t="str">
        <f>'Wykaz procedur (przykład)'!D40</f>
        <v>RM miednicy małej bez i ze wzmocnieniem kontrastowym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30">
      <c r="A2" s="50" t="s">
        <v>95</v>
      </c>
      <c r="B2" s="72" t="str">
        <f>'Wykaz procedur (przykład)'!C40</f>
        <v>88.976.1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15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5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60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8.9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28.9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20">(F9/D9)*G9</f>
        <v>1.05</v>
      </c>
      <c r="I9" s="13"/>
      <c r="J9" s="13"/>
      <c r="K9" s="13"/>
    </row>
    <row r="10" spans="1:11" ht="28.9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28.9" customHeight="1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28.9" customHeight="1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28.9" customHeight="1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28.9" customHeight="1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28.9" customHeight="1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28.9" customHeight="1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28.9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28.9" customHeight="1">
      <c r="A18" s="53" t="str">
        <f>'Słownik mat. (przykładowe ceny)'!A13</f>
        <v>MG-RM-011</v>
      </c>
      <c r="B18" s="53" t="str">
        <f>'Słownik mat. (przykładowe ceny)'!B13</f>
        <v>Zestaw do wstrzykiwacza do kontrastu</v>
      </c>
      <c r="C18" s="52" t="str">
        <f>'Słownik mat. (przykładowe ceny)'!C13</f>
        <v>materiał jednorazowy</v>
      </c>
      <c r="D18" s="55">
        <v>1</v>
      </c>
      <c r="E18" s="95" t="str">
        <f>'Słownik mat. (przykładowe ceny)'!D13</f>
        <v>szt</v>
      </c>
      <c r="F18" s="56">
        <v>1</v>
      </c>
      <c r="G18" s="37">
        <f>'Słownik mat. (przykładowe ceny)'!E13</f>
        <v>39.1918</v>
      </c>
      <c r="H18" s="37">
        <f t="shared" si="0"/>
        <v>39.1918</v>
      </c>
      <c r="I18" s="58"/>
      <c r="J18" s="58"/>
      <c r="K18" s="58"/>
    </row>
    <row r="19" spans="1:11" s="59" customFormat="1" ht="28.9" customHeight="1">
      <c r="A19" s="53" t="str">
        <f>'Słownik mat. (przykładowe ceny)'!A14</f>
        <v>MG-RM-012</v>
      </c>
      <c r="B19" s="53" t="str">
        <f>'Słownik mat. (przykładowe ceny)'!B14</f>
        <v>Przedłużacz do pompy infuzyjnej</v>
      </c>
      <c r="C19" s="52" t="str">
        <f>'Słownik mat. (przykładowe ceny)'!C14</f>
        <v>materiał jednorazowy</v>
      </c>
      <c r="D19" s="55">
        <v>1</v>
      </c>
      <c r="E19" s="95" t="str">
        <f>'Słownik mat. (przykładowe ceny)'!D14</f>
        <v>szt</v>
      </c>
      <c r="F19" s="56">
        <v>1</v>
      </c>
      <c r="G19" s="37">
        <f>'Słownik mat. (przykładowe ceny)'!E14</f>
        <v>0.84</v>
      </c>
      <c r="H19" s="37">
        <f t="shared" si="0"/>
        <v>0.84</v>
      </c>
      <c r="I19" s="58"/>
      <c r="J19" s="58"/>
      <c r="K19" s="58"/>
    </row>
    <row r="20" spans="1:11" s="59" customFormat="1" ht="34.15" customHeight="1">
      <c r="A20" s="28" t="str">
        <f>'Słownik mat. (przykładowe ceny)'!A15</f>
        <v>MG-RM-013</v>
      </c>
      <c r="B20" s="53" t="str">
        <f>'Słownik mat. (przykładowe ceny)'!B15</f>
        <v>Koperta na CD
Opakowanie = 4.000 szt.</v>
      </c>
      <c r="C20" s="52" t="str">
        <f>'Słownik mat. (przykładowe ceny)'!C15</f>
        <v>materiał niemedyczny</v>
      </c>
      <c r="D20" s="29">
        <v>4000</v>
      </c>
      <c r="E20" s="95" t="str">
        <f>'Słownik mat. (przykładowe ceny)'!D15</f>
        <v>opakowanie</v>
      </c>
      <c r="F20" s="56">
        <v>1</v>
      </c>
      <c r="G20" s="37">
        <f>'Słownik mat. (przykładowe ceny)'!E15</f>
        <v>210.17</v>
      </c>
      <c r="H20" s="37">
        <f t="shared" si="0"/>
        <v>0.0525425</v>
      </c>
      <c r="I20" s="58"/>
      <c r="J20" s="58"/>
      <c r="K20" s="58"/>
    </row>
    <row r="21" spans="1:11" ht="30.6" customHeight="1">
      <c r="A21" s="126" t="s">
        <v>174</v>
      </c>
      <c r="B21" s="127"/>
      <c r="C21" s="127"/>
      <c r="D21" s="127"/>
      <c r="E21" s="127"/>
      <c r="F21" s="127"/>
      <c r="G21" s="128"/>
      <c r="H21" s="60">
        <f>SUM(H8:H20)</f>
        <v>47.5592425</v>
      </c>
      <c r="I21" s="13"/>
      <c r="J21" s="13"/>
      <c r="K21" s="13"/>
    </row>
    <row r="22" spans="1:11" ht="18.6" customHeight="1">
      <c r="A22" s="50"/>
      <c r="B22" s="50"/>
      <c r="C22" s="50"/>
      <c r="D22" s="50"/>
      <c r="E22" s="50"/>
      <c r="F22" s="50"/>
      <c r="G22" s="50"/>
      <c r="H22" s="50"/>
      <c r="I22" s="13"/>
      <c r="J22" s="13"/>
      <c r="K22" s="13"/>
    </row>
    <row r="23" spans="1:11" ht="15">
      <c r="A23" s="61" t="s">
        <v>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30">
      <c r="A24" s="50" t="s">
        <v>176</v>
      </c>
      <c r="B24" s="62" t="s">
        <v>177</v>
      </c>
      <c r="C24" s="62" t="s">
        <v>178</v>
      </c>
      <c r="D24" s="13"/>
      <c r="E24" s="13"/>
      <c r="F24" s="13"/>
      <c r="G24" s="13"/>
      <c r="H24" s="13"/>
      <c r="I24" s="13"/>
      <c r="J24" s="13"/>
      <c r="K24" s="13"/>
    </row>
    <row r="25" spans="1:11" ht="24.6" customHeight="1">
      <c r="A25" s="63" t="s">
        <v>134</v>
      </c>
      <c r="B25" s="64">
        <f>'Stawki wynagrodzeń (przykład)'!E11</f>
        <v>100.21850193007813</v>
      </c>
      <c r="C25" s="64">
        <f>B25/60</f>
        <v>1.6703083655013022</v>
      </c>
      <c r="D25" s="13"/>
      <c r="E25" s="13"/>
      <c r="F25" s="13"/>
      <c r="G25" s="13"/>
      <c r="H25" s="13"/>
      <c r="I25" s="13"/>
      <c r="J25" s="13"/>
      <c r="K25" s="13"/>
    </row>
    <row r="26" spans="1:11" ht="24.6" customHeight="1">
      <c r="A26" s="73" t="s">
        <v>137</v>
      </c>
      <c r="B26" s="74">
        <f>'Stawki wynagrodzeń (przykład)'!E26</f>
        <v>47.215088890625</v>
      </c>
      <c r="C26" s="64">
        <f aca="true" t="shared" si="1" ref="C26:C27">B26/60</f>
        <v>0.7869181481770833</v>
      </c>
      <c r="D26" s="13"/>
      <c r="E26" s="13"/>
      <c r="F26" s="13"/>
      <c r="G26" s="13"/>
      <c r="H26" s="13"/>
      <c r="I26" s="13"/>
      <c r="J26" s="13"/>
      <c r="K26" s="13"/>
    </row>
    <row r="27" spans="1:11" ht="24.6" customHeight="1">
      <c r="A27" s="73" t="s">
        <v>151</v>
      </c>
      <c r="B27" s="74">
        <f>'Stawki wynagrodzeń (przykład)'!E30</f>
        <v>44.93603934166667</v>
      </c>
      <c r="C27" s="64">
        <f t="shared" si="1"/>
        <v>0.7489339890277779</v>
      </c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45">
      <c r="A29" s="27" t="s">
        <v>97</v>
      </c>
      <c r="B29" s="27" t="s">
        <v>179</v>
      </c>
      <c r="C29" s="27" t="s">
        <v>162</v>
      </c>
      <c r="D29" s="27" t="s">
        <v>180</v>
      </c>
      <c r="E29" s="27" t="s">
        <v>181</v>
      </c>
      <c r="F29" s="27" t="s">
        <v>182</v>
      </c>
      <c r="G29" s="27" t="s">
        <v>183</v>
      </c>
      <c r="H29" s="13"/>
      <c r="I29" s="13"/>
      <c r="J29" s="13"/>
      <c r="K29" s="13"/>
    </row>
    <row r="30" spans="1:11" ht="15">
      <c r="A30" s="65"/>
      <c r="B30" s="51" t="s">
        <v>167</v>
      </c>
      <c r="C30" s="51" t="s">
        <v>169</v>
      </c>
      <c r="D30" s="51" t="s">
        <v>170</v>
      </c>
      <c r="E30" s="51" t="s">
        <v>171</v>
      </c>
      <c r="F30" s="51" t="s">
        <v>172</v>
      </c>
      <c r="G30" s="66" t="s">
        <v>184</v>
      </c>
      <c r="H30" s="13"/>
      <c r="I30" s="13"/>
      <c r="J30" s="13"/>
      <c r="K30" s="13"/>
    </row>
    <row r="31" spans="1:11" ht="26.45" customHeight="1">
      <c r="A31" s="23">
        <v>1</v>
      </c>
      <c r="B31" s="96" t="str">
        <f>A25</f>
        <v>Lekarz radiolog</v>
      </c>
      <c r="C31" s="67">
        <v>1</v>
      </c>
      <c r="D31" s="23" t="s">
        <v>185</v>
      </c>
      <c r="E31" s="68">
        <v>75</v>
      </c>
      <c r="F31" s="69">
        <f>C25</f>
        <v>1.6703083655013022</v>
      </c>
      <c r="G31" s="26">
        <f>(E31/C31)*F31</f>
        <v>125.27312741259767</v>
      </c>
      <c r="H31" s="13"/>
      <c r="I31" s="13"/>
      <c r="J31" s="13"/>
      <c r="K31" s="13"/>
    </row>
    <row r="32" spans="1:11" ht="26.45" customHeight="1">
      <c r="A32" s="23">
        <v>2</v>
      </c>
      <c r="B32" s="96" t="str">
        <f>A26</f>
        <v>Technik radiologii</v>
      </c>
      <c r="C32" s="67">
        <v>1</v>
      </c>
      <c r="D32" s="23" t="s">
        <v>185</v>
      </c>
      <c r="E32" s="68">
        <v>30</v>
      </c>
      <c r="F32" s="69">
        <f>C26</f>
        <v>0.7869181481770833</v>
      </c>
      <c r="G32" s="26">
        <f>(E32/C32)*F32</f>
        <v>23.6075444453125</v>
      </c>
      <c r="H32" s="13"/>
      <c r="I32" s="13"/>
      <c r="J32" s="13"/>
      <c r="K32" s="13"/>
    </row>
    <row r="33" spans="1:11" ht="26.45" customHeight="1">
      <c r="A33" s="46">
        <v>3</v>
      </c>
      <c r="B33" s="96" t="str">
        <f>A27</f>
        <v>Pielęgniarka</v>
      </c>
      <c r="C33" s="67">
        <v>1</v>
      </c>
      <c r="D33" s="23" t="s">
        <v>185</v>
      </c>
      <c r="E33" s="68">
        <v>30</v>
      </c>
      <c r="F33" s="69">
        <f>C27</f>
        <v>0.7489339890277779</v>
      </c>
      <c r="G33" s="26">
        <f>(E33/C33)*F33</f>
        <v>22.468019670833336</v>
      </c>
      <c r="H33" s="13"/>
      <c r="I33" s="13"/>
      <c r="J33" s="13"/>
      <c r="K33" s="13"/>
    </row>
    <row r="34" spans="1:11" ht="27" customHeight="1">
      <c r="A34" s="126" t="s">
        <v>186</v>
      </c>
      <c r="B34" s="127"/>
      <c r="C34" s="127"/>
      <c r="D34" s="127"/>
      <c r="E34" s="127"/>
      <c r="F34" s="127"/>
      <c r="G34" s="60">
        <f>SUM(G31:G33)</f>
        <v>171.3486915287435</v>
      </c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6.45" customHeight="1">
      <c r="A37" s="129" t="s">
        <v>187</v>
      </c>
      <c r="B37" s="129"/>
      <c r="C37" s="64">
        <f>H21</f>
        <v>47.5592425</v>
      </c>
      <c r="D37" s="13"/>
      <c r="E37" s="13"/>
      <c r="F37" s="13"/>
      <c r="G37" s="13"/>
      <c r="H37" s="13"/>
      <c r="I37" s="13"/>
      <c r="J37" s="13"/>
      <c r="K37" s="13"/>
    </row>
    <row r="38" spans="1:11" ht="25.15" customHeight="1">
      <c r="A38" s="130" t="s">
        <v>188</v>
      </c>
      <c r="B38" s="130"/>
      <c r="C38" s="64">
        <f>G34</f>
        <v>171.3486915287435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A39" s="122" t="s">
        <v>189</v>
      </c>
      <c r="B39" s="122"/>
      <c r="C39" s="75">
        <f>SUM(C37:C38)</f>
        <v>218.9079340287435</v>
      </c>
      <c r="D39" s="13"/>
      <c r="E39" s="13"/>
      <c r="F39" s="13"/>
      <c r="G39" s="13"/>
      <c r="H39" s="13"/>
      <c r="I39" s="13"/>
      <c r="J39" s="13"/>
      <c r="K39" s="13"/>
    </row>
  </sheetData>
  <mergeCells count="7">
    <mergeCell ref="A37:B37"/>
    <mergeCell ref="A38:B38"/>
    <mergeCell ref="A39:B39"/>
    <mergeCell ref="B1:C1"/>
    <mergeCell ref="A4:C4"/>
    <mergeCell ref="A21:G21"/>
    <mergeCell ref="A34:F34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70E56-AA13-49F5-A236-0CE7880FA52E}">
  <dimension ref="A1:K28"/>
  <sheetViews>
    <sheetView workbookViewId="0" topLeftCell="A1">
      <selection activeCell="A11" sqref="A11:XFD11"/>
    </sheetView>
  </sheetViews>
  <sheetFormatPr defaultColWidth="9.140625" defaultRowHeight="15"/>
  <cols>
    <col min="1" max="1" width="24.7109375" style="70" customWidth="1"/>
    <col min="2" max="2" width="50.421875" style="70" customWidth="1"/>
    <col min="3" max="3" width="20.7109375" style="70" customWidth="1"/>
    <col min="4" max="4" width="11.7109375" style="70" customWidth="1"/>
    <col min="5" max="5" width="13.28125" style="70" customWidth="1"/>
    <col min="6" max="6" width="13.140625" style="70" customWidth="1"/>
    <col min="7" max="7" width="15.281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75">
      <c r="A1" s="50" t="s">
        <v>1</v>
      </c>
      <c r="B1" s="123" t="str">
        <f>'Wykaz procedur (przykład)'!D41</f>
        <v>RM wątroby bez wzmocnienia kontrastowego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30">
      <c r="A2" s="50" t="s">
        <v>95</v>
      </c>
      <c r="B2" s="72" t="str">
        <f>'Wykaz procedur (przykład)'!C41</f>
        <v>88.971.2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15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5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60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7.6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2</v>
      </c>
      <c r="G8" s="37">
        <f>'Słownik mat. (przykładowe ceny)'!E3</f>
        <v>0.45</v>
      </c>
      <c r="H8" s="37">
        <f>(F8/D8)*G8</f>
        <v>0.9</v>
      </c>
      <c r="I8" s="13"/>
      <c r="J8" s="13"/>
      <c r="K8" s="13"/>
    </row>
    <row r="9" spans="1:11" ht="27.6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1">(F9/D9)*G9</f>
        <v>1.05</v>
      </c>
      <c r="I9" s="13"/>
      <c r="J9" s="13"/>
      <c r="K9" s="13"/>
    </row>
    <row r="10" spans="1:11" ht="27.6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s="59" customFormat="1" ht="34.15" customHeight="1">
      <c r="A11" s="28" t="str">
        <f>'Słownik mat. (przykładowe ceny)'!A15</f>
        <v>MG-RM-013</v>
      </c>
      <c r="B11" s="53" t="str">
        <f>'Słownik mat. (przykładowe ceny)'!B15</f>
        <v>Koperta na CD
Opakowanie = 4.000 szt.</v>
      </c>
      <c r="C11" s="52" t="str">
        <f>'Słownik mat. (przykładowe ceny)'!C15</f>
        <v>materiał niemedyczny</v>
      </c>
      <c r="D11" s="29">
        <v>4000</v>
      </c>
      <c r="E11" s="95" t="str">
        <f>'Słownik mat. (przykładowe ceny)'!D15</f>
        <v>opakowanie</v>
      </c>
      <c r="F11" s="56">
        <v>1</v>
      </c>
      <c r="G11" s="37">
        <f>'Słownik mat. (przykładowe ceny)'!E15</f>
        <v>210.17</v>
      </c>
      <c r="H11" s="37">
        <f t="shared" si="0"/>
        <v>0.0525425</v>
      </c>
      <c r="I11" s="58"/>
      <c r="J11" s="58"/>
      <c r="K11" s="58"/>
    </row>
    <row r="12" spans="1:11" ht="25.15" customHeight="1">
      <c r="A12" s="126" t="s">
        <v>174</v>
      </c>
      <c r="B12" s="127"/>
      <c r="C12" s="127"/>
      <c r="D12" s="127"/>
      <c r="E12" s="127"/>
      <c r="F12" s="127"/>
      <c r="G12" s="128"/>
      <c r="H12" s="60">
        <f>SUM(H8:H11)</f>
        <v>2.9325425000000003</v>
      </c>
      <c r="I12" s="13"/>
      <c r="J12" s="13"/>
      <c r="K12" s="13"/>
    </row>
    <row r="13" spans="1:11" ht="18.6" customHeight="1">
      <c r="A13" s="50"/>
      <c r="B13" s="50"/>
      <c r="C13" s="50"/>
      <c r="D13" s="50"/>
      <c r="E13" s="50"/>
      <c r="F13" s="50"/>
      <c r="G13" s="50"/>
      <c r="H13" s="50"/>
      <c r="I13" s="13"/>
      <c r="J13" s="13"/>
      <c r="K13" s="13"/>
    </row>
    <row r="14" spans="1:11" ht="15">
      <c r="A14" s="61" t="s">
        <v>175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30">
      <c r="A15" s="50" t="s">
        <v>176</v>
      </c>
      <c r="B15" s="62" t="s">
        <v>177</v>
      </c>
      <c r="C15" s="62" t="s">
        <v>178</v>
      </c>
      <c r="D15" s="13"/>
      <c r="E15" s="13"/>
      <c r="F15" s="13"/>
      <c r="G15" s="13"/>
      <c r="H15" s="13"/>
      <c r="I15" s="13"/>
      <c r="J15" s="13"/>
      <c r="K15" s="13"/>
    </row>
    <row r="16" spans="1:11" ht="25.15" customHeight="1">
      <c r="A16" s="63" t="s">
        <v>134</v>
      </c>
      <c r="B16" s="64">
        <f>'Stawki wynagrodzeń (przykład)'!E11</f>
        <v>100.21850193007813</v>
      </c>
      <c r="C16" s="64">
        <f>B16/60</f>
        <v>1.6703083655013022</v>
      </c>
      <c r="D16" s="13"/>
      <c r="E16" s="13"/>
      <c r="F16" s="13"/>
      <c r="G16" s="13"/>
      <c r="H16" s="13"/>
      <c r="I16" s="13"/>
      <c r="J16" s="13"/>
      <c r="K16" s="13"/>
    </row>
    <row r="17" spans="1:11" ht="25.15" customHeight="1">
      <c r="A17" s="73" t="s">
        <v>137</v>
      </c>
      <c r="B17" s="74">
        <f>'Stawki wynagrodzeń (przykład)'!E26</f>
        <v>47.215088890625</v>
      </c>
      <c r="C17" s="64">
        <f aca="true" t="shared" si="1" ref="C17">B17/60</f>
        <v>0.7869181481770833</v>
      </c>
      <c r="D17" s="13"/>
      <c r="E17" s="13"/>
      <c r="F17" s="13"/>
      <c r="G17" s="13"/>
      <c r="H17" s="13"/>
      <c r="I17" s="13"/>
      <c r="J17" s="13"/>
      <c r="K17" s="13"/>
    </row>
    <row r="18" spans="1:1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45">
      <c r="A19" s="27" t="s">
        <v>97</v>
      </c>
      <c r="B19" s="27" t="s">
        <v>179</v>
      </c>
      <c r="C19" s="27" t="s">
        <v>162</v>
      </c>
      <c r="D19" s="27" t="s">
        <v>180</v>
      </c>
      <c r="E19" s="27" t="s">
        <v>181</v>
      </c>
      <c r="F19" s="27" t="s">
        <v>182</v>
      </c>
      <c r="G19" s="27" t="s">
        <v>183</v>
      </c>
      <c r="H19" s="13"/>
      <c r="I19" s="13"/>
      <c r="J19" s="13"/>
      <c r="K19" s="13"/>
    </row>
    <row r="20" spans="1:11" ht="15">
      <c r="A20" s="65"/>
      <c r="B20" s="51" t="s">
        <v>167</v>
      </c>
      <c r="C20" s="51" t="s">
        <v>169</v>
      </c>
      <c r="D20" s="51" t="s">
        <v>170</v>
      </c>
      <c r="E20" s="51" t="s">
        <v>171</v>
      </c>
      <c r="F20" s="51" t="s">
        <v>172</v>
      </c>
      <c r="G20" s="66" t="s">
        <v>184</v>
      </c>
      <c r="H20" s="13"/>
      <c r="I20" s="13"/>
      <c r="J20" s="13"/>
      <c r="K20" s="13"/>
    </row>
    <row r="21" spans="1:11" ht="24.6" customHeight="1">
      <c r="A21" s="23">
        <v>1</v>
      </c>
      <c r="B21" s="96" t="str">
        <f>A16</f>
        <v>Lekarz radiolog</v>
      </c>
      <c r="C21" s="67">
        <v>1</v>
      </c>
      <c r="D21" s="23" t="s">
        <v>185</v>
      </c>
      <c r="E21" s="68">
        <v>65</v>
      </c>
      <c r="F21" s="69">
        <f>C16</f>
        <v>1.6703083655013022</v>
      </c>
      <c r="G21" s="26">
        <f>(E21/C21)*F21</f>
        <v>108.57004375758464</v>
      </c>
      <c r="H21" s="13"/>
      <c r="I21" s="13"/>
      <c r="J21" s="13"/>
      <c r="K21" s="13"/>
    </row>
    <row r="22" spans="1:11" ht="24.6" customHeight="1">
      <c r="A22" s="23">
        <v>2</v>
      </c>
      <c r="B22" s="96" t="str">
        <f>A17</f>
        <v>Technik radiologii</v>
      </c>
      <c r="C22" s="67">
        <v>1</v>
      </c>
      <c r="D22" s="23" t="s">
        <v>185</v>
      </c>
      <c r="E22" s="68">
        <v>25</v>
      </c>
      <c r="F22" s="69">
        <f>C17</f>
        <v>0.7869181481770833</v>
      </c>
      <c r="G22" s="26">
        <f>(E22/C22)*F22</f>
        <v>19.672953704427083</v>
      </c>
      <c r="H22" s="13"/>
      <c r="I22" s="13"/>
      <c r="J22" s="13"/>
      <c r="K22" s="13"/>
    </row>
    <row r="23" spans="1:11" ht="27" customHeight="1">
      <c r="A23" s="126" t="s">
        <v>186</v>
      </c>
      <c r="B23" s="127"/>
      <c r="C23" s="127"/>
      <c r="D23" s="127"/>
      <c r="E23" s="127"/>
      <c r="F23" s="127"/>
      <c r="G23" s="60">
        <f>SUM(G21:G22)</f>
        <v>128.24299746201172</v>
      </c>
      <c r="H23" s="13"/>
      <c r="I23" s="13"/>
      <c r="J23" s="13"/>
      <c r="K23" s="13"/>
    </row>
    <row r="24" spans="1:11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26.45" customHeight="1">
      <c r="A26" s="129" t="s">
        <v>187</v>
      </c>
      <c r="B26" s="129"/>
      <c r="C26" s="64">
        <f>H12</f>
        <v>2.9325425000000003</v>
      </c>
      <c r="D26" s="13"/>
      <c r="E26" s="13"/>
      <c r="F26" s="13"/>
      <c r="G26" s="13"/>
      <c r="H26" s="13"/>
      <c r="I26" s="13"/>
      <c r="J26" s="13"/>
      <c r="K26" s="13"/>
    </row>
    <row r="27" spans="1:11" ht="25.15" customHeight="1">
      <c r="A27" s="130" t="s">
        <v>188</v>
      </c>
      <c r="B27" s="130"/>
      <c r="C27" s="64">
        <f>G23</f>
        <v>128.24299746201172</v>
      </c>
      <c r="D27" s="13"/>
      <c r="E27" s="13"/>
      <c r="F27" s="13"/>
      <c r="G27" s="13"/>
      <c r="H27" s="13"/>
      <c r="I27" s="13"/>
      <c r="J27" s="13"/>
      <c r="K27" s="13"/>
    </row>
    <row r="28" spans="1:11" ht="25.15" customHeight="1">
      <c r="A28" s="122" t="s">
        <v>189</v>
      </c>
      <c r="B28" s="122"/>
      <c r="C28" s="75">
        <f>SUM(C26:C27)</f>
        <v>131.17553996201173</v>
      </c>
      <c r="D28" s="13"/>
      <c r="E28" s="13"/>
      <c r="F28" s="13"/>
      <c r="G28" s="13"/>
      <c r="H28" s="13"/>
      <c r="I28" s="13"/>
      <c r="J28" s="13"/>
      <c r="K28" s="13"/>
    </row>
  </sheetData>
  <mergeCells count="7">
    <mergeCell ref="A28:B28"/>
    <mergeCell ref="B1:C1"/>
    <mergeCell ref="A4:C4"/>
    <mergeCell ref="A12:G12"/>
    <mergeCell ref="A23:F23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7E038-C1A5-4EFD-B0EA-3E06C104E181}">
  <dimension ref="A1:K39"/>
  <sheetViews>
    <sheetView workbookViewId="0" topLeftCell="A16">
      <selection activeCell="A25" sqref="A25:A27"/>
    </sheetView>
  </sheetViews>
  <sheetFormatPr defaultColWidth="9.140625" defaultRowHeight="15"/>
  <cols>
    <col min="1" max="1" width="24.7109375" style="70" customWidth="1"/>
    <col min="2" max="2" width="49.28125" style="70" customWidth="1"/>
    <col min="3" max="3" width="19.8515625" style="70" customWidth="1"/>
    <col min="4" max="4" width="11.7109375" style="70" customWidth="1"/>
    <col min="5" max="5" width="11.28125" style="70" customWidth="1"/>
    <col min="6" max="6" width="12.00390625" style="70" customWidth="1"/>
    <col min="7" max="7" width="14.85156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75">
      <c r="A1" s="50" t="s">
        <v>1</v>
      </c>
      <c r="B1" s="123" t="str">
        <f>'Wykaz procedur (przykład)'!D42</f>
        <v>RM wątroby bez i ze wzmocnieniem kontrastowym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30">
      <c r="A2" s="50" t="s">
        <v>95</v>
      </c>
      <c r="B2" s="72" t="str">
        <f>'Wykaz procedur (przykład)'!C42</f>
        <v>88.979.2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15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5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60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4.6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24.6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20">(F9/D9)*G9</f>
        <v>1.05</v>
      </c>
      <c r="I9" s="13"/>
      <c r="J9" s="13"/>
      <c r="K9" s="13"/>
    </row>
    <row r="10" spans="1:11" ht="24.6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24.6" customHeight="1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24.6" customHeight="1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24.6" customHeight="1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24.6" customHeight="1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24.6" customHeight="1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24.6" customHeight="1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24.6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24.6" customHeight="1">
      <c r="A18" s="53" t="str">
        <f>'Słownik mat. (przykładowe ceny)'!A13</f>
        <v>MG-RM-011</v>
      </c>
      <c r="B18" s="53" t="str">
        <f>'Słownik mat. (przykładowe ceny)'!B13</f>
        <v>Zestaw do wstrzykiwacza do kontrastu</v>
      </c>
      <c r="C18" s="52" t="str">
        <f>'Słownik mat. (przykładowe ceny)'!C13</f>
        <v>materiał jednorazowy</v>
      </c>
      <c r="D18" s="55">
        <v>1</v>
      </c>
      <c r="E18" s="95" t="str">
        <f>'Słownik mat. (przykładowe ceny)'!D13</f>
        <v>szt</v>
      </c>
      <c r="F18" s="56">
        <v>1</v>
      </c>
      <c r="G18" s="37">
        <f>'Słownik mat. (przykładowe ceny)'!E13</f>
        <v>39.1918</v>
      </c>
      <c r="H18" s="37">
        <f t="shared" si="0"/>
        <v>39.1918</v>
      </c>
      <c r="I18" s="58"/>
      <c r="J18" s="58"/>
      <c r="K18" s="58"/>
    </row>
    <row r="19" spans="1:11" s="59" customFormat="1" ht="24.6" customHeight="1">
      <c r="A19" s="53" t="str">
        <f>'Słownik mat. (przykładowe ceny)'!A14</f>
        <v>MG-RM-012</v>
      </c>
      <c r="B19" s="53" t="str">
        <f>'Słownik mat. (przykładowe ceny)'!B14</f>
        <v>Przedłużacz do pompy infuzyjnej</v>
      </c>
      <c r="C19" s="52" t="str">
        <f>'Słownik mat. (przykładowe ceny)'!C14</f>
        <v>materiał jednorazowy</v>
      </c>
      <c r="D19" s="55">
        <v>1</v>
      </c>
      <c r="E19" s="95" t="str">
        <f>'Słownik mat. (przykładowe ceny)'!D14</f>
        <v>szt</v>
      </c>
      <c r="F19" s="56">
        <v>1</v>
      </c>
      <c r="G19" s="37">
        <f>'Słownik mat. (przykładowe ceny)'!E14</f>
        <v>0.84</v>
      </c>
      <c r="H19" s="37">
        <f t="shared" si="0"/>
        <v>0.84</v>
      </c>
      <c r="I19" s="58"/>
      <c r="J19" s="58"/>
      <c r="K19" s="58"/>
    </row>
    <row r="20" spans="1:11" s="59" customFormat="1" ht="34.15" customHeight="1">
      <c r="A20" s="28" t="str">
        <f>'Słownik mat. (przykładowe ceny)'!A15</f>
        <v>MG-RM-013</v>
      </c>
      <c r="B20" s="53" t="str">
        <f>'Słownik mat. (przykładowe ceny)'!B15</f>
        <v>Koperta na CD
Opakowanie = 4.000 szt.</v>
      </c>
      <c r="C20" s="52" t="str">
        <f>'Słownik mat. (przykładowe ceny)'!C15</f>
        <v>materiał niemedyczny</v>
      </c>
      <c r="D20" s="29">
        <v>4000</v>
      </c>
      <c r="E20" s="95" t="str">
        <f>'Słownik mat. (przykładowe ceny)'!D15</f>
        <v>opakowanie</v>
      </c>
      <c r="F20" s="56">
        <v>1</v>
      </c>
      <c r="G20" s="37">
        <f>'Słownik mat. (przykładowe ceny)'!E15</f>
        <v>210.17</v>
      </c>
      <c r="H20" s="37">
        <f t="shared" si="0"/>
        <v>0.0525425</v>
      </c>
      <c r="I20" s="58"/>
      <c r="J20" s="58"/>
      <c r="K20" s="58"/>
    </row>
    <row r="21" spans="1:11" ht="24" customHeight="1">
      <c r="A21" s="126" t="s">
        <v>174</v>
      </c>
      <c r="B21" s="127"/>
      <c r="C21" s="127"/>
      <c r="D21" s="127"/>
      <c r="E21" s="127"/>
      <c r="F21" s="127"/>
      <c r="G21" s="128"/>
      <c r="H21" s="60">
        <f>SUM(H8:H20)</f>
        <v>47.5592425</v>
      </c>
      <c r="I21" s="13"/>
      <c r="J21" s="13"/>
      <c r="K21" s="13"/>
    </row>
    <row r="22" spans="1:11" ht="18.6" customHeight="1">
      <c r="A22" s="50"/>
      <c r="B22" s="50"/>
      <c r="C22" s="50"/>
      <c r="D22" s="50"/>
      <c r="E22" s="50"/>
      <c r="F22" s="50"/>
      <c r="G22" s="50"/>
      <c r="H22" s="50"/>
      <c r="I22" s="13"/>
      <c r="J22" s="13"/>
      <c r="K22" s="13"/>
    </row>
    <row r="23" spans="1:11" ht="15">
      <c r="A23" s="61" t="s">
        <v>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30">
      <c r="A24" s="50" t="s">
        <v>176</v>
      </c>
      <c r="B24" s="62" t="s">
        <v>177</v>
      </c>
      <c r="C24" s="62" t="s">
        <v>178</v>
      </c>
      <c r="D24" s="13"/>
      <c r="E24" s="13"/>
      <c r="F24" s="13"/>
      <c r="G24" s="13"/>
      <c r="H24" s="13"/>
      <c r="I24" s="13"/>
      <c r="J24" s="13"/>
      <c r="K24" s="13"/>
    </row>
    <row r="25" spans="1:11" ht="25.15" customHeight="1">
      <c r="A25" s="63" t="s">
        <v>134</v>
      </c>
      <c r="B25" s="64">
        <f>'Stawki wynagrodzeń (przykład)'!E11</f>
        <v>100.21850193007813</v>
      </c>
      <c r="C25" s="64">
        <f>B25/60</f>
        <v>1.6703083655013022</v>
      </c>
      <c r="D25" s="13"/>
      <c r="E25" s="13"/>
      <c r="F25" s="13"/>
      <c r="G25" s="13"/>
      <c r="H25" s="13"/>
      <c r="I25" s="13"/>
      <c r="J25" s="13"/>
      <c r="K25" s="13"/>
    </row>
    <row r="26" spans="1:11" ht="25.15" customHeight="1">
      <c r="A26" s="73" t="s">
        <v>137</v>
      </c>
      <c r="B26" s="74">
        <f>'Stawki wynagrodzeń (przykład)'!E26</f>
        <v>47.215088890625</v>
      </c>
      <c r="C26" s="64">
        <f aca="true" t="shared" si="1" ref="C26:C27">B26/60</f>
        <v>0.7869181481770833</v>
      </c>
      <c r="D26" s="13"/>
      <c r="E26" s="13"/>
      <c r="F26" s="13"/>
      <c r="G26" s="13"/>
      <c r="H26" s="13"/>
      <c r="I26" s="13"/>
      <c r="J26" s="13"/>
      <c r="K26" s="13"/>
    </row>
    <row r="27" spans="1:11" ht="25.15" customHeight="1">
      <c r="A27" s="73" t="s">
        <v>151</v>
      </c>
      <c r="B27" s="74">
        <f>'Stawki wynagrodzeń (przykład)'!E30</f>
        <v>44.93603934166667</v>
      </c>
      <c r="C27" s="64">
        <f t="shared" si="1"/>
        <v>0.7489339890277779</v>
      </c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45">
      <c r="A29" s="27" t="s">
        <v>97</v>
      </c>
      <c r="B29" s="27" t="s">
        <v>179</v>
      </c>
      <c r="C29" s="27" t="s">
        <v>162</v>
      </c>
      <c r="D29" s="27" t="s">
        <v>180</v>
      </c>
      <c r="E29" s="27" t="s">
        <v>181</v>
      </c>
      <c r="F29" s="27" t="s">
        <v>182</v>
      </c>
      <c r="G29" s="27" t="s">
        <v>183</v>
      </c>
      <c r="H29" s="13"/>
      <c r="I29" s="13"/>
      <c r="J29" s="13"/>
      <c r="K29" s="13"/>
    </row>
    <row r="30" spans="1:11" ht="15">
      <c r="A30" s="65"/>
      <c r="B30" s="51" t="s">
        <v>167</v>
      </c>
      <c r="C30" s="51" t="s">
        <v>169</v>
      </c>
      <c r="D30" s="51" t="s">
        <v>170</v>
      </c>
      <c r="E30" s="51" t="s">
        <v>171</v>
      </c>
      <c r="F30" s="51" t="s">
        <v>172</v>
      </c>
      <c r="G30" s="66" t="s">
        <v>184</v>
      </c>
      <c r="H30" s="13"/>
      <c r="I30" s="13"/>
      <c r="J30" s="13"/>
      <c r="K30" s="13"/>
    </row>
    <row r="31" spans="1:11" ht="25.15" customHeight="1">
      <c r="A31" s="23">
        <v>1</v>
      </c>
      <c r="B31" s="96" t="str">
        <f>A25</f>
        <v>Lekarz radiolog</v>
      </c>
      <c r="C31" s="67">
        <v>1</v>
      </c>
      <c r="D31" s="23" t="s">
        <v>185</v>
      </c>
      <c r="E31" s="68">
        <v>75</v>
      </c>
      <c r="F31" s="69">
        <f>C25</f>
        <v>1.6703083655013022</v>
      </c>
      <c r="G31" s="26">
        <f>(E31/C31)*F31</f>
        <v>125.27312741259767</v>
      </c>
      <c r="H31" s="13"/>
      <c r="I31" s="13"/>
      <c r="J31" s="13"/>
      <c r="K31" s="13"/>
    </row>
    <row r="32" spans="1:11" ht="25.15" customHeight="1">
      <c r="A32" s="23">
        <v>2</v>
      </c>
      <c r="B32" s="96" t="str">
        <f>A26</f>
        <v>Technik radiologii</v>
      </c>
      <c r="C32" s="67">
        <v>1</v>
      </c>
      <c r="D32" s="23" t="s">
        <v>185</v>
      </c>
      <c r="E32" s="68">
        <v>30</v>
      </c>
      <c r="F32" s="69">
        <f>C26</f>
        <v>0.7869181481770833</v>
      </c>
      <c r="G32" s="26">
        <f>(E32/C32)*F32</f>
        <v>23.6075444453125</v>
      </c>
      <c r="H32" s="13"/>
      <c r="I32" s="13"/>
      <c r="J32" s="13"/>
      <c r="K32" s="13"/>
    </row>
    <row r="33" spans="1:11" ht="25.15" customHeight="1">
      <c r="A33" s="46">
        <v>3</v>
      </c>
      <c r="B33" s="96" t="str">
        <f>A27</f>
        <v>Pielęgniarka</v>
      </c>
      <c r="C33" s="67">
        <v>1</v>
      </c>
      <c r="D33" s="23" t="s">
        <v>185</v>
      </c>
      <c r="E33" s="68">
        <v>30</v>
      </c>
      <c r="F33" s="69">
        <f>C27</f>
        <v>0.7489339890277779</v>
      </c>
      <c r="G33" s="26">
        <f>(E33/C33)*F33</f>
        <v>22.468019670833336</v>
      </c>
      <c r="H33" s="13"/>
      <c r="I33" s="13"/>
      <c r="J33" s="13"/>
      <c r="K33" s="13"/>
    </row>
    <row r="34" spans="1:11" ht="27" customHeight="1">
      <c r="A34" s="126" t="s">
        <v>186</v>
      </c>
      <c r="B34" s="127"/>
      <c r="C34" s="127"/>
      <c r="D34" s="127"/>
      <c r="E34" s="127"/>
      <c r="F34" s="127"/>
      <c r="G34" s="60">
        <f>SUM(G31:G33)</f>
        <v>171.3486915287435</v>
      </c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6.45" customHeight="1">
      <c r="A37" s="129" t="s">
        <v>187</v>
      </c>
      <c r="B37" s="129"/>
      <c r="C37" s="64">
        <f>H21</f>
        <v>47.5592425</v>
      </c>
      <c r="D37" s="13"/>
      <c r="E37" s="13"/>
      <c r="F37" s="13"/>
      <c r="G37" s="13"/>
      <c r="H37" s="13"/>
      <c r="I37" s="13"/>
      <c r="J37" s="13"/>
      <c r="K37" s="13"/>
    </row>
    <row r="38" spans="1:11" ht="25.15" customHeight="1">
      <c r="A38" s="130" t="s">
        <v>188</v>
      </c>
      <c r="B38" s="130"/>
      <c r="C38" s="64">
        <f>G34</f>
        <v>171.3486915287435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A39" s="122" t="s">
        <v>189</v>
      </c>
      <c r="B39" s="122"/>
      <c r="C39" s="75">
        <f>SUM(C37:C38)</f>
        <v>218.9079340287435</v>
      </c>
      <c r="D39" s="13"/>
      <c r="E39" s="13"/>
      <c r="F39" s="13"/>
      <c r="G39" s="13"/>
      <c r="H39" s="13"/>
      <c r="I39" s="13"/>
      <c r="J39" s="13"/>
      <c r="K39" s="13"/>
    </row>
  </sheetData>
  <mergeCells count="7">
    <mergeCell ref="A37:B37"/>
    <mergeCell ref="A38:B38"/>
    <mergeCell ref="A39:B39"/>
    <mergeCell ref="B1:C1"/>
    <mergeCell ref="A4:C4"/>
    <mergeCell ref="A21:G21"/>
    <mergeCell ref="A34:F34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F9AA2-4D2E-4893-8D99-E8CBCCE257BC}">
  <dimension ref="A1:K28"/>
  <sheetViews>
    <sheetView workbookViewId="0" topLeftCell="A7">
      <selection activeCell="A11" sqref="A11:XFD11"/>
    </sheetView>
  </sheetViews>
  <sheetFormatPr defaultColWidth="9.140625" defaultRowHeight="15"/>
  <cols>
    <col min="1" max="1" width="24.7109375" style="70" customWidth="1"/>
    <col min="2" max="2" width="46.8515625" style="70" customWidth="1"/>
    <col min="3" max="3" width="21.57421875" style="70" customWidth="1"/>
    <col min="4" max="4" width="11.7109375" style="70" customWidth="1"/>
    <col min="5" max="5" width="12.7109375" style="70" customWidth="1"/>
    <col min="6" max="6" width="12.8515625" style="70" customWidth="1"/>
    <col min="7" max="7" width="16.85156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75">
      <c r="A1" s="50" t="s">
        <v>1</v>
      </c>
      <c r="B1" s="123" t="str">
        <f>'Wykaz procedur (przykład)'!D43</f>
        <v>RM trzustki bez wzmocnienia kontrastowego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30">
      <c r="A2" s="50" t="s">
        <v>95</v>
      </c>
      <c r="B2" s="72" t="str">
        <f>'Wykaz procedur (przykład)'!C43</f>
        <v>88.971.3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15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5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60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9.45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2</v>
      </c>
      <c r="G8" s="37">
        <f>'Słownik mat. (przykładowe ceny)'!E3</f>
        <v>0.45</v>
      </c>
      <c r="H8" s="37">
        <f>(F8/D8)*G8</f>
        <v>0.9</v>
      </c>
      <c r="I8" s="13"/>
      <c r="J8" s="13"/>
      <c r="K8" s="13"/>
    </row>
    <row r="9" spans="1:11" ht="29.45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1">(F9/D9)*G9</f>
        <v>1.05</v>
      </c>
      <c r="I9" s="13"/>
      <c r="J9" s="13"/>
      <c r="K9" s="13"/>
    </row>
    <row r="10" spans="1:11" ht="29.45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s="59" customFormat="1" ht="34.15" customHeight="1">
      <c r="A11" s="28" t="str">
        <f>'Słownik mat. (przykładowe ceny)'!A15</f>
        <v>MG-RM-013</v>
      </c>
      <c r="B11" s="53" t="str">
        <f>'Słownik mat. (przykładowe ceny)'!B15</f>
        <v>Koperta na CD
Opakowanie = 4.000 szt.</v>
      </c>
      <c r="C11" s="52" t="str">
        <f>'Słownik mat. (przykładowe ceny)'!C15</f>
        <v>materiał niemedyczny</v>
      </c>
      <c r="D11" s="29">
        <v>4000</v>
      </c>
      <c r="E11" s="95" t="str">
        <f>'Słownik mat. (przykładowe ceny)'!D15</f>
        <v>opakowanie</v>
      </c>
      <c r="F11" s="56">
        <v>1</v>
      </c>
      <c r="G11" s="37">
        <f>'Słownik mat. (przykładowe ceny)'!E15</f>
        <v>210.17</v>
      </c>
      <c r="H11" s="37">
        <f t="shared" si="0"/>
        <v>0.0525425</v>
      </c>
      <c r="I11" s="58"/>
      <c r="J11" s="58"/>
      <c r="K11" s="58"/>
    </row>
    <row r="12" spans="1:11" ht="27" customHeight="1">
      <c r="A12" s="126" t="s">
        <v>174</v>
      </c>
      <c r="B12" s="127"/>
      <c r="C12" s="127"/>
      <c r="D12" s="127"/>
      <c r="E12" s="127"/>
      <c r="F12" s="127"/>
      <c r="G12" s="128"/>
      <c r="H12" s="60">
        <f>SUM(H8:H11)</f>
        <v>2.9325425000000003</v>
      </c>
      <c r="I12" s="13"/>
      <c r="J12" s="13"/>
      <c r="K12" s="13"/>
    </row>
    <row r="13" spans="1:11" ht="18.6" customHeight="1">
      <c r="A13" s="50"/>
      <c r="B13" s="50"/>
      <c r="C13" s="50"/>
      <c r="D13" s="50"/>
      <c r="E13" s="50"/>
      <c r="F13" s="50"/>
      <c r="G13" s="50"/>
      <c r="H13" s="50"/>
      <c r="I13" s="13"/>
      <c r="J13" s="13"/>
      <c r="K13" s="13"/>
    </row>
    <row r="14" spans="1:11" ht="15">
      <c r="A14" s="61" t="s">
        <v>175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30">
      <c r="A15" s="50" t="s">
        <v>176</v>
      </c>
      <c r="B15" s="62" t="s">
        <v>177</v>
      </c>
      <c r="C15" s="62" t="s">
        <v>178</v>
      </c>
      <c r="D15" s="13"/>
      <c r="E15" s="13"/>
      <c r="F15" s="13"/>
      <c r="G15" s="13"/>
      <c r="H15" s="13"/>
      <c r="I15" s="13"/>
      <c r="J15" s="13"/>
      <c r="K15" s="13"/>
    </row>
    <row r="16" spans="1:11" ht="25.15" customHeight="1">
      <c r="A16" s="63" t="s">
        <v>134</v>
      </c>
      <c r="B16" s="64">
        <f>'Stawki wynagrodzeń (przykład)'!E11</f>
        <v>100.21850193007813</v>
      </c>
      <c r="C16" s="64">
        <f>B16/60</f>
        <v>1.6703083655013022</v>
      </c>
      <c r="D16" s="13"/>
      <c r="E16" s="13"/>
      <c r="F16" s="13"/>
      <c r="G16" s="13"/>
      <c r="H16" s="13"/>
      <c r="I16" s="13"/>
      <c r="J16" s="13"/>
      <c r="K16" s="13"/>
    </row>
    <row r="17" spans="1:11" ht="25.15" customHeight="1">
      <c r="A17" s="73" t="s">
        <v>137</v>
      </c>
      <c r="B17" s="74">
        <f>'Stawki wynagrodzeń (przykład)'!E26</f>
        <v>47.215088890625</v>
      </c>
      <c r="C17" s="64">
        <f aca="true" t="shared" si="1" ref="C17">B17/60</f>
        <v>0.7869181481770833</v>
      </c>
      <c r="D17" s="13"/>
      <c r="E17" s="13"/>
      <c r="F17" s="13"/>
      <c r="G17" s="13"/>
      <c r="H17" s="13"/>
      <c r="I17" s="13"/>
      <c r="J17" s="13"/>
      <c r="K17" s="13"/>
    </row>
    <row r="18" spans="1:1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45">
      <c r="A19" s="27" t="s">
        <v>97</v>
      </c>
      <c r="B19" s="27" t="s">
        <v>179</v>
      </c>
      <c r="C19" s="27" t="s">
        <v>162</v>
      </c>
      <c r="D19" s="27" t="s">
        <v>180</v>
      </c>
      <c r="E19" s="27" t="s">
        <v>181</v>
      </c>
      <c r="F19" s="27" t="s">
        <v>182</v>
      </c>
      <c r="G19" s="27" t="s">
        <v>183</v>
      </c>
      <c r="H19" s="13"/>
      <c r="I19" s="13"/>
      <c r="J19" s="13"/>
      <c r="K19" s="13"/>
    </row>
    <row r="20" spans="1:11" ht="15">
      <c r="A20" s="65"/>
      <c r="B20" s="51" t="s">
        <v>167</v>
      </c>
      <c r="C20" s="51" t="s">
        <v>169</v>
      </c>
      <c r="D20" s="51" t="s">
        <v>170</v>
      </c>
      <c r="E20" s="51" t="s">
        <v>171</v>
      </c>
      <c r="F20" s="51" t="s">
        <v>172</v>
      </c>
      <c r="G20" s="66" t="s">
        <v>184</v>
      </c>
      <c r="H20" s="13"/>
      <c r="I20" s="13"/>
      <c r="J20" s="13"/>
      <c r="K20" s="13"/>
    </row>
    <row r="21" spans="1:11" ht="28.9" customHeight="1">
      <c r="A21" s="23">
        <v>1</v>
      </c>
      <c r="B21" s="96" t="str">
        <f>A16</f>
        <v>Lekarz radiolog</v>
      </c>
      <c r="C21" s="67">
        <v>1</v>
      </c>
      <c r="D21" s="23" t="s">
        <v>185</v>
      </c>
      <c r="E21" s="68">
        <v>65</v>
      </c>
      <c r="F21" s="69">
        <f>C16</f>
        <v>1.6703083655013022</v>
      </c>
      <c r="G21" s="26">
        <f>(E21/C21)*F21</f>
        <v>108.57004375758464</v>
      </c>
      <c r="H21" s="13"/>
      <c r="I21" s="13"/>
      <c r="J21" s="13"/>
      <c r="K21" s="13"/>
    </row>
    <row r="22" spans="1:11" ht="28.9" customHeight="1">
      <c r="A22" s="23">
        <v>2</v>
      </c>
      <c r="B22" s="96" t="str">
        <f>A17</f>
        <v>Technik radiologii</v>
      </c>
      <c r="C22" s="67">
        <v>1</v>
      </c>
      <c r="D22" s="23" t="s">
        <v>185</v>
      </c>
      <c r="E22" s="68">
        <v>25</v>
      </c>
      <c r="F22" s="69">
        <f>C17</f>
        <v>0.7869181481770833</v>
      </c>
      <c r="G22" s="26">
        <f>(E22/C22)*F22</f>
        <v>19.672953704427083</v>
      </c>
      <c r="H22" s="13"/>
      <c r="I22" s="13"/>
      <c r="J22" s="13"/>
      <c r="K22" s="13"/>
    </row>
    <row r="23" spans="1:11" ht="27" customHeight="1">
      <c r="A23" s="126" t="s">
        <v>186</v>
      </c>
      <c r="B23" s="127"/>
      <c r="C23" s="127"/>
      <c r="D23" s="127"/>
      <c r="E23" s="127"/>
      <c r="F23" s="128"/>
      <c r="G23" s="60">
        <f>SUM(G21:G22)</f>
        <v>128.24299746201172</v>
      </c>
      <c r="H23" s="13"/>
      <c r="I23" s="13"/>
      <c r="J23" s="13"/>
      <c r="K23" s="13"/>
    </row>
    <row r="24" spans="1:11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26.45" customHeight="1">
      <c r="A26" s="129" t="s">
        <v>187</v>
      </c>
      <c r="B26" s="129"/>
      <c r="C26" s="64">
        <f>H12</f>
        <v>2.9325425000000003</v>
      </c>
      <c r="D26" s="13"/>
      <c r="E26" s="13"/>
      <c r="F26" s="13"/>
      <c r="G26" s="13"/>
      <c r="H26" s="13"/>
      <c r="I26" s="13"/>
      <c r="J26" s="13"/>
      <c r="K26" s="13"/>
    </row>
    <row r="27" spans="1:11" ht="25.15" customHeight="1">
      <c r="A27" s="130" t="s">
        <v>188</v>
      </c>
      <c r="B27" s="130"/>
      <c r="C27" s="64">
        <f>G23</f>
        <v>128.24299746201172</v>
      </c>
      <c r="D27" s="13"/>
      <c r="E27" s="13"/>
      <c r="F27" s="13"/>
      <c r="G27" s="13"/>
      <c r="H27" s="13"/>
      <c r="I27" s="13"/>
      <c r="J27" s="13"/>
      <c r="K27" s="13"/>
    </row>
    <row r="28" spans="1:11" ht="25.15" customHeight="1">
      <c r="A28" s="131" t="s">
        <v>189</v>
      </c>
      <c r="B28" s="131"/>
      <c r="C28" s="75">
        <f>SUM(C26:C27)</f>
        <v>131.17553996201173</v>
      </c>
      <c r="D28" s="13"/>
      <c r="E28" s="13"/>
      <c r="F28" s="13"/>
      <c r="G28" s="13"/>
      <c r="H28" s="13"/>
      <c r="I28" s="13"/>
      <c r="J28" s="13"/>
      <c r="K28" s="13"/>
    </row>
  </sheetData>
  <mergeCells count="7">
    <mergeCell ref="A28:B28"/>
    <mergeCell ref="B1:C1"/>
    <mergeCell ref="A4:C4"/>
    <mergeCell ref="A12:G12"/>
    <mergeCell ref="A23:F23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A211B-B114-4885-941F-1C6A5939BB3E}">
  <dimension ref="A1:K39"/>
  <sheetViews>
    <sheetView workbookViewId="0" topLeftCell="A16">
      <selection activeCell="A25" sqref="A25:A27"/>
    </sheetView>
  </sheetViews>
  <sheetFormatPr defaultColWidth="9.140625" defaultRowHeight="15"/>
  <cols>
    <col min="1" max="1" width="24.7109375" style="70" customWidth="1"/>
    <col min="2" max="2" width="49.7109375" style="70" customWidth="1"/>
    <col min="3" max="3" width="20.421875" style="70" customWidth="1"/>
    <col min="4" max="4" width="11.7109375" style="70" customWidth="1"/>
    <col min="5" max="5" width="11.28125" style="70" customWidth="1"/>
    <col min="6" max="6" width="11.7109375" style="70" customWidth="1"/>
    <col min="7" max="7" width="15.710937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75">
      <c r="A1" s="50" t="s">
        <v>1</v>
      </c>
      <c r="B1" s="123" t="str">
        <f>'Wykaz procedur (przykład)'!D44</f>
        <v>RM trzustki bez i ze wzmocnieniem kontrastowym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30">
      <c r="A2" s="50" t="s">
        <v>95</v>
      </c>
      <c r="B2" s="72" t="str">
        <f>'Wykaz procedur (przykład)'!C44</f>
        <v>88.979.3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15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5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60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7.6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27.6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20">(F9/D9)*G9</f>
        <v>1.05</v>
      </c>
      <c r="I9" s="13"/>
      <c r="J9" s="13"/>
      <c r="K9" s="13"/>
    </row>
    <row r="10" spans="1:11" ht="27.6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27.6" customHeight="1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27.6" customHeight="1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27.6" customHeight="1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27.6" customHeight="1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27.6" customHeight="1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27.6" customHeight="1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27.6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27.6" customHeight="1">
      <c r="A18" s="53" t="str">
        <f>'Słownik mat. (przykładowe ceny)'!A13</f>
        <v>MG-RM-011</v>
      </c>
      <c r="B18" s="53" t="str">
        <f>'Słownik mat. (przykładowe ceny)'!B13</f>
        <v>Zestaw do wstrzykiwacza do kontrastu</v>
      </c>
      <c r="C18" s="52" t="str">
        <f>'Słownik mat. (przykładowe ceny)'!C13</f>
        <v>materiał jednorazowy</v>
      </c>
      <c r="D18" s="55">
        <v>1</v>
      </c>
      <c r="E18" s="95" t="str">
        <f>'Słownik mat. (przykładowe ceny)'!D13</f>
        <v>szt</v>
      </c>
      <c r="F18" s="56">
        <v>1</v>
      </c>
      <c r="G18" s="37">
        <f>'Słownik mat. (przykładowe ceny)'!E13</f>
        <v>39.1918</v>
      </c>
      <c r="H18" s="37">
        <f t="shared" si="0"/>
        <v>39.1918</v>
      </c>
      <c r="I18" s="58"/>
      <c r="J18" s="58"/>
      <c r="K18" s="58"/>
    </row>
    <row r="19" spans="1:11" s="59" customFormat="1" ht="27.6" customHeight="1">
      <c r="A19" s="53" t="str">
        <f>'Słownik mat. (przykładowe ceny)'!A14</f>
        <v>MG-RM-012</v>
      </c>
      <c r="B19" s="53" t="str">
        <f>'Słownik mat. (przykładowe ceny)'!B14</f>
        <v>Przedłużacz do pompy infuzyjnej</v>
      </c>
      <c r="C19" s="52" t="str">
        <f>'Słownik mat. (przykładowe ceny)'!C14</f>
        <v>materiał jednorazowy</v>
      </c>
      <c r="D19" s="55">
        <v>1</v>
      </c>
      <c r="E19" s="95" t="str">
        <f>'Słownik mat. (przykładowe ceny)'!D14</f>
        <v>szt</v>
      </c>
      <c r="F19" s="56">
        <v>1</v>
      </c>
      <c r="G19" s="37">
        <f>'Słownik mat. (przykładowe ceny)'!E14</f>
        <v>0.84</v>
      </c>
      <c r="H19" s="37">
        <f t="shared" si="0"/>
        <v>0.84</v>
      </c>
      <c r="I19" s="58"/>
      <c r="J19" s="58"/>
      <c r="K19" s="58"/>
    </row>
    <row r="20" spans="1:11" s="59" customFormat="1" ht="34.15" customHeight="1">
      <c r="A20" s="28" t="str">
        <f>'Słownik mat. (przykładowe ceny)'!A15</f>
        <v>MG-RM-013</v>
      </c>
      <c r="B20" s="53" t="str">
        <f>'Słownik mat. (przykładowe ceny)'!B15</f>
        <v>Koperta na CD
Opakowanie = 4.000 szt.</v>
      </c>
      <c r="C20" s="52" t="str">
        <f>'Słownik mat. (przykładowe ceny)'!C15</f>
        <v>materiał niemedyczny</v>
      </c>
      <c r="D20" s="29">
        <v>4000</v>
      </c>
      <c r="E20" s="95" t="str">
        <f>'Słownik mat. (przykładowe ceny)'!D15</f>
        <v>opakowanie</v>
      </c>
      <c r="F20" s="56">
        <v>1</v>
      </c>
      <c r="G20" s="37">
        <f>'Słownik mat. (przykładowe ceny)'!E15</f>
        <v>210.17</v>
      </c>
      <c r="H20" s="37">
        <f t="shared" si="0"/>
        <v>0.0525425</v>
      </c>
      <c r="I20" s="58"/>
      <c r="J20" s="58"/>
      <c r="K20" s="58"/>
    </row>
    <row r="21" spans="1:11" ht="24.6" customHeight="1">
      <c r="A21" s="126" t="s">
        <v>174</v>
      </c>
      <c r="B21" s="127"/>
      <c r="C21" s="127"/>
      <c r="D21" s="127"/>
      <c r="E21" s="127"/>
      <c r="F21" s="127"/>
      <c r="G21" s="128"/>
      <c r="H21" s="60">
        <f>SUM(H8:H20)</f>
        <v>47.5592425</v>
      </c>
      <c r="I21" s="13"/>
      <c r="J21" s="13"/>
      <c r="K21" s="13"/>
    </row>
    <row r="22" spans="1:11" ht="18.6" customHeight="1">
      <c r="A22" s="50"/>
      <c r="B22" s="50"/>
      <c r="C22" s="50"/>
      <c r="D22" s="50"/>
      <c r="E22" s="50"/>
      <c r="F22" s="50"/>
      <c r="G22" s="50"/>
      <c r="H22" s="50"/>
      <c r="I22" s="13"/>
      <c r="J22" s="13"/>
      <c r="K22" s="13"/>
    </row>
    <row r="23" spans="1:11" ht="15">
      <c r="A23" s="61" t="s">
        <v>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30">
      <c r="A24" s="50" t="s">
        <v>176</v>
      </c>
      <c r="B24" s="62" t="s">
        <v>177</v>
      </c>
      <c r="C24" s="62" t="s">
        <v>178</v>
      </c>
      <c r="D24" s="13"/>
      <c r="E24" s="13"/>
      <c r="F24" s="13"/>
      <c r="G24" s="13"/>
      <c r="H24" s="13"/>
      <c r="I24" s="13"/>
      <c r="J24" s="13"/>
      <c r="K24" s="13"/>
    </row>
    <row r="25" spans="1:11" ht="21" customHeight="1">
      <c r="A25" s="63" t="s">
        <v>134</v>
      </c>
      <c r="B25" s="64">
        <f>'Stawki wynagrodzeń (przykład)'!E11</f>
        <v>100.21850193007813</v>
      </c>
      <c r="C25" s="64">
        <f>B25/60</f>
        <v>1.6703083655013022</v>
      </c>
      <c r="D25" s="13"/>
      <c r="E25" s="13"/>
      <c r="F25" s="13"/>
      <c r="G25" s="13"/>
      <c r="H25" s="13"/>
      <c r="I25" s="13"/>
      <c r="J25" s="13"/>
      <c r="K25" s="13"/>
    </row>
    <row r="26" spans="1:11" ht="21" customHeight="1">
      <c r="A26" s="73" t="s">
        <v>137</v>
      </c>
      <c r="B26" s="74">
        <f>'Stawki wynagrodzeń (przykład)'!E26</f>
        <v>47.215088890625</v>
      </c>
      <c r="C26" s="64">
        <f aca="true" t="shared" si="1" ref="C26:C27">B26/60</f>
        <v>0.7869181481770833</v>
      </c>
      <c r="D26" s="13"/>
      <c r="E26" s="13"/>
      <c r="F26" s="13"/>
      <c r="G26" s="13"/>
      <c r="H26" s="13"/>
      <c r="I26" s="13"/>
      <c r="J26" s="13"/>
      <c r="K26" s="13"/>
    </row>
    <row r="27" spans="1:11" ht="21" customHeight="1">
      <c r="A27" s="73" t="s">
        <v>151</v>
      </c>
      <c r="B27" s="74">
        <f>'Stawki wynagrodzeń (przykład)'!E30</f>
        <v>44.93603934166667</v>
      </c>
      <c r="C27" s="64">
        <f t="shared" si="1"/>
        <v>0.7489339890277779</v>
      </c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45">
      <c r="A29" s="27" t="s">
        <v>97</v>
      </c>
      <c r="B29" s="27" t="s">
        <v>179</v>
      </c>
      <c r="C29" s="27" t="s">
        <v>162</v>
      </c>
      <c r="D29" s="27" t="s">
        <v>180</v>
      </c>
      <c r="E29" s="27" t="s">
        <v>181</v>
      </c>
      <c r="F29" s="27" t="s">
        <v>182</v>
      </c>
      <c r="G29" s="27" t="s">
        <v>183</v>
      </c>
      <c r="H29" s="13"/>
      <c r="I29" s="13"/>
      <c r="J29" s="13"/>
      <c r="K29" s="13"/>
    </row>
    <row r="30" spans="1:11" ht="15">
      <c r="A30" s="65"/>
      <c r="B30" s="51" t="s">
        <v>167</v>
      </c>
      <c r="C30" s="51" t="s">
        <v>169</v>
      </c>
      <c r="D30" s="51" t="s">
        <v>170</v>
      </c>
      <c r="E30" s="51" t="s">
        <v>171</v>
      </c>
      <c r="F30" s="51" t="s">
        <v>172</v>
      </c>
      <c r="G30" s="66" t="s">
        <v>184</v>
      </c>
      <c r="H30" s="13"/>
      <c r="I30" s="13"/>
      <c r="J30" s="13"/>
      <c r="K30" s="13"/>
    </row>
    <row r="31" spans="1:11" ht="24" customHeight="1">
      <c r="A31" s="23">
        <v>1</v>
      </c>
      <c r="B31" s="96" t="str">
        <f>A25</f>
        <v>Lekarz radiolog</v>
      </c>
      <c r="C31" s="67">
        <v>1</v>
      </c>
      <c r="D31" s="23" t="s">
        <v>185</v>
      </c>
      <c r="E31" s="68">
        <v>75</v>
      </c>
      <c r="F31" s="69">
        <f>C25</f>
        <v>1.6703083655013022</v>
      </c>
      <c r="G31" s="26">
        <f>(E31/C31)*F31</f>
        <v>125.27312741259767</v>
      </c>
      <c r="H31" s="13"/>
      <c r="I31" s="13"/>
      <c r="J31" s="13"/>
      <c r="K31" s="13"/>
    </row>
    <row r="32" spans="1:11" ht="24" customHeight="1">
      <c r="A32" s="23">
        <v>2</v>
      </c>
      <c r="B32" s="96" t="str">
        <f>A26</f>
        <v>Technik radiologii</v>
      </c>
      <c r="C32" s="67">
        <v>1</v>
      </c>
      <c r="D32" s="23" t="s">
        <v>185</v>
      </c>
      <c r="E32" s="68">
        <v>30</v>
      </c>
      <c r="F32" s="69">
        <f>C26</f>
        <v>0.7869181481770833</v>
      </c>
      <c r="G32" s="26">
        <f>(E32/C32)*F32</f>
        <v>23.6075444453125</v>
      </c>
      <c r="H32" s="13"/>
      <c r="I32" s="13"/>
      <c r="J32" s="13"/>
      <c r="K32" s="13"/>
    </row>
    <row r="33" spans="1:11" ht="24" customHeight="1">
      <c r="A33" s="46">
        <v>3</v>
      </c>
      <c r="B33" s="96" t="str">
        <f>A27</f>
        <v>Pielęgniarka</v>
      </c>
      <c r="C33" s="67">
        <v>1</v>
      </c>
      <c r="D33" s="23" t="s">
        <v>185</v>
      </c>
      <c r="E33" s="68">
        <v>30</v>
      </c>
      <c r="F33" s="69">
        <f>C27</f>
        <v>0.7489339890277779</v>
      </c>
      <c r="G33" s="26">
        <f>(E33/C33)*F33</f>
        <v>22.468019670833336</v>
      </c>
      <c r="H33" s="13"/>
      <c r="I33" s="13"/>
      <c r="J33" s="13"/>
      <c r="K33" s="13"/>
    </row>
    <row r="34" spans="1:11" ht="27" customHeight="1">
      <c r="A34" s="126" t="s">
        <v>186</v>
      </c>
      <c r="B34" s="127"/>
      <c r="C34" s="127"/>
      <c r="D34" s="127"/>
      <c r="E34" s="127"/>
      <c r="F34" s="127"/>
      <c r="G34" s="60">
        <f>SUM(G31:G33)</f>
        <v>171.3486915287435</v>
      </c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6.45" customHeight="1">
      <c r="A37" s="129" t="s">
        <v>187</v>
      </c>
      <c r="B37" s="129"/>
      <c r="C37" s="64">
        <f>H21</f>
        <v>47.5592425</v>
      </c>
      <c r="D37" s="13"/>
      <c r="E37" s="13"/>
      <c r="F37" s="13"/>
      <c r="G37" s="13"/>
      <c r="H37" s="13"/>
      <c r="I37" s="13"/>
      <c r="J37" s="13"/>
      <c r="K37" s="13"/>
    </row>
    <row r="38" spans="1:11" ht="25.15" customHeight="1">
      <c r="A38" s="130" t="s">
        <v>188</v>
      </c>
      <c r="B38" s="130"/>
      <c r="C38" s="64">
        <f>G34</f>
        <v>171.3486915287435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A39" s="122" t="s">
        <v>189</v>
      </c>
      <c r="B39" s="122"/>
      <c r="C39" s="75">
        <f>SUM(C37:C38)</f>
        <v>218.9079340287435</v>
      </c>
      <c r="D39" s="13"/>
      <c r="E39" s="13"/>
      <c r="F39" s="13"/>
      <c r="G39" s="13"/>
      <c r="H39" s="13"/>
      <c r="I39" s="13"/>
      <c r="J39" s="13"/>
      <c r="K39" s="13"/>
    </row>
  </sheetData>
  <mergeCells count="7">
    <mergeCell ref="A37:B37"/>
    <mergeCell ref="A38:B38"/>
    <mergeCell ref="A39:B39"/>
    <mergeCell ref="B1:C1"/>
    <mergeCell ref="A4:C4"/>
    <mergeCell ref="A21:G21"/>
    <mergeCell ref="A34:F34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EECEF-9572-41A0-9962-92BF705DC36E}">
  <dimension ref="A1:K28"/>
  <sheetViews>
    <sheetView workbookViewId="0" topLeftCell="A13">
      <selection activeCell="G26" sqref="G26"/>
    </sheetView>
  </sheetViews>
  <sheetFormatPr defaultColWidth="9.140625" defaultRowHeight="15"/>
  <cols>
    <col min="1" max="1" width="24.7109375" style="70" customWidth="1"/>
    <col min="2" max="2" width="46.421875" style="70" customWidth="1"/>
    <col min="3" max="3" width="21.140625" style="70" customWidth="1"/>
    <col min="4" max="4" width="11.7109375" style="70" customWidth="1"/>
    <col min="5" max="5" width="11.8515625" style="70" customWidth="1"/>
    <col min="6" max="6" width="10.421875" style="70" customWidth="1"/>
    <col min="7" max="7" width="14.710937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75">
      <c r="A1" s="50" t="s">
        <v>1</v>
      </c>
      <c r="B1" s="123" t="str">
        <f>'Wykaz procedur (przykład)'!D45</f>
        <v>RM szyi bez wzmocnienia kontrastowego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30">
      <c r="A2" s="50" t="s">
        <v>95</v>
      </c>
      <c r="B2" s="72" t="str">
        <f>'Wykaz procedur (przykład)'!C45</f>
        <v>88.973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15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5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60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8.15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2</v>
      </c>
      <c r="G8" s="37">
        <f>'Słownik mat. (przykładowe ceny)'!E3</f>
        <v>0.45</v>
      </c>
      <c r="H8" s="37">
        <f>(F8/D8)*G8</f>
        <v>0.9</v>
      </c>
      <c r="I8" s="13"/>
      <c r="J8" s="13"/>
      <c r="K8" s="13"/>
    </row>
    <row r="9" spans="1:11" ht="28.15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1">(F9/D9)*G9</f>
        <v>1.05</v>
      </c>
      <c r="I9" s="13"/>
      <c r="J9" s="13"/>
      <c r="K9" s="13"/>
    </row>
    <row r="10" spans="1:11" ht="28.15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s="59" customFormat="1" ht="36" customHeight="1">
      <c r="A11" s="28" t="str">
        <f>'Słownik mat. (przykładowe ceny)'!A15</f>
        <v>MG-RM-013</v>
      </c>
      <c r="B11" s="53" t="str">
        <f>'Słownik mat. (przykładowe ceny)'!B15</f>
        <v>Koperta na CD
Opakowanie = 4.000 szt.</v>
      </c>
      <c r="C11" s="52" t="str">
        <f>'Słownik mat. (przykładowe ceny)'!C15</f>
        <v>materiał niemedyczny</v>
      </c>
      <c r="D11" s="29">
        <v>4000</v>
      </c>
      <c r="E11" s="95" t="str">
        <f>'Słownik mat. (przykładowe ceny)'!D15</f>
        <v>opakowanie</v>
      </c>
      <c r="F11" s="56">
        <v>1</v>
      </c>
      <c r="G11" s="37">
        <f>'Słownik mat. (przykładowe ceny)'!E15</f>
        <v>210.17</v>
      </c>
      <c r="H11" s="37">
        <f t="shared" si="0"/>
        <v>0.0525425</v>
      </c>
      <c r="I11" s="58"/>
      <c r="J11" s="58"/>
      <c r="K11" s="58"/>
    </row>
    <row r="12" spans="1:11" ht="25.15" customHeight="1">
      <c r="A12" s="126" t="s">
        <v>174</v>
      </c>
      <c r="B12" s="127"/>
      <c r="C12" s="127"/>
      <c r="D12" s="127"/>
      <c r="E12" s="127"/>
      <c r="F12" s="127"/>
      <c r="G12" s="128"/>
      <c r="H12" s="60">
        <f>SUM(H8:H11)</f>
        <v>2.9325425000000003</v>
      </c>
      <c r="I12" s="13"/>
      <c r="J12" s="13"/>
      <c r="K12" s="13"/>
    </row>
    <row r="13" spans="1:11" ht="18.6" customHeight="1">
      <c r="A13" s="50"/>
      <c r="B13" s="50"/>
      <c r="C13" s="50"/>
      <c r="D13" s="50"/>
      <c r="E13" s="50"/>
      <c r="F13" s="50"/>
      <c r="G13" s="50"/>
      <c r="H13" s="50"/>
      <c r="I13" s="13"/>
      <c r="J13" s="13"/>
      <c r="K13" s="13"/>
    </row>
    <row r="14" spans="1:11" ht="15">
      <c r="A14" s="61" t="s">
        <v>175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30">
      <c r="A15" s="50" t="s">
        <v>176</v>
      </c>
      <c r="B15" s="62" t="s">
        <v>177</v>
      </c>
      <c r="C15" s="62" t="s">
        <v>178</v>
      </c>
      <c r="D15" s="13"/>
      <c r="E15" s="13"/>
      <c r="F15" s="13"/>
      <c r="G15" s="13"/>
      <c r="H15" s="13"/>
      <c r="I15" s="13"/>
      <c r="J15" s="13"/>
      <c r="K15" s="13"/>
    </row>
    <row r="16" spans="1:11" ht="22.9" customHeight="1">
      <c r="A16" s="63" t="s">
        <v>134</v>
      </c>
      <c r="B16" s="64">
        <f>'Stawki wynagrodzeń (przykład)'!E11</f>
        <v>100.21850193007813</v>
      </c>
      <c r="C16" s="64">
        <f>B16/60</f>
        <v>1.6703083655013022</v>
      </c>
      <c r="D16" s="13"/>
      <c r="E16" s="13"/>
      <c r="F16" s="13"/>
      <c r="G16" s="13"/>
      <c r="H16" s="13"/>
      <c r="I16" s="13"/>
      <c r="J16" s="13"/>
      <c r="K16" s="13"/>
    </row>
    <row r="17" spans="1:11" ht="22.9" customHeight="1">
      <c r="A17" s="73" t="s">
        <v>137</v>
      </c>
      <c r="B17" s="74">
        <f>'Stawki wynagrodzeń (przykład)'!E26</f>
        <v>47.215088890625</v>
      </c>
      <c r="C17" s="64">
        <f aca="true" t="shared" si="1" ref="C17">B17/60</f>
        <v>0.7869181481770833</v>
      </c>
      <c r="D17" s="13"/>
      <c r="E17" s="13"/>
      <c r="F17" s="13"/>
      <c r="G17" s="13"/>
      <c r="H17" s="13"/>
      <c r="I17" s="13"/>
      <c r="J17" s="13"/>
      <c r="K17" s="13"/>
    </row>
    <row r="18" spans="1:1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60">
      <c r="A19" s="27" t="s">
        <v>97</v>
      </c>
      <c r="B19" s="27" t="s">
        <v>179</v>
      </c>
      <c r="C19" s="27" t="s">
        <v>162</v>
      </c>
      <c r="D19" s="27" t="s">
        <v>180</v>
      </c>
      <c r="E19" s="27" t="s">
        <v>181</v>
      </c>
      <c r="F19" s="27" t="s">
        <v>182</v>
      </c>
      <c r="G19" s="27" t="s">
        <v>183</v>
      </c>
      <c r="H19" s="13"/>
      <c r="I19" s="13"/>
      <c r="J19" s="13"/>
      <c r="K19" s="13"/>
    </row>
    <row r="20" spans="1:11" ht="15">
      <c r="A20" s="65"/>
      <c r="B20" s="51" t="s">
        <v>167</v>
      </c>
      <c r="C20" s="51" t="s">
        <v>169</v>
      </c>
      <c r="D20" s="51" t="s">
        <v>170</v>
      </c>
      <c r="E20" s="51" t="s">
        <v>171</v>
      </c>
      <c r="F20" s="51" t="s">
        <v>172</v>
      </c>
      <c r="G20" s="66" t="s">
        <v>184</v>
      </c>
      <c r="H20" s="13"/>
      <c r="I20" s="13"/>
      <c r="J20" s="13"/>
      <c r="K20" s="13"/>
    </row>
    <row r="21" spans="1:11" ht="28.9" customHeight="1">
      <c r="A21" s="23">
        <v>1</v>
      </c>
      <c r="B21" s="96" t="str">
        <f>A16</f>
        <v>Lekarz radiolog</v>
      </c>
      <c r="C21" s="67">
        <v>1</v>
      </c>
      <c r="D21" s="23" t="s">
        <v>185</v>
      </c>
      <c r="E21" s="68">
        <v>40</v>
      </c>
      <c r="F21" s="69">
        <f>C16</f>
        <v>1.6703083655013022</v>
      </c>
      <c r="G21" s="26">
        <f>(E21/C21)*F21</f>
        <v>66.81233462005208</v>
      </c>
      <c r="H21" s="13"/>
      <c r="I21" s="13"/>
      <c r="J21" s="13"/>
      <c r="K21" s="13"/>
    </row>
    <row r="22" spans="1:11" ht="28.9" customHeight="1">
      <c r="A22" s="23">
        <v>2</v>
      </c>
      <c r="B22" s="96" t="str">
        <f>A17</f>
        <v>Technik radiologii</v>
      </c>
      <c r="C22" s="67">
        <v>1</v>
      </c>
      <c r="D22" s="23" t="s">
        <v>185</v>
      </c>
      <c r="E22" s="68">
        <v>15</v>
      </c>
      <c r="F22" s="69">
        <f>C17</f>
        <v>0.7869181481770833</v>
      </c>
      <c r="G22" s="26">
        <f>(E22/C22)*F22</f>
        <v>11.80377222265625</v>
      </c>
      <c r="H22" s="13"/>
      <c r="I22" s="13"/>
      <c r="J22" s="13"/>
      <c r="K22" s="13"/>
    </row>
    <row r="23" spans="1:11" ht="27" customHeight="1">
      <c r="A23" s="126" t="s">
        <v>186</v>
      </c>
      <c r="B23" s="127"/>
      <c r="C23" s="127"/>
      <c r="D23" s="127"/>
      <c r="E23" s="127"/>
      <c r="F23" s="127"/>
      <c r="G23" s="60">
        <f>SUM(G21:G22)</f>
        <v>78.61610684270833</v>
      </c>
      <c r="H23" s="13"/>
      <c r="I23" s="13"/>
      <c r="J23" s="13"/>
      <c r="K23" s="13"/>
    </row>
    <row r="24" spans="1:11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26.45" customHeight="1">
      <c r="A26" s="129" t="s">
        <v>187</v>
      </c>
      <c r="B26" s="129"/>
      <c r="C26" s="64">
        <f>H12</f>
        <v>2.9325425000000003</v>
      </c>
      <c r="D26" s="13"/>
      <c r="E26" s="13"/>
      <c r="F26" s="13"/>
      <c r="G26" s="13"/>
      <c r="H26" s="13"/>
      <c r="I26" s="13"/>
      <c r="J26" s="13"/>
      <c r="K26" s="13"/>
    </row>
    <row r="27" spans="1:11" ht="25.15" customHeight="1">
      <c r="A27" s="130" t="s">
        <v>188</v>
      </c>
      <c r="B27" s="130"/>
      <c r="C27" s="64">
        <f>G23</f>
        <v>78.61610684270833</v>
      </c>
      <c r="D27" s="13"/>
      <c r="E27" s="13"/>
      <c r="F27" s="13"/>
      <c r="G27" s="13"/>
      <c r="H27" s="13"/>
      <c r="I27" s="13"/>
      <c r="J27" s="13"/>
      <c r="K27" s="13"/>
    </row>
    <row r="28" spans="1:11" ht="25.15" customHeight="1">
      <c r="A28" s="122" t="s">
        <v>189</v>
      </c>
      <c r="B28" s="122"/>
      <c r="C28" s="75">
        <f>SUM(C26:C27)</f>
        <v>81.54864934270833</v>
      </c>
      <c r="D28" s="13"/>
      <c r="E28" s="13"/>
      <c r="F28" s="13"/>
      <c r="G28" s="13"/>
      <c r="H28" s="13"/>
      <c r="I28" s="13"/>
      <c r="J28" s="13"/>
      <c r="K28" s="13"/>
    </row>
  </sheetData>
  <mergeCells count="7">
    <mergeCell ref="A28:B28"/>
    <mergeCell ref="B1:C1"/>
    <mergeCell ref="A4:C4"/>
    <mergeCell ref="A12:G12"/>
    <mergeCell ref="A23:F23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90443-49DE-4E19-B4F2-F931735ADEF3}">
  <dimension ref="A1:K39"/>
  <sheetViews>
    <sheetView workbookViewId="0" topLeftCell="A16">
      <selection activeCell="A25" sqref="A25:A27"/>
    </sheetView>
  </sheetViews>
  <sheetFormatPr defaultColWidth="9.140625" defaultRowHeight="15"/>
  <cols>
    <col min="1" max="1" width="24.7109375" style="70" customWidth="1"/>
    <col min="2" max="2" width="47.7109375" style="70" customWidth="1"/>
    <col min="3" max="3" width="21.7109375" style="70" customWidth="1"/>
    <col min="4" max="4" width="11.7109375" style="70" customWidth="1"/>
    <col min="5" max="5" width="12.140625" style="70" customWidth="1"/>
    <col min="6" max="6" width="12.57421875" style="70" customWidth="1"/>
    <col min="7" max="7" width="16.5742187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75">
      <c r="A1" s="50" t="s">
        <v>1</v>
      </c>
      <c r="B1" s="123" t="str">
        <f>'Wykaz procedur (przykład)'!D46</f>
        <v>RM szyi bez i ze wzmocnieniem kontrastowym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30">
      <c r="A2" s="50" t="s">
        <v>95</v>
      </c>
      <c r="B2" s="72" t="str">
        <f>'Wykaz procedur (przykład)'!C46</f>
        <v>88.975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15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5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60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5.15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25.15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20">(F9/D9)*G9</f>
        <v>1.05</v>
      </c>
      <c r="I9" s="13"/>
      <c r="J9" s="13"/>
      <c r="K9" s="13"/>
    </row>
    <row r="10" spans="1:11" ht="25.15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25.15" customHeight="1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25.15" customHeight="1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25.15" customHeight="1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25.15" customHeight="1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25.15" customHeight="1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25.15" customHeight="1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25.15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25.15" customHeight="1">
      <c r="A18" s="53" t="str">
        <f>'Słownik mat. (przykładowe ceny)'!A13</f>
        <v>MG-RM-011</v>
      </c>
      <c r="B18" s="53" t="str">
        <f>'Słownik mat. (przykładowe ceny)'!B13</f>
        <v>Zestaw do wstrzykiwacza do kontrastu</v>
      </c>
      <c r="C18" s="52" t="str">
        <f>'Słownik mat. (przykładowe ceny)'!C13</f>
        <v>materiał jednorazowy</v>
      </c>
      <c r="D18" s="55">
        <v>1</v>
      </c>
      <c r="E18" s="95" t="str">
        <f>'Słownik mat. (przykładowe ceny)'!D13</f>
        <v>szt</v>
      </c>
      <c r="F18" s="56">
        <v>1</v>
      </c>
      <c r="G18" s="37">
        <f>'Słownik mat. (przykładowe ceny)'!E13</f>
        <v>39.1918</v>
      </c>
      <c r="H18" s="37">
        <f t="shared" si="0"/>
        <v>39.1918</v>
      </c>
      <c r="I18" s="58"/>
      <c r="J18" s="58"/>
      <c r="K18" s="58"/>
    </row>
    <row r="19" spans="1:11" s="59" customFormat="1" ht="25.15" customHeight="1">
      <c r="A19" s="53" t="str">
        <f>'Słownik mat. (przykładowe ceny)'!A14</f>
        <v>MG-RM-012</v>
      </c>
      <c r="B19" s="53" t="str">
        <f>'Słownik mat. (przykładowe ceny)'!B14</f>
        <v>Przedłużacz do pompy infuzyjnej</v>
      </c>
      <c r="C19" s="52" t="str">
        <f>'Słownik mat. (przykładowe ceny)'!C14</f>
        <v>materiał jednorazowy</v>
      </c>
      <c r="D19" s="55">
        <v>1</v>
      </c>
      <c r="E19" s="95" t="str">
        <f>'Słownik mat. (przykładowe ceny)'!D14</f>
        <v>szt</v>
      </c>
      <c r="F19" s="56">
        <v>1</v>
      </c>
      <c r="G19" s="37">
        <f>'Słownik mat. (przykładowe ceny)'!E14</f>
        <v>0.84</v>
      </c>
      <c r="H19" s="37">
        <f t="shared" si="0"/>
        <v>0.84</v>
      </c>
      <c r="I19" s="58"/>
      <c r="J19" s="58"/>
      <c r="K19" s="58"/>
    </row>
    <row r="20" spans="1:11" s="59" customFormat="1" ht="36" customHeight="1">
      <c r="A20" s="28" t="str">
        <f>'Słownik mat. (przykładowe ceny)'!A15</f>
        <v>MG-RM-013</v>
      </c>
      <c r="B20" s="53" t="str">
        <f>'Słownik mat. (przykładowe ceny)'!B15</f>
        <v>Koperta na CD
Opakowanie = 4.000 szt.</v>
      </c>
      <c r="C20" s="52" t="str">
        <f>'Słownik mat. (przykładowe ceny)'!C15</f>
        <v>materiał niemedyczny</v>
      </c>
      <c r="D20" s="29">
        <v>4000</v>
      </c>
      <c r="E20" s="95" t="str">
        <f>'Słownik mat. (przykładowe ceny)'!D15</f>
        <v>opakowanie</v>
      </c>
      <c r="F20" s="56">
        <v>1</v>
      </c>
      <c r="G20" s="37">
        <f>'Słownik mat. (przykładowe ceny)'!E15</f>
        <v>210.17</v>
      </c>
      <c r="H20" s="37">
        <f t="shared" si="0"/>
        <v>0.0525425</v>
      </c>
      <c r="I20" s="58"/>
      <c r="J20" s="58"/>
      <c r="K20" s="58"/>
    </row>
    <row r="21" spans="1:11" ht="28.15" customHeight="1">
      <c r="A21" s="126" t="s">
        <v>174</v>
      </c>
      <c r="B21" s="127"/>
      <c r="C21" s="127"/>
      <c r="D21" s="127"/>
      <c r="E21" s="127"/>
      <c r="F21" s="127"/>
      <c r="G21" s="128"/>
      <c r="H21" s="60">
        <f>SUM(H8:H20)</f>
        <v>47.5592425</v>
      </c>
      <c r="I21" s="13"/>
      <c r="J21" s="13"/>
      <c r="K21" s="13"/>
    </row>
    <row r="22" spans="1:11" ht="18.6" customHeight="1">
      <c r="A22" s="50"/>
      <c r="B22" s="50"/>
      <c r="C22" s="50"/>
      <c r="D22" s="50"/>
      <c r="E22" s="50"/>
      <c r="F22" s="50"/>
      <c r="G22" s="50"/>
      <c r="H22" s="50"/>
      <c r="I22" s="13"/>
      <c r="J22" s="13"/>
      <c r="K22" s="13"/>
    </row>
    <row r="23" spans="1:11" ht="15">
      <c r="A23" s="61" t="s">
        <v>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30">
      <c r="A24" s="50" t="s">
        <v>176</v>
      </c>
      <c r="B24" s="62" t="s">
        <v>177</v>
      </c>
      <c r="C24" s="62" t="s">
        <v>178</v>
      </c>
      <c r="D24" s="13"/>
      <c r="E24" s="13"/>
      <c r="F24" s="13"/>
      <c r="G24" s="13"/>
      <c r="H24" s="13"/>
      <c r="I24" s="13"/>
      <c r="J24" s="13"/>
      <c r="K24" s="13"/>
    </row>
    <row r="25" spans="1:11" ht="24.6" customHeight="1">
      <c r="A25" s="63" t="s">
        <v>134</v>
      </c>
      <c r="B25" s="64">
        <f>'Stawki wynagrodzeń (przykład)'!E11</f>
        <v>100.21850193007813</v>
      </c>
      <c r="C25" s="64">
        <f>B25/60</f>
        <v>1.6703083655013022</v>
      </c>
      <c r="D25" s="13"/>
      <c r="E25" s="13"/>
      <c r="F25" s="13"/>
      <c r="G25" s="13"/>
      <c r="H25" s="13"/>
      <c r="I25" s="13"/>
      <c r="J25" s="13"/>
      <c r="K25" s="13"/>
    </row>
    <row r="26" spans="1:11" ht="24.6" customHeight="1">
      <c r="A26" s="73" t="s">
        <v>137</v>
      </c>
      <c r="B26" s="74">
        <f>'Stawki wynagrodzeń (przykład)'!E26</f>
        <v>47.215088890625</v>
      </c>
      <c r="C26" s="64">
        <f aca="true" t="shared" si="1" ref="C26:C27">B26/60</f>
        <v>0.7869181481770833</v>
      </c>
      <c r="D26" s="13"/>
      <c r="E26" s="13"/>
      <c r="F26" s="13"/>
      <c r="G26" s="13"/>
      <c r="H26" s="13"/>
      <c r="I26" s="13"/>
      <c r="J26" s="13"/>
      <c r="K26" s="13"/>
    </row>
    <row r="27" spans="1:11" ht="24.6" customHeight="1">
      <c r="A27" s="73" t="s">
        <v>151</v>
      </c>
      <c r="B27" s="74">
        <f>'Stawki wynagrodzeń (przykład)'!E30</f>
        <v>44.93603934166667</v>
      </c>
      <c r="C27" s="64">
        <f t="shared" si="1"/>
        <v>0.7489339890277779</v>
      </c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45">
      <c r="A29" s="27" t="s">
        <v>97</v>
      </c>
      <c r="B29" s="27" t="s">
        <v>179</v>
      </c>
      <c r="C29" s="27" t="s">
        <v>162</v>
      </c>
      <c r="D29" s="27" t="s">
        <v>180</v>
      </c>
      <c r="E29" s="27" t="s">
        <v>181</v>
      </c>
      <c r="F29" s="27" t="s">
        <v>182</v>
      </c>
      <c r="G29" s="27" t="s">
        <v>183</v>
      </c>
      <c r="H29" s="13"/>
      <c r="I29" s="13"/>
      <c r="J29" s="13"/>
      <c r="K29" s="13"/>
    </row>
    <row r="30" spans="1:11" ht="15">
      <c r="A30" s="65"/>
      <c r="B30" s="51" t="s">
        <v>167</v>
      </c>
      <c r="C30" s="51" t="s">
        <v>169</v>
      </c>
      <c r="D30" s="51" t="s">
        <v>170</v>
      </c>
      <c r="E30" s="51" t="s">
        <v>171</v>
      </c>
      <c r="F30" s="51" t="s">
        <v>172</v>
      </c>
      <c r="G30" s="66" t="s">
        <v>184</v>
      </c>
      <c r="H30" s="13"/>
      <c r="I30" s="13"/>
      <c r="J30" s="13"/>
      <c r="K30" s="13"/>
    </row>
    <row r="31" spans="1:11" ht="29.45" customHeight="1">
      <c r="A31" s="23">
        <v>1</v>
      </c>
      <c r="B31" s="96" t="str">
        <f>A25</f>
        <v>Lekarz radiolog</v>
      </c>
      <c r="C31" s="67">
        <v>1</v>
      </c>
      <c r="D31" s="23" t="s">
        <v>185</v>
      </c>
      <c r="E31" s="68">
        <v>60</v>
      </c>
      <c r="F31" s="69">
        <f>C25</f>
        <v>1.6703083655013022</v>
      </c>
      <c r="G31" s="26">
        <f>(E31/C31)*F31</f>
        <v>100.21850193007813</v>
      </c>
      <c r="H31" s="13"/>
      <c r="I31" s="13"/>
      <c r="J31" s="13"/>
      <c r="K31" s="13"/>
    </row>
    <row r="32" spans="1:11" ht="29.45" customHeight="1">
      <c r="A32" s="23">
        <v>2</v>
      </c>
      <c r="B32" s="96" t="str">
        <f>A26</f>
        <v>Technik radiologii</v>
      </c>
      <c r="C32" s="67">
        <v>1</v>
      </c>
      <c r="D32" s="23" t="s">
        <v>185</v>
      </c>
      <c r="E32" s="68">
        <v>20</v>
      </c>
      <c r="F32" s="69">
        <f>C26</f>
        <v>0.7869181481770833</v>
      </c>
      <c r="G32" s="26">
        <f>(E32/C32)*F32</f>
        <v>15.738362963541665</v>
      </c>
      <c r="H32" s="13"/>
      <c r="I32" s="13"/>
      <c r="J32" s="13"/>
      <c r="K32" s="13"/>
    </row>
    <row r="33" spans="1:11" ht="29.45" customHeight="1">
      <c r="A33" s="46">
        <v>3</v>
      </c>
      <c r="B33" s="96" t="str">
        <f>A27</f>
        <v>Pielęgniarka</v>
      </c>
      <c r="C33" s="67">
        <v>1</v>
      </c>
      <c r="D33" s="23" t="s">
        <v>185</v>
      </c>
      <c r="E33" s="68">
        <v>20</v>
      </c>
      <c r="F33" s="69">
        <f>C27</f>
        <v>0.7489339890277779</v>
      </c>
      <c r="G33" s="26">
        <f>(E33/C33)*F33</f>
        <v>14.978679780555558</v>
      </c>
      <c r="H33" s="13"/>
      <c r="I33" s="13"/>
      <c r="J33" s="13"/>
      <c r="K33" s="13"/>
    </row>
    <row r="34" spans="1:11" ht="27" customHeight="1">
      <c r="A34" s="126" t="s">
        <v>186</v>
      </c>
      <c r="B34" s="127"/>
      <c r="C34" s="127"/>
      <c r="D34" s="127"/>
      <c r="E34" s="127"/>
      <c r="F34" s="127"/>
      <c r="G34" s="60">
        <f>SUM(G31:G33)</f>
        <v>130.93554467417536</v>
      </c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6.45" customHeight="1">
      <c r="A37" s="129" t="s">
        <v>187</v>
      </c>
      <c r="B37" s="129"/>
      <c r="C37" s="64">
        <f>H21</f>
        <v>47.5592425</v>
      </c>
      <c r="D37" s="13"/>
      <c r="E37" s="13"/>
      <c r="F37" s="13"/>
      <c r="G37" s="13"/>
      <c r="H37" s="13"/>
      <c r="I37" s="13"/>
      <c r="J37" s="13"/>
      <c r="K37" s="13"/>
    </row>
    <row r="38" spans="1:11" ht="25.15" customHeight="1">
      <c r="A38" s="130" t="s">
        <v>188</v>
      </c>
      <c r="B38" s="130"/>
      <c r="C38" s="64">
        <f>G34</f>
        <v>130.93554467417536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A39" s="122" t="s">
        <v>189</v>
      </c>
      <c r="B39" s="122"/>
      <c r="C39" s="75">
        <f>SUM(C37:C38)</f>
        <v>178.49478717417537</v>
      </c>
      <c r="D39" s="13"/>
      <c r="E39" s="13"/>
      <c r="F39" s="13"/>
      <c r="G39" s="13"/>
      <c r="H39" s="13"/>
      <c r="I39" s="13"/>
      <c r="J39" s="13"/>
      <c r="K39" s="13"/>
    </row>
  </sheetData>
  <mergeCells count="7">
    <mergeCell ref="A37:B37"/>
    <mergeCell ref="A38:B38"/>
    <mergeCell ref="A39:B39"/>
    <mergeCell ref="B1:C1"/>
    <mergeCell ref="A4:C4"/>
    <mergeCell ref="A21:G21"/>
    <mergeCell ref="A34:F3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913D5-569B-4052-B1A5-9B77D8D24788}">
  <dimension ref="A1:L58"/>
  <sheetViews>
    <sheetView workbookViewId="0" topLeftCell="C40">
      <selection activeCell="E54" sqref="E54"/>
    </sheetView>
  </sheetViews>
  <sheetFormatPr defaultColWidth="9.140625" defaultRowHeight="15"/>
  <cols>
    <col min="1" max="1" width="5.7109375" style="14" customWidth="1"/>
    <col min="2" max="2" width="17.57421875" style="14" customWidth="1"/>
    <col min="3" max="3" width="23.28125" style="1" customWidth="1"/>
    <col min="4" max="4" width="68.140625" style="14" customWidth="1"/>
    <col min="5" max="5" width="16.00390625" style="14" customWidth="1"/>
    <col min="6" max="6" width="19.57421875" style="14" customWidth="1"/>
    <col min="7" max="7" width="13.7109375" style="14" customWidth="1"/>
    <col min="8" max="8" width="10.7109375" style="14" customWidth="1"/>
    <col min="9" max="9" width="13.57421875" style="14" customWidth="1"/>
    <col min="10" max="10" width="12.57421875" style="14" customWidth="1"/>
    <col min="11" max="11" width="12.7109375" style="14" customWidth="1"/>
    <col min="12" max="16384" width="9.140625" style="14" customWidth="1"/>
  </cols>
  <sheetData>
    <row r="1" spans="1:11" s="13" customFormat="1" ht="43.9" customHeight="1">
      <c r="A1" s="106" t="s">
        <v>228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20.45" customHeight="1">
      <c r="A2" s="111" t="s">
        <v>97</v>
      </c>
      <c r="B2" s="111" t="s">
        <v>96</v>
      </c>
      <c r="C2" s="120" t="s">
        <v>95</v>
      </c>
      <c r="D2" s="111" t="s">
        <v>1</v>
      </c>
      <c r="E2" s="98" t="s">
        <v>98</v>
      </c>
      <c r="F2" s="98" t="s">
        <v>99</v>
      </c>
      <c r="G2" s="114" t="s">
        <v>100</v>
      </c>
      <c r="H2" s="119" t="s">
        <v>126</v>
      </c>
      <c r="I2" s="111" t="s">
        <v>127</v>
      </c>
      <c r="J2" s="111" t="s">
        <v>128</v>
      </c>
      <c r="K2" s="111" t="s">
        <v>129</v>
      </c>
    </row>
    <row r="3" spans="1:11" ht="99.6" customHeight="1">
      <c r="A3" s="111"/>
      <c r="B3" s="111"/>
      <c r="C3" s="121"/>
      <c r="D3" s="111"/>
      <c r="E3" s="99" t="s">
        <v>130</v>
      </c>
      <c r="F3" s="99" t="s">
        <v>102</v>
      </c>
      <c r="G3" s="115"/>
      <c r="H3" s="119"/>
      <c r="I3" s="111"/>
      <c r="J3" s="111"/>
      <c r="K3" s="111"/>
    </row>
    <row r="4" spans="1:11" s="35" customFormat="1" ht="15.75" customHeight="1">
      <c r="A4" s="34">
        <v>1</v>
      </c>
      <c r="B4" s="34">
        <v>2</v>
      </c>
      <c r="C4" s="101">
        <v>3</v>
      </c>
      <c r="D4" s="34">
        <v>4</v>
      </c>
      <c r="E4" s="34">
        <v>5</v>
      </c>
      <c r="F4" s="34">
        <v>6</v>
      </c>
      <c r="G4" s="34" t="s">
        <v>221</v>
      </c>
      <c r="H4" s="34">
        <v>8</v>
      </c>
      <c r="I4" s="34" t="s">
        <v>222</v>
      </c>
      <c r="J4" s="34">
        <v>10</v>
      </c>
      <c r="K4" s="34" t="s">
        <v>223</v>
      </c>
    </row>
    <row r="5" spans="1:12" ht="18" customHeight="1">
      <c r="A5" s="16">
        <v>1</v>
      </c>
      <c r="B5" s="83" t="s">
        <v>2</v>
      </c>
      <c r="C5" s="86" t="s">
        <v>2</v>
      </c>
      <c r="D5" s="36" t="str">
        <f>'Koszty normatywne (przykład)'!D4</f>
        <v>RM głowy bez wzmocnienia kontrastowego</v>
      </c>
      <c r="E5" s="84">
        <f>'Koszty normatywne (przykład)'!E4</f>
        <v>2.9325425000000003</v>
      </c>
      <c r="F5" s="84">
        <f>'Koszty normatywne (przykład)'!F4</f>
        <v>86.96764867021486</v>
      </c>
      <c r="G5" s="19">
        <f>E5+F5</f>
        <v>89.90019117021485</v>
      </c>
      <c r="H5" s="36">
        <v>10</v>
      </c>
      <c r="I5" s="37">
        <f>G5*H5</f>
        <v>899.0019117021485</v>
      </c>
      <c r="J5" s="38">
        <f aca="true" t="shared" si="0" ref="J5:J28">$E$54</f>
        <v>1.9356929059672574</v>
      </c>
      <c r="K5" s="37">
        <f>G5*J5</f>
        <v>174.01916229328518</v>
      </c>
      <c r="L5" s="15"/>
    </row>
    <row r="6" spans="1:12" ht="18" customHeight="1">
      <c r="A6" s="16">
        <v>2</v>
      </c>
      <c r="B6" s="83" t="s">
        <v>4</v>
      </c>
      <c r="C6" s="86" t="s">
        <v>4</v>
      </c>
      <c r="D6" s="36" t="str">
        <f>'Koszty normatywne (przykład)'!D5</f>
        <v>RM głowy bez i ze wzmocnieniem kontrastowym</v>
      </c>
      <c r="E6" s="84">
        <f>'Koszty normatywne (przykład)'!E5</f>
        <v>7.527442500000001</v>
      </c>
      <c r="F6" s="84">
        <f>'Koszty normatywne (przykład)'!F5</f>
        <v>138.61480536019968</v>
      </c>
      <c r="G6" s="19">
        <f aca="true" t="shared" si="1" ref="G6:G50">E6+F6</f>
        <v>146.1422478601997</v>
      </c>
      <c r="H6" s="36">
        <v>133</v>
      </c>
      <c r="I6" s="37">
        <f aca="true" t="shared" si="2" ref="I6:I24">G6*H6</f>
        <v>19436.91896540656</v>
      </c>
      <c r="J6" s="38">
        <f t="shared" si="0"/>
        <v>1.9356929059672574</v>
      </c>
      <c r="K6" s="37">
        <f aca="true" t="shared" si="3" ref="K6:K24">G6*J6</f>
        <v>282.88651244509714</v>
      </c>
      <c r="L6" s="15"/>
    </row>
    <row r="7" spans="1:12" ht="18" customHeight="1">
      <c r="A7" s="16">
        <v>3</v>
      </c>
      <c r="B7" s="83" t="s">
        <v>42</v>
      </c>
      <c r="C7" s="81" t="s">
        <v>42</v>
      </c>
      <c r="D7" s="36" t="str">
        <f>'Koszty normatywne (przykład)'!D6</f>
        <v>RM kończyny górnej bez wzmocnienia kontrastowego</v>
      </c>
      <c r="E7" s="84">
        <f>'Koszty normatywne (przykład)'!E6</f>
        <v>2.9325425000000003</v>
      </c>
      <c r="F7" s="84">
        <f>'Koszty normatywne (przykład)'!F6</f>
        <v>136.59453928951822</v>
      </c>
      <c r="G7" s="19">
        <f t="shared" si="1"/>
        <v>139.52708178951823</v>
      </c>
      <c r="H7" s="36">
        <v>9</v>
      </c>
      <c r="I7" s="37">
        <f t="shared" si="2"/>
        <v>1255.743736105664</v>
      </c>
      <c r="J7" s="38">
        <f t="shared" si="0"/>
        <v>1.9356929059672574</v>
      </c>
      <c r="K7" s="37">
        <f t="shared" si="3"/>
        <v>270.0815824102838</v>
      </c>
      <c r="L7" s="15"/>
    </row>
    <row r="8" spans="1:12" ht="18" customHeight="1">
      <c r="A8" s="16">
        <v>4</v>
      </c>
      <c r="B8" s="83" t="s">
        <v>45</v>
      </c>
      <c r="C8" s="81" t="s">
        <v>45</v>
      </c>
      <c r="D8" s="36" t="str">
        <f>'Koszty normatywne (przykład)'!D7</f>
        <v>RM kończyny górnej bez i ze wzmocnieniem kontrastowym</v>
      </c>
      <c r="E8" s="84">
        <f>'Koszty normatywne (przykład)'!E7</f>
        <v>47.5592425</v>
      </c>
      <c r="F8" s="84">
        <f>'Koszty normatywne (przykład)'!F7</f>
        <v>179.70023335625</v>
      </c>
      <c r="G8" s="19">
        <f t="shared" si="1"/>
        <v>227.25947585625002</v>
      </c>
      <c r="H8" s="36">
        <v>15</v>
      </c>
      <c r="I8" s="37">
        <f t="shared" si="2"/>
        <v>3408.8921378437503</v>
      </c>
      <c r="J8" s="38">
        <f t="shared" si="0"/>
        <v>1.9356929059672574</v>
      </c>
      <c r="K8" s="37">
        <f t="shared" si="3"/>
        <v>439.9045552287804</v>
      </c>
      <c r="L8" s="15"/>
    </row>
    <row r="9" spans="1:12" ht="18" customHeight="1">
      <c r="A9" s="16">
        <v>5</v>
      </c>
      <c r="B9" s="83" t="s">
        <v>42</v>
      </c>
      <c r="C9" s="81" t="s">
        <v>43</v>
      </c>
      <c r="D9" s="36" t="str">
        <f>'Koszty normatywne (przykład)'!D8</f>
        <v>RM stawu barkowego bez wzmocnienia kontrastowego</v>
      </c>
      <c r="E9" s="84">
        <f>'Koszty normatywne (przykład)'!E8</f>
        <v>2.9325425000000003</v>
      </c>
      <c r="F9" s="84">
        <f>'Koszty normatywne (przykład)'!F8</f>
        <v>152.81526259879558</v>
      </c>
      <c r="G9" s="19">
        <f t="shared" si="1"/>
        <v>155.7478050987956</v>
      </c>
      <c r="H9" s="36">
        <v>30</v>
      </c>
      <c r="I9" s="37">
        <f t="shared" si="2"/>
        <v>4672.434152963868</v>
      </c>
      <c r="J9" s="38">
        <f t="shared" si="0"/>
        <v>1.9356929059672574</v>
      </c>
      <c r="K9" s="37">
        <f t="shared" si="3"/>
        <v>301.47992144970965</v>
      </c>
      <c r="L9" s="15"/>
    </row>
    <row r="10" spans="1:12" ht="18" customHeight="1">
      <c r="A10" s="16">
        <v>6</v>
      </c>
      <c r="B10" s="83" t="s">
        <v>45</v>
      </c>
      <c r="C10" s="81" t="s">
        <v>46</v>
      </c>
      <c r="D10" s="36" t="str">
        <f>'Koszty normatywne (przykład)'!D9</f>
        <v>RM stawu barkowego bez i ze wzmocnieniem kontrastowym</v>
      </c>
      <c r="E10" s="84">
        <f>'Koszty normatywne (przykład)'!E9</f>
        <v>47.5592425</v>
      </c>
      <c r="F10" s="84">
        <f>'Koszty normatywne (przykład)'!F9</f>
        <v>203.4102965558051</v>
      </c>
      <c r="G10" s="19">
        <f t="shared" si="1"/>
        <v>250.96953905580511</v>
      </c>
      <c r="H10" s="36">
        <v>15</v>
      </c>
      <c r="I10" s="37">
        <f t="shared" si="2"/>
        <v>3764.543085837077</v>
      </c>
      <c r="J10" s="38">
        <f t="shared" si="0"/>
        <v>1.9356929059672574</v>
      </c>
      <c r="K10" s="37">
        <f t="shared" si="3"/>
        <v>485.7999563641945</v>
      </c>
      <c r="L10" s="15"/>
    </row>
    <row r="11" spans="1:12" ht="18" customHeight="1">
      <c r="A11" s="16">
        <v>7</v>
      </c>
      <c r="B11" s="83" t="s">
        <v>38</v>
      </c>
      <c r="C11" s="86" t="s">
        <v>38</v>
      </c>
      <c r="D11" s="36" t="str">
        <f>'Koszty normatywne (przykład)'!D10</f>
        <v>RM stawu kolanowego bez wzmocnienia kontrastowego</v>
      </c>
      <c r="E11" s="84">
        <f>'Koszty normatywne (przykład)'!E10</f>
        <v>2.9325425000000003</v>
      </c>
      <c r="F11" s="84">
        <f>'Koszty normatywne (przykład)'!F10</f>
        <v>119.89145563450522</v>
      </c>
      <c r="G11" s="19">
        <f t="shared" si="1"/>
        <v>122.82399813450522</v>
      </c>
      <c r="H11" s="36">
        <v>38</v>
      </c>
      <c r="I11" s="37">
        <f t="shared" si="2"/>
        <v>4667.311929111198</v>
      </c>
      <c r="J11" s="38">
        <f t="shared" si="0"/>
        <v>1.9356929059672574</v>
      </c>
      <c r="K11" s="37">
        <f t="shared" si="3"/>
        <v>237.7495418714974</v>
      </c>
      <c r="L11" s="15"/>
    </row>
    <row r="12" spans="1:12" ht="18" customHeight="1">
      <c r="A12" s="16">
        <v>8</v>
      </c>
      <c r="B12" s="83" t="s">
        <v>40</v>
      </c>
      <c r="C12" s="86" t="s">
        <v>40</v>
      </c>
      <c r="D12" s="36" t="str">
        <f>'Koszty normatywne (przykład)'!D11</f>
        <v>RM stawu kolanowego bez i ze wzmocnieniem kontrastowym</v>
      </c>
      <c r="E12" s="84">
        <f>'Koszty normatywne (przykład)'!E11</f>
        <v>47.5592425</v>
      </c>
      <c r="F12" s="84">
        <f>'Koszty normatywne (przykład)'!F11</f>
        <v>179.70023335625</v>
      </c>
      <c r="G12" s="19">
        <f t="shared" si="1"/>
        <v>227.25947585625002</v>
      </c>
      <c r="H12" s="36">
        <v>23</v>
      </c>
      <c r="I12" s="37">
        <f t="shared" si="2"/>
        <v>5226.967944693751</v>
      </c>
      <c r="J12" s="38">
        <f t="shared" si="0"/>
        <v>1.9356929059672574</v>
      </c>
      <c r="K12" s="37">
        <f t="shared" si="3"/>
        <v>439.9045552287804</v>
      </c>
      <c r="L12" s="15"/>
    </row>
    <row r="13" spans="1:12" ht="18" customHeight="1">
      <c r="A13" s="16">
        <v>9</v>
      </c>
      <c r="B13" s="83" t="s">
        <v>38</v>
      </c>
      <c r="C13" s="86" t="s">
        <v>48</v>
      </c>
      <c r="D13" s="36" t="str">
        <f>'Koszty normatywne (przykład)'!D12</f>
        <v>RM stawu biodrowego bez wzmocnienia kontrastowego</v>
      </c>
      <c r="E13" s="84">
        <f>'Koszty normatywne (przykład)'!E12</f>
        <v>2.9325425000000003</v>
      </c>
      <c r="F13" s="84">
        <f>'Koszty normatywne (przykład)'!F12</f>
        <v>111.53991380699871</v>
      </c>
      <c r="G13" s="19">
        <f t="shared" si="1"/>
        <v>114.47245630699871</v>
      </c>
      <c r="H13" s="36">
        <v>26</v>
      </c>
      <c r="I13" s="37">
        <f t="shared" si="2"/>
        <v>2976.2838639819665</v>
      </c>
      <c r="J13" s="38">
        <f t="shared" si="0"/>
        <v>1.9356929059672574</v>
      </c>
      <c r="K13" s="37">
        <f t="shared" si="3"/>
        <v>221.58352160210424</v>
      </c>
      <c r="L13" s="15"/>
    </row>
    <row r="14" spans="1:12" ht="18" customHeight="1">
      <c r="A14" s="16">
        <v>10</v>
      </c>
      <c r="B14" s="83" t="s">
        <v>40</v>
      </c>
      <c r="C14" s="86" t="s">
        <v>50</v>
      </c>
      <c r="D14" s="36" t="str">
        <f>'Koszty normatywne (przykład)'!D13</f>
        <v>RM stawu biodrowego bez i ze wzmocnieniem kontrastowym</v>
      </c>
      <c r="E14" s="84">
        <f>'Koszty normatywne (przykład)'!E13</f>
        <v>47.5592425</v>
      </c>
      <c r="F14" s="84">
        <f>'Koszty normatywne (przykład)'!F13</f>
        <v>154.64560787373048</v>
      </c>
      <c r="G14" s="19">
        <f t="shared" si="1"/>
        <v>202.2048503737305</v>
      </c>
      <c r="H14" s="36">
        <v>8</v>
      </c>
      <c r="I14" s="37">
        <f t="shared" si="2"/>
        <v>1617.638802989844</v>
      </c>
      <c r="J14" s="38">
        <f t="shared" si="0"/>
        <v>1.9356929059672574</v>
      </c>
      <c r="K14" s="37">
        <f t="shared" si="3"/>
        <v>391.40649442060084</v>
      </c>
      <c r="L14" s="15"/>
    </row>
    <row r="15" spans="1:12" ht="18" customHeight="1">
      <c r="A15" s="16">
        <v>11</v>
      </c>
      <c r="B15" s="83" t="s">
        <v>38</v>
      </c>
      <c r="C15" s="86" t="s">
        <v>54</v>
      </c>
      <c r="D15" s="36" t="str">
        <f>'Koszty normatywne (przykład)'!D14</f>
        <v>RM stopy bez wzmocnienia kontrastowego</v>
      </c>
      <c r="E15" s="84">
        <f>'Koszty normatywne (przykład)'!E14</f>
        <v>2.9325425000000003</v>
      </c>
      <c r="F15" s="84">
        <f>'Koszty normatywne (przykład)'!F14</f>
        <v>119.40909528876954</v>
      </c>
      <c r="G15" s="19">
        <f t="shared" si="1"/>
        <v>122.34163778876953</v>
      </c>
      <c r="H15" s="36">
        <v>12</v>
      </c>
      <c r="I15" s="37">
        <f t="shared" si="2"/>
        <v>1468.0996534652345</v>
      </c>
      <c r="J15" s="38">
        <f t="shared" si="0"/>
        <v>1.9356929059672574</v>
      </c>
      <c r="K15" s="37">
        <f t="shared" si="3"/>
        <v>236.81584037213693</v>
      </c>
      <c r="L15" s="15"/>
    </row>
    <row r="16" spans="1:12" ht="18" customHeight="1">
      <c r="A16" s="16">
        <v>12</v>
      </c>
      <c r="B16" s="83" t="s">
        <v>40</v>
      </c>
      <c r="C16" s="86" t="s">
        <v>56</v>
      </c>
      <c r="D16" s="36" t="str">
        <f>'Koszty normatywne (przykład)'!D15</f>
        <v>RM stopy bez i ze wzmocnieniem kontrastowym</v>
      </c>
      <c r="E16" s="84">
        <f>'Koszty normatywne (przykład)'!E15</f>
        <v>47.5592425</v>
      </c>
      <c r="F16" s="84">
        <f>'Koszty normatywne (przykład)'!F15</f>
        <v>219.44109906933596</v>
      </c>
      <c r="G16" s="19">
        <f t="shared" si="1"/>
        <v>267.00034156933594</v>
      </c>
      <c r="H16" s="36">
        <v>13</v>
      </c>
      <c r="I16" s="37">
        <f t="shared" si="2"/>
        <v>3471.0044404013674</v>
      </c>
      <c r="J16" s="38">
        <f t="shared" si="0"/>
        <v>1.9356929059672574</v>
      </c>
      <c r="K16" s="37">
        <f t="shared" si="3"/>
        <v>516.8306670665983</v>
      </c>
      <c r="L16" s="15"/>
    </row>
    <row r="17" spans="1:12" ht="18" customHeight="1">
      <c r="A17" s="16">
        <v>13</v>
      </c>
      <c r="B17" s="83" t="s">
        <v>71</v>
      </c>
      <c r="C17" s="81" t="s">
        <v>72</v>
      </c>
      <c r="D17" s="36" t="str">
        <f>'Koszty normatywne (przykład)'!D16</f>
        <v>RM piersi bez wzmocnienia kontrastowego</v>
      </c>
      <c r="E17" s="84">
        <f>'Koszty normatywne (przykład)'!E16</f>
        <v>2.9325425000000003</v>
      </c>
      <c r="F17" s="84">
        <f>'Koszty normatywne (przykład)'!F16</f>
        <v>86.96764867021486</v>
      </c>
      <c r="G17" s="19">
        <f t="shared" si="1"/>
        <v>89.90019117021485</v>
      </c>
      <c r="H17" s="36">
        <v>12</v>
      </c>
      <c r="I17" s="37">
        <f t="shared" si="2"/>
        <v>1078.8022940425783</v>
      </c>
      <c r="J17" s="38">
        <f t="shared" si="0"/>
        <v>1.9356929059672574</v>
      </c>
      <c r="K17" s="37">
        <f t="shared" si="3"/>
        <v>174.01916229328518</v>
      </c>
      <c r="L17" s="15"/>
    </row>
    <row r="18" spans="1:12" ht="18" customHeight="1">
      <c r="A18" s="16">
        <v>14</v>
      </c>
      <c r="B18" s="83" t="s">
        <v>71</v>
      </c>
      <c r="C18" s="81" t="s">
        <v>74</v>
      </c>
      <c r="D18" s="36" t="str">
        <f>'Koszty normatywne (przykład)'!D17</f>
        <v>RM piersi bez i ze wzmocnieniem kontrastowym</v>
      </c>
      <c r="E18" s="84">
        <f>'Koszty normatywne (przykład)'!E17</f>
        <v>47.5592425</v>
      </c>
      <c r="F18" s="84">
        <f>'Koszty normatywne (przykład)'!F17</f>
        <v>130.93554467417536</v>
      </c>
      <c r="G18" s="19">
        <f t="shared" si="1"/>
        <v>178.49478717417537</v>
      </c>
      <c r="H18" s="36">
        <v>81</v>
      </c>
      <c r="I18" s="37">
        <f t="shared" si="2"/>
        <v>14458.077761108205</v>
      </c>
      <c r="J18" s="38">
        <f t="shared" si="0"/>
        <v>1.9356929059672574</v>
      </c>
      <c r="K18" s="37">
        <f t="shared" si="3"/>
        <v>345.5110932851867</v>
      </c>
      <c r="L18" s="15"/>
    </row>
    <row r="19" spans="1:12" ht="18" customHeight="1">
      <c r="A19" s="16">
        <v>15</v>
      </c>
      <c r="B19" s="83" t="s">
        <v>89</v>
      </c>
      <c r="C19" s="89" t="s">
        <v>89</v>
      </c>
      <c r="D19" s="36" t="str">
        <f>'Koszty normatywne (przykład)'!D18</f>
        <v>Traktografia MR</v>
      </c>
      <c r="E19" s="84">
        <f>'Koszty normatywne (przykład)'!E18</f>
        <v>47.5592425</v>
      </c>
      <c r="F19" s="84">
        <f>'Koszty normatywne (przykład)'!F18</f>
        <v>114.90474216064455</v>
      </c>
      <c r="G19" s="19">
        <f t="shared" si="1"/>
        <v>162.46398466064454</v>
      </c>
      <c r="H19" s="36">
        <v>12</v>
      </c>
      <c r="I19" s="37">
        <f t="shared" si="2"/>
        <v>1949.5678159277345</v>
      </c>
      <c r="J19" s="38">
        <f t="shared" si="0"/>
        <v>1.9356929059672574</v>
      </c>
      <c r="K19" s="37">
        <f t="shared" si="3"/>
        <v>314.48038258278297</v>
      </c>
      <c r="L19" s="15"/>
    </row>
    <row r="20" spans="1:12" ht="18" customHeight="1">
      <c r="A20" s="16">
        <v>16</v>
      </c>
      <c r="B20" s="83" t="s">
        <v>6</v>
      </c>
      <c r="C20" s="78" t="s">
        <v>6</v>
      </c>
      <c r="D20" s="36" t="str">
        <f>'Koszty normatywne (przykład)'!D19</f>
        <v>RM klatki piersiowej bez wzmocnienia kontrastowego</v>
      </c>
      <c r="E20" s="84">
        <f>'Koszty normatywne (przykład)'!E19</f>
        <v>2.9325425000000003</v>
      </c>
      <c r="F20" s="84">
        <f>'Koszty normatywne (przykład)'!F19</f>
        <v>119.89145563450522</v>
      </c>
      <c r="G20" s="19">
        <f t="shared" si="1"/>
        <v>122.82399813450522</v>
      </c>
      <c r="H20" s="36">
        <v>5</v>
      </c>
      <c r="I20" s="37">
        <f t="shared" si="2"/>
        <v>614.1199906725261</v>
      </c>
      <c r="J20" s="38">
        <f t="shared" si="0"/>
        <v>1.9356929059672574</v>
      </c>
      <c r="K20" s="37">
        <f t="shared" si="3"/>
        <v>237.7495418714974</v>
      </c>
      <c r="L20" s="15"/>
    </row>
    <row r="21" spans="1:12" ht="18" customHeight="1">
      <c r="A21" s="16">
        <v>17</v>
      </c>
      <c r="B21" s="83" t="s">
        <v>8</v>
      </c>
      <c r="C21" s="78" t="s">
        <v>8</v>
      </c>
      <c r="D21" s="36" t="str">
        <f>'Koszty normatywne (przykład)'!D20</f>
        <v>RM klatki piersiowej bez i ze wzmocnieniem kontrastowym</v>
      </c>
      <c r="E21" s="84">
        <f>'Koszty normatywne (przykład)'!E20</f>
        <v>47.5592425</v>
      </c>
      <c r="F21" s="84">
        <f>'Koszty normatywne (przykład)'!F20</f>
        <v>195.0587547282986</v>
      </c>
      <c r="G21" s="19">
        <f t="shared" si="1"/>
        <v>242.6179972282986</v>
      </c>
      <c r="H21" s="36">
        <v>43</v>
      </c>
      <c r="I21" s="37">
        <f t="shared" si="2"/>
        <v>10432.57388081684</v>
      </c>
      <c r="J21" s="38">
        <f t="shared" si="0"/>
        <v>1.9356929059672574</v>
      </c>
      <c r="K21" s="37">
        <f t="shared" si="3"/>
        <v>469.63393609480136</v>
      </c>
      <c r="L21" s="15"/>
    </row>
    <row r="22" spans="1:12" ht="18" customHeight="1">
      <c r="A22" s="16">
        <v>18</v>
      </c>
      <c r="B22" s="83" t="s">
        <v>10</v>
      </c>
      <c r="C22" s="78" t="s">
        <v>10</v>
      </c>
      <c r="D22" s="36" t="str">
        <f>'Koszty normatywne (przykład)'!D21</f>
        <v>RM mięśnia sercowego bez wzmocnienia kontrastowego</v>
      </c>
      <c r="E22" s="84">
        <f>'Koszty normatywne (przykład)'!E21</f>
        <v>2.9325425000000003</v>
      </c>
      <c r="F22" s="84">
        <f>'Koszty normatywne (przykład)'!F21</f>
        <v>206.3767439589844</v>
      </c>
      <c r="G22" s="19">
        <f t="shared" si="1"/>
        <v>209.30928645898442</v>
      </c>
      <c r="H22" s="36">
        <v>12</v>
      </c>
      <c r="I22" s="37">
        <f t="shared" si="2"/>
        <v>2511.711437507813</v>
      </c>
      <c r="J22" s="38">
        <f t="shared" si="0"/>
        <v>1.9356929059672574</v>
      </c>
      <c r="K22" s="37">
        <f t="shared" si="3"/>
        <v>405.15850095172465</v>
      </c>
      <c r="L22" s="15"/>
    </row>
    <row r="23" spans="1:12" ht="18" customHeight="1">
      <c r="A23" s="16">
        <v>19</v>
      </c>
      <c r="B23" s="83" t="s">
        <v>12</v>
      </c>
      <c r="C23" s="78" t="s">
        <v>12</v>
      </c>
      <c r="D23" s="36" t="str">
        <f>'Koszty normatywne (przykład)'!D22</f>
        <v>RM mięśnia sercowego bez i ze wzmocnieniem kontrastowym</v>
      </c>
      <c r="E23" s="84">
        <f>'Koszty normatywne (przykład)'!E22</f>
        <v>47.5592425</v>
      </c>
      <c r="F23" s="84">
        <f>'Koszty normatywne (przykład)'!F22</f>
        <v>268.2057877514106</v>
      </c>
      <c r="G23" s="19">
        <f t="shared" si="1"/>
        <v>315.76503025141056</v>
      </c>
      <c r="H23" s="36">
        <v>23</v>
      </c>
      <c r="I23" s="37">
        <f t="shared" si="2"/>
        <v>7262.595695782443</v>
      </c>
      <c r="J23" s="38">
        <f t="shared" si="0"/>
        <v>1.9356929059672574</v>
      </c>
      <c r="K23" s="37">
        <f t="shared" si="3"/>
        <v>611.2241290101919</v>
      </c>
      <c r="L23" s="15"/>
    </row>
    <row r="24" spans="1:12" ht="18" customHeight="1">
      <c r="A24" s="16">
        <v>20</v>
      </c>
      <c r="B24" s="83" t="s">
        <v>14</v>
      </c>
      <c r="C24" s="78" t="s">
        <v>14</v>
      </c>
      <c r="D24" s="36" t="str">
        <f>'Koszty normatywne (przykład)'!D23</f>
        <v>RM kręgosłupa odcinka szyjnego bez wzmocnienia kontrastowego</v>
      </c>
      <c r="E24" s="84">
        <f>'Koszty normatywne (przykład)'!E23</f>
        <v>2.9325425000000003</v>
      </c>
      <c r="F24" s="84">
        <f>'Koszty normatywne (przykład)'!F23</f>
        <v>86.96764867021486</v>
      </c>
      <c r="G24" s="19">
        <f t="shared" si="1"/>
        <v>89.90019117021485</v>
      </c>
      <c r="H24" s="36">
        <v>34</v>
      </c>
      <c r="I24" s="37">
        <f t="shared" si="2"/>
        <v>3056.606499787305</v>
      </c>
      <c r="J24" s="38">
        <f t="shared" si="0"/>
        <v>1.9356929059672574</v>
      </c>
      <c r="K24" s="37">
        <f t="shared" si="3"/>
        <v>174.01916229328518</v>
      </c>
      <c r="L24" s="15"/>
    </row>
    <row r="25" spans="1:12" ht="18" customHeight="1">
      <c r="A25" s="16">
        <v>21</v>
      </c>
      <c r="B25" s="83" t="s">
        <v>16</v>
      </c>
      <c r="C25" s="78" t="s">
        <v>16</v>
      </c>
      <c r="D25" s="36" t="str">
        <f>'Koszty normatywne (przykład)'!D24</f>
        <v>RM kręgosłupa odcinka szyjnego bez i ze wzmocnieniem kontrastowym</v>
      </c>
      <c r="E25" s="84">
        <f>'Koszty normatywne (przykład)'!E24</f>
        <v>47.5592425</v>
      </c>
      <c r="F25" s="84">
        <f>'Koszty normatywne (przykład)'!F24</f>
        <v>114.23246101916233</v>
      </c>
      <c r="G25" s="19">
        <f t="shared" si="1"/>
        <v>161.79170351916233</v>
      </c>
      <c r="H25" s="49">
        <v>16</v>
      </c>
      <c r="I25" s="37">
        <f aca="true" t="shared" si="4" ref="I25:I50">G25*H25</f>
        <v>2588.667256306597</v>
      </c>
      <c r="J25" s="38">
        <f t="shared" si="0"/>
        <v>1.9356929059672574</v>
      </c>
      <c r="K25" s="37">
        <f aca="true" t="shared" si="5" ref="K25:K50">G25*J25</f>
        <v>313.17905274640026</v>
      </c>
      <c r="L25" s="15"/>
    </row>
    <row r="26" spans="1:12" ht="18" customHeight="1">
      <c r="A26" s="16">
        <v>22</v>
      </c>
      <c r="B26" s="83" t="s">
        <v>14</v>
      </c>
      <c r="C26" s="78" t="s">
        <v>18</v>
      </c>
      <c r="D26" s="36" t="str">
        <f>'Koszty normatywne (przykład)'!D25</f>
        <v>RM kręgosłupa odcinka szyjnego i piersiowego bez wzmocnienia kontrastowego</v>
      </c>
      <c r="E26" s="84">
        <f>'Koszty normatywne (przykład)'!E25</f>
        <v>2.9325425000000003</v>
      </c>
      <c r="F26" s="84">
        <f>'Koszty normatywne (przykład)'!F25</f>
        <v>148.88067185791016</v>
      </c>
      <c r="G26" s="19">
        <f t="shared" si="1"/>
        <v>151.81321435791017</v>
      </c>
      <c r="H26" s="49">
        <v>17</v>
      </c>
      <c r="I26" s="37">
        <f t="shared" si="4"/>
        <v>2580.8246440844728</v>
      </c>
      <c r="J26" s="38">
        <f t="shared" si="0"/>
        <v>1.9356929059672574</v>
      </c>
      <c r="K26" s="37">
        <f t="shared" si="5"/>
        <v>293.8637620646933</v>
      </c>
      <c r="L26" s="15"/>
    </row>
    <row r="27" spans="1:12" ht="30" customHeight="1">
      <c r="A27" s="16">
        <v>23</v>
      </c>
      <c r="B27" s="83" t="s">
        <v>16</v>
      </c>
      <c r="C27" s="78" t="s">
        <v>20</v>
      </c>
      <c r="D27" s="36" t="str">
        <f>'Koszty normatywne (przykład)'!D26</f>
        <v>RM kręgosłupa odcinka szyjnego i piersiowego bez i ze wzmocnieniem kontrastowym</v>
      </c>
      <c r="E27" s="84">
        <f>'Koszty normatywne (przykład)'!E26</f>
        <v>47.5592425</v>
      </c>
      <c r="F27" s="84">
        <f>'Koszty normatywne (przykład)'!F26</f>
        <v>203.4102965558051</v>
      </c>
      <c r="G27" s="19">
        <f t="shared" si="1"/>
        <v>250.96953905580511</v>
      </c>
      <c r="H27" s="49">
        <v>23</v>
      </c>
      <c r="I27" s="37">
        <f t="shared" si="4"/>
        <v>5772.299398283518</v>
      </c>
      <c r="J27" s="38">
        <f t="shared" si="0"/>
        <v>1.9356929059672574</v>
      </c>
      <c r="K27" s="37">
        <f t="shared" si="5"/>
        <v>485.7999563641945</v>
      </c>
      <c r="L27" s="15"/>
    </row>
    <row r="28" spans="1:12" ht="30" customHeight="1">
      <c r="A28" s="16">
        <v>24</v>
      </c>
      <c r="B28" s="83" t="s">
        <v>26</v>
      </c>
      <c r="C28" s="78" t="s">
        <v>26</v>
      </c>
      <c r="D28" s="36" t="s">
        <v>32</v>
      </c>
      <c r="E28" s="84">
        <f>'Koszty normatywne (przykład)'!E27</f>
        <v>2.9325425000000003</v>
      </c>
      <c r="F28" s="84">
        <f>'Koszty normatywne (przykład)'!F27</f>
        <v>99.25378123860678</v>
      </c>
      <c r="G28" s="19">
        <f t="shared" si="1"/>
        <v>102.18632373860677</v>
      </c>
      <c r="H28" s="49">
        <v>8</v>
      </c>
      <c r="I28" s="37">
        <f t="shared" si="4"/>
        <v>817.4905899088542</v>
      </c>
      <c r="J28" s="38">
        <f t="shared" si="0"/>
        <v>1.9356929059672574</v>
      </c>
      <c r="K28" s="37">
        <f t="shared" si="5"/>
        <v>197.80134194769468</v>
      </c>
      <c r="L28" s="15"/>
    </row>
    <row r="29" spans="1:12" ht="30" customHeight="1">
      <c r="A29" s="16">
        <v>25</v>
      </c>
      <c r="B29" s="83" t="s">
        <v>29</v>
      </c>
      <c r="C29" s="78" t="s">
        <v>29</v>
      </c>
      <c r="D29" s="36" t="str">
        <f>'Koszty normatywne (przykład)'!D28</f>
        <v>RM kręgosłupa odcinka lędźwiowego (lędźwiowo-krzyżowego) bez
i ze wzmocnieniem kontrastowym</v>
      </c>
      <c r="E29" s="84">
        <f>'Koszty normatywne (przykład)'!E28</f>
        <v>47.5592425</v>
      </c>
      <c r="F29" s="84">
        <f>'Koszty normatywne (przykład)'!F28</f>
        <v>130.26326353269314</v>
      </c>
      <c r="G29" s="19">
        <f t="shared" si="1"/>
        <v>177.82250603269316</v>
      </c>
      <c r="H29" s="49">
        <v>14</v>
      </c>
      <c r="I29" s="37">
        <f t="shared" si="4"/>
        <v>2489.5150844577042</v>
      </c>
      <c r="J29" s="38">
        <f aca="true" t="shared" si="6" ref="J29:J50">$E$54</f>
        <v>1.9356929059672574</v>
      </c>
      <c r="K29" s="37">
        <f t="shared" si="5"/>
        <v>344.209763448804</v>
      </c>
      <c r="L29" s="15"/>
    </row>
    <row r="30" spans="1:12" ht="30" customHeight="1">
      <c r="A30" s="16">
        <v>26</v>
      </c>
      <c r="B30" s="83" t="s">
        <v>26</v>
      </c>
      <c r="C30" s="86" t="s">
        <v>27</v>
      </c>
      <c r="D30" s="36" t="str">
        <f>'Koszty normatywne (przykład)'!D29</f>
        <v>RM kręgosłupa odcinka piersiowego i lędźwiowego (lędźwiowo-krzyżowego) bez wzmocnienia kontrastowego</v>
      </c>
      <c r="E30" s="84">
        <f>'Koszty normatywne (przykład)'!E29</f>
        <v>2.9325425000000003</v>
      </c>
      <c r="F30" s="84">
        <f>'Koszty normatywne (przykład)'!F29</f>
        <v>128.24299746201172</v>
      </c>
      <c r="G30" s="19">
        <f t="shared" si="1"/>
        <v>131.17553996201173</v>
      </c>
      <c r="H30" s="49">
        <v>22</v>
      </c>
      <c r="I30" s="37">
        <f t="shared" si="4"/>
        <v>2885.861879164258</v>
      </c>
      <c r="J30" s="38">
        <f t="shared" si="6"/>
        <v>1.9356929059672574</v>
      </c>
      <c r="K30" s="37">
        <f t="shared" si="5"/>
        <v>253.9155621408906</v>
      </c>
      <c r="L30" s="15"/>
    </row>
    <row r="31" spans="1:12" ht="30" customHeight="1">
      <c r="A31" s="16">
        <v>27</v>
      </c>
      <c r="B31" s="83" t="s">
        <v>29</v>
      </c>
      <c r="C31" s="86" t="s">
        <v>30</v>
      </c>
      <c r="D31" s="36" t="str">
        <f>'Koszty normatywne (przykład)'!D30</f>
        <v>RM kręgosłupa odcinka piersiowego i lędźwiowego (lędźwiowo-krzyżowego) bez i ze wzmocnieniem kontrastowym</v>
      </c>
      <c r="E31" s="84">
        <f>'Koszty normatywne (przykład)'!E30</f>
        <v>47.5592425</v>
      </c>
      <c r="F31" s="84">
        <f>'Koszty normatywne (przykład)'!F30</f>
        <v>203.4102965558051</v>
      </c>
      <c r="G31" s="19">
        <f t="shared" si="1"/>
        <v>250.96953905580511</v>
      </c>
      <c r="H31" s="49">
        <v>14</v>
      </c>
      <c r="I31" s="37">
        <f t="shared" si="4"/>
        <v>3513.5735467812715</v>
      </c>
      <c r="J31" s="38">
        <f t="shared" si="6"/>
        <v>1.9356929059672574</v>
      </c>
      <c r="K31" s="37">
        <f t="shared" si="5"/>
        <v>485.7999563641945</v>
      </c>
      <c r="L31" s="15"/>
    </row>
    <row r="32" spans="1:12" ht="18" customHeight="1">
      <c r="A32" s="16">
        <v>28</v>
      </c>
      <c r="B32" s="83" t="s">
        <v>22</v>
      </c>
      <c r="C32" s="86" t="s">
        <v>22</v>
      </c>
      <c r="D32" s="36" t="str">
        <f>'Koszty normatywne (przykład)'!D31</f>
        <v>RM kręgosłupa odcinka piersiowego bez wzmocnienia kontrastowego</v>
      </c>
      <c r="E32" s="84">
        <f>'Koszty normatywne (przykład)'!E31</f>
        <v>2.9325425000000003</v>
      </c>
      <c r="F32" s="84">
        <f>'Koszty normatywne (przykład)'!F31</f>
        <v>86.96764867021486</v>
      </c>
      <c r="G32" s="19">
        <f t="shared" si="1"/>
        <v>89.90019117021485</v>
      </c>
      <c r="H32" s="49">
        <v>13</v>
      </c>
      <c r="I32" s="37">
        <f t="shared" si="4"/>
        <v>1168.7024852127931</v>
      </c>
      <c r="J32" s="38">
        <f t="shared" si="6"/>
        <v>1.9356929059672574</v>
      </c>
      <c r="K32" s="37">
        <f t="shared" si="5"/>
        <v>174.01916229328518</v>
      </c>
      <c r="L32" s="15"/>
    </row>
    <row r="33" spans="1:12" ht="18" customHeight="1">
      <c r="A33" s="16">
        <v>29</v>
      </c>
      <c r="B33" s="83" t="s">
        <v>24</v>
      </c>
      <c r="C33" s="78" t="s">
        <v>24</v>
      </c>
      <c r="D33" s="36" t="str">
        <f>'Koszty normatywne (przykład)'!D32</f>
        <v>RM kręgosłupa odcinka piersiowego bez i ze wzmocnieniem kontrastowym</v>
      </c>
      <c r="E33" s="84">
        <f>'Koszty normatywne (przykład)'!E32</f>
        <v>47.5592425</v>
      </c>
      <c r="F33" s="84">
        <f>'Koszty normatywne (przykład)'!F32</f>
        <v>187.3794940422743</v>
      </c>
      <c r="G33" s="19">
        <f t="shared" si="1"/>
        <v>234.9387365422743</v>
      </c>
      <c r="H33" s="49">
        <v>27</v>
      </c>
      <c r="I33" s="37">
        <f t="shared" si="4"/>
        <v>6343.345886641407</v>
      </c>
      <c r="J33" s="38">
        <f t="shared" si="6"/>
        <v>1.9356929059672574</v>
      </c>
      <c r="K33" s="37">
        <f t="shared" si="5"/>
        <v>454.7692456617909</v>
      </c>
      <c r="L33" s="15"/>
    </row>
    <row r="34" spans="1:12" ht="18" customHeight="1">
      <c r="A34" s="16">
        <v>30</v>
      </c>
      <c r="B34" s="83" t="s">
        <v>34</v>
      </c>
      <c r="C34" s="78" t="s">
        <v>35</v>
      </c>
      <c r="D34" s="36" t="str">
        <f>'Koszty normatywne (przykład)'!D33</f>
        <v>RM układu mięśniowo-szkieletowego bez wzmocnienia kontrastowego</v>
      </c>
      <c r="E34" s="84">
        <f>'Koszty normatywne (przykład)'!E33</f>
        <v>2.9325425000000003</v>
      </c>
      <c r="F34" s="84">
        <f>'Koszty normatywne (przykład)'!F33</f>
        <v>144.94608111702476</v>
      </c>
      <c r="G34" s="19">
        <f t="shared" si="1"/>
        <v>147.87862361702477</v>
      </c>
      <c r="H34" s="49">
        <v>8</v>
      </c>
      <c r="I34" s="37">
        <f t="shared" si="4"/>
        <v>1183.0289889361982</v>
      </c>
      <c r="J34" s="38">
        <f t="shared" si="6"/>
        <v>1.9356929059672574</v>
      </c>
      <c r="K34" s="37">
        <f t="shared" si="5"/>
        <v>286.24760267967696</v>
      </c>
      <c r="L34" s="15"/>
    </row>
    <row r="35" spans="1:12" ht="18" customHeight="1">
      <c r="A35" s="16">
        <v>31</v>
      </c>
      <c r="B35" s="83" t="s">
        <v>34</v>
      </c>
      <c r="C35" s="78" t="s">
        <v>37</v>
      </c>
      <c r="D35" s="36" t="str">
        <f>'Koszty normatywne (przykład)'!D34</f>
        <v>RM układu mięśniowo-szkieletowego bez i ze wzmocnieniem kontrastowym</v>
      </c>
      <c r="E35" s="84">
        <f>'Koszty normatywne (przykład)'!E34</f>
        <v>47.5592425</v>
      </c>
      <c r="F35" s="84">
        <f>'Koszty normatywne (przykład)'!F34</f>
        <v>203.4102965558051</v>
      </c>
      <c r="G35" s="19">
        <f t="shared" si="1"/>
        <v>250.96953905580511</v>
      </c>
      <c r="H35" s="49">
        <v>15</v>
      </c>
      <c r="I35" s="37">
        <f t="shared" si="4"/>
        <v>3764.543085837077</v>
      </c>
      <c r="J35" s="38">
        <f t="shared" si="6"/>
        <v>1.9356929059672574</v>
      </c>
      <c r="K35" s="37">
        <f t="shared" si="5"/>
        <v>485.7999563641945</v>
      </c>
      <c r="L35" s="15"/>
    </row>
    <row r="36" spans="1:12" ht="18" customHeight="1">
      <c r="A36" s="16">
        <v>32</v>
      </c>
      <c r="B36" s="83" t="s">
        <v>34</v>
      </c>
      <c r="C36" s="78" t="s">
        <v>91</v>
      </c>
      <c r="D36" s="36" t="str">
        <f>'Koszty normatywne (przykład)'!D35</f>
        <v>RM całego ciała bez wzmocnienia kontrastowego</v>
      </c>
      <c r="E36" s="84">
        <f>'Koszty normatywne (przykład)'!E35</f>
        <v>2.9325425000000003</v>
      </c>
      <c r="F36" s="84">
        <f>'Koszty normatywne (przykład)'!F35</f>
        <v>201.9597928723633</v>
      </c>
      <c r="G36" s="19">
        <f t="shared" si="1"/>
        <v>204.8923353723633</v>
      </c>
      <c r="H36" s="49">
        <v>26</v>
      </c>
      <c r="I36" s="37">
        <f t="shared" si="4"/>
        <v>5327.200719681446</v>
      </c>
      <c r="J36" s="38">
        <f t="shared" si="6"/>
        <v>1.9356929059672574</v>
      </c>
      <c r="K36" s="37">
        <f t="shared" si="5"/>
        <v>396.60864006734784</v>
      </c>
      <c r="L36" s="15"/>
    </row>
    <row r="37" spans="1:12" ht="18" customHeight="1">
      <c r="A37" s="16">
        <v>33</v>
      </c>
      <c r="B37" s="83" t="s">
        <v>34</v>
      </c>
      <c r="C37" s="78" t="s">
        <v>93</v>
      </c>
      <c r="D37" s="36" t="str">
        <f>'Koszty normatywne (przykład)'!D36</f>
        <v>RM całego ciała bez i ze wzmocnieniem kontrastowym</v>
      </c>
      <c r="E37" s="84">
        <f>'Koszty normatywne (przykład)'!E36</f>
        <v>47.5592425</v>
      </c>
      <c r="F37" s="84">
        <f>'Koszty normatywne (przykład)'!F36</f>
        <v>307.94665346449653</v>
      </c>
      <c r="G37" s="19">
        <f t="shared" si="1"/>
        <v>355.5058959644965</v>
      </c>
      <c r="H37" s="49">
        <v>22</v>
      </c>
      <c r="I37" s="37">
        <f t="shared" si="4"/>
        <v>7821.129711218923</v>
      </c>
      <c r="J37" s="38">
        <f t="shared" si="6"/>
        <v>1.9356929059672574</v>
      </c>
      <c r="K37" s="37">
        <f t="shared" si="5"/>
        <v>688.1502408480097</v>
      </c>
      <c r="L37" s="15"/>
    </row>
    <row r="38" spans="1:12" ht="18" customHeight="1">
      <c r="A38" s="16">
        <v>34</v>
      </c>
      <c r="B38" s="83" t="s">
        <v>87</v>
      </c>
      <c r="C38" s="78" t="s">
        <v>87</v>
      </c>
      <c r="D38" s="36" t="str">
        <f>'Koszty normatywne (przykład)'!D37</f>
        <v>Spektroskopia – RM</v>
      </c>
      <c r="E38" s="84">
        <f>'Koszty normatywne (przykład)'!E37</f>
        <v>47.5067</v>
      </c>
      <c r="F38" s="84">
        <f>'Koszty normatywne (przykład)'!F37</f>
        <v>123.25628398815105</v>
      </c>
      <c r="G38" s="19">
        <f t="shared" si="1"/>
        <v>170.76298398815106</v>
      </c>
      <c r="H38" s="49">
        <v>5</v>
      </c>
      <c r="I38" s="37">
        <f t="shared" si="4"/>
        <v>853.8149199407553</v>
      </c>
      <c r="J38" s="38">
        <f t="shared" si="6"/>
        <v>1.9356929059672574</v>
      </c>
      <c r="K38" s="37">
        <f t="shared" si="5"/>
        <v>330.5446967076644</v>
      </c>
      <c r="L38" s="15"/>
    </row>
    <row r="39" spans="1:12" ht="18" customHeight="1">
      <c r="A39" s="16">
        <v>35</v>
      </c>
      <c r="B39" s="83" t="s">
        <v>58</v>
      </c>
      <c r="C39" s="81" t="s">
        <v>58</v>
      </c>
      <c r="D39" s="36" t="str">
        <f>'Koszty normatywne (przykład)'!D38</f>
        <v>RM jamy brzusznej lub miednicy małej bez wzmocnienia kontrastowego</v>
      </c>
      <c r="E39" s="84">
        <f>'Koszty normatywne (przykład)'!E38</f>
        <v>2.9325425000000003</v>
      </c>
      <c r="F39" s="84">
        <f>'Koszty normatywne (przykład)'!F38</f>
        <v>128.24299746201172</v>
      </c>
      <c r="G39" s="19">
        <f t="shared" si="1"/>
        <v>131.17553996201173</v>
      </c>
      <c r="H39" s="49">
        <v>18</v>
      </c>
      <c r="I39" s="37">
        <f t="shared" si="4"/>
        <v>2361.159719316211</v>
      </c>
      <c r="J39" s="38">
        <f t="shared" si="6"/>
        <v>1.9356929059672574</v>
      </c>
      <c r="K39" s="37">
        <f t="shared" si="5"/>
        <v>253.9155621408906</v>
      </c>
      <c r="L39" s="15"/>
    </row>
    <row r="40" spans="1:12" ht="18" customHeight="1">
      <c r="A40" s="16">
        <v>36</v>
      </c>
      <c r="B40" s="83" t="s">
        <v>61</v>
      </c>
      <c r="C40" s="78" t="s">
        <v>61</v>
      </c>
      <c r="D40" s="36" t="str">
        <f>'Koszty normatywne (przykład)'!D39</f>
        <v>RM jamy brzusznej lub miednicy małej bez i ze wzmocnieniem kontrastowym</v>
      </c>
      <c r="E40" s="84">
        <f>'Koszty normatywne (przykład)'!E39</f>
        <v>47.5592425</v>
      </c>
      <c r="F40" s="84">
        <f>'Koszty normatywne (przykład)'!F39</f>
        <v>163.6694308427192</v>
      </c>
      <c r="G40" s="19">
        <f t="shared" si="1"/>
        <v>211.22867334271922</v>
      </c>
      <c r="H40" s="49">
        <v>68</v>
      </c>
      <c r="I40" s="37">
        <f t="shared" si="4"/>
        <v>14363.549787304906</v>
      </c>
      <c r="J40" s="38">
        <f t="shared" si="6"/>
        <v>1.9356929059672574</v>
      </c>
      <c r="K40" s="37">
        <f t="shared" si="5"/>
        <v>408.87384452637673</v>
      </c>
      <c r="L40" s="15"/>
    </row>
    <row r="41" spans="1:12" ht="18" customHeight="1">
      <c r="A41" s="16">
        <v>37</v>
      </c>
      <c r="B41" s="83" t="s">
        <v>58</v>
      </c>
      <c r="C41" s="81" t="s">
        <v>59</v>
      </c>
      <c r="D41" s="36" t="str">
        <f>'Koszty normatywne (przykład)'!D40</f>
        <v>RM miednicy małej bez wzmocnienia kontrastowego</v>
      </c>
      <c r="E41" s="84">
        <f>'Koszty normatywne (przykład)'!E40</f>
        <v>2.9325425000000003</v>
      </c>
      <c r="F41" s="84">
        <f>'Koszty normatywne (przykład)'!F40</f>
        <v>119.89145563450522</v>
      </c>
      <c r="G41" s="19">
        <f t="shared" si="1"/>
        <v>122.82399813450522</v>
      </c>
      <c r="H41" s="49">
        <v>28</v>
      </c>
      <c r="I41" s="37">
        <f t="shared" si="4"/>
        <v>3439.071947766146</v>
      </c>
      <c r="J41" s="38">
        <f t="shared" si="6"/>
        <v>1.9356929059672574</v>
      </c>
      <c r="K41" s="37">
        <f t="shared" si="5"/>
        <v>237.7495418714974</v>
      </c>
      <c r="L41" s="15"/>
    </row>
    <row r="42" spans="1:12" ht="18" customHeight="1">
      <c r="A42" s="16">
        <v>38</v>
      </c>
      <c r="B42" s="83" t="s">
        <v>61</v>
      </c>
      <c r="C42" s="78" t="s">
        <v>62</v>
      </c>
      <c r="D42" s="36" t="str">
        <f>'Koszty normatywne (przykład)'!D41</f>
        <v>RM miednicy małej bez i ze wzmocnieniem kontrastowym</v>
      </c>
      <c r="E42" s="84">
        <f>'Koszty normatywne (przykład)'!E41</f>
        <v>47.5592425</v>
      </c>
      <c r="F42" s="84">
        <f>'Koszty normatywne (przykład)'!F41</f>
        <v>171.3486915287435</v>
      </c>
      <c r="G42" s="19">
        <f t="shared" si="1"/>
        <v>218.9079340287435</v>
      </c>
      <c r="H42" s="49">
        <v>223</v>
      </c>
      <c r="I42" s="37">
        <f t="shared" si="4"/>
        <v>48816.469288409804</v>
      </c>
      <c r="J42" s="38">
        <f t="shared" si="6"/>
        <v>1.9356929059672574</v>
      </c>
      <c r="K42" s="37">
        <f t="shared" si="5"/>
        <v>423.7385349593872</v>
      </c>
      <c r="L42" s="15"/>
    </row>
    <row r="43" spans="1:12" ht="18" customHeight="1">
      <c r="A43" s="16">
        <v>39</v>
      </c>
      <c r="B43" s="83" t="s">
        <v>58</v>
      </c>
      <c r="C43" s="81" t="s">
        <v>64</v>
      </c>
      <c r="D43" s="36" t="str">
        <f>'Koszty normatywne (przykład)'!D42</f>
        <v>RM wątroby bez wzmocnienia kontrastowego</v>
      </c>
      <c r="E43" s="84">
        <f>'Koszty normatywne (przykład)'!E42</f>
        <v>2.9325425000000003</v>
      </c>
      <c r="F43" s="84">
        <f>'Koszty normatywne (przykład)'!F42</f>
        <v>128.24299746201172</v>
      </c>
      <c r="G43" s="19">
        <f t="shared" si="1"/>
        <v>131.17553996201173</v>
      </c>
      <c r="H43" s="49">
        <v>22</v>
      </c>
      <c r="I43" s="37">
        <f t="shared" si="4"/>
        <v>2885.861879164258</v>
      </c>
      <c r="J43" s="38">
        <f t="shared" si="6"/>
        <v>1.9356929059672574</v>
      </c>
      <c r="K43" s="37">
        <f t="shared" si="5"/>
        <v>253.9155621408906</v>
      </c>
      <c r="L43" s="15"/>
    </row>
    <row r="44" spans="1:12" ht="18" customHeight="1">
      <c r="A44" s="16">
        <v>40</v>
      </c>
      <c r="B44" s="83" t="s">
        <v>82</v>
      </c>
      <c r="C44" s="78" t="s">
        <v>213</v>
      </c>
      <c r="D44" s="36" t="str">
        <f>'Koszty normatywne (przykład)'!D43</f>
        <v>RM wątroby bez i ze wzmocnieniem kontrastowym</v>
      </c>
      <c r="E44" s="84">
        <f>'Koszty normatywne (przykład)'!E43</f>
        <v>47.5592425</v>
      </c>
      <c r="F44" s="84">
        <f>'Koszty normatywne (przykład)'!F43</f>
        <v>171.3486915287435</v>
      </c>
      <c r="G44" s="19">
        <f t="shared" si="1"/>
        <v>218.9079340287435</v>
      </c>
      <c r="H44" s="49">
        <v>57</v>
      </c>
      <c r="I44" s="37">
        <f t="shared" si="4"/>
        <v>12477.75223963838</v>
      </c>
      <c r="J44" s="38">
        <f t="shared" si="6"/>
        <v>1.9356929059672574</v>
      </c>
      <c r="K44" s="37">
        <f t="shared" si="5"/>
        <v>423.7385349593872</v>
      </c>
      <c r="L44" s="15"/>
    </row>
    <row r="45" spans="1:12" ht="18" customHeight="1">
      <c r="A45" s="16">
        <v>41</v>
      </c>
      <c r="B45" s="83" t="s">
        <v>58</v>
      </c>
      <c r="C45" s="81" t="s">
        <v>80</v>
      </c>
      <c r="D45" s="36" t="str">
        <f>'Koszty normatywne (przykład)'!D44</f>
        <v>RM trzustki bez wzmocnienia kontrastowego</v>
      </c>
      <c r="E45" s="84">
        <f>'Koszty normatywne (przykład)'!E44</f>
        <v>2.9325425000000003</v>
      </c>
      <c r="F45" s="84">
        <f>'Koszty normatywne (przykład)'!F44</f>
        <v>128.24299746201172</v>
      </c>
      <c r="G45" s="19">
        <f t="shared" si="1"/>
        <v>131.17553996201173</v>
      </c>
      <c r="H45" s="49">
        <v>22</v>
      </c>
      <c r="I45" s="37">
        <f t="shared" si="4"/>
        <v>2885.861879164258</v>
      </c>
      <c r="J45" s="38">
        <f t="shared" si="6"/>
        <v>1.9356929059672574</v>
      </c>
      <c r="K45" s="37">
        <f t="shared" si="5"/>
        <v>253.9155621408906</v>
      </c>
      <c r="L45" s="15"/>
    </row>
    <row r="46" spans="1:12" ht="18" customHeight="1">
      <c r="A46" s="16">
        <v>42</v>
      </c>
      <c r="B46" s="83" t="s">
        <v>82</v>
      </c>
      <c r="C46" s="92" t="s">
        <v>83</v>
      </c>
      <c r="D46" s="36" t="str">
        <f>'Koszty normatywne (przykład)'!D45</f>
        <v>RM trzustki bez i ze wzmocnieniem kontrastowym</v>
      </c>
      <c r="E46" s="84">
        <f>'Koszty normatywne (przykład)'!E45</f>
        <v>47.5592425</v>
      </c>
      <c r="F46" s="84">
        <f>'Koszty normatywne (przykład)'!F45</f>
        <v>171.3486915287435</v>
      </c>
      <c r="G46" s="19">
        <f t="shared" si="1"/>
        <v>218.9079340287435</v>
      </c>
      <c r="H46" s="49">
        <v>13</v>
      </c>
      <c r="I46" s="37">
        <f t="shared" si="4"/>
        <v>2845.8031423736657</v>
      </c>
      <c r="J46" s="38">
        <f t="shared" si="6"/>
        <v>1.9356929059672574</v>
      </c>
      <c r="K46" s="37">
        <f t="shared" si="5"/>
        <v>423.7385349593872</v>
      </c>
      <c r="L46" s="15"/>
    </row>
    <row r="47" spans="1:12" ht="18" customHeight="1">
      <c r="A47" s="16">
        <v>43</v>
      </c>
      <c r="B47" s="83" t="s">
        <v>65</v>
      </c>
      <c r="C47" s="78" t="s">
        <v>65</v>
      </c>
      <c r="D47" s="36" t="str">
        <f>'Koszty normatywne (przykład)'!D46</f>
        <v>RM szyi bez wzmocnienia kontrastowego</v>
      </c>
      <c r="E47" s="84">
        <f>'Koszty normatywne (przykład)'!E46</f>
        <v>2.9325425000000003</v>
      </c>
      <c r="F47" s="84">
        <f>'Koszty normatywne (przykład)'!F46</f>
        <v>78.61610684270833</v>
      </c>
      <c r="G47" s="19">
        <f t="shared" si="1"/>
        <v>81.54864934270833</v>
      </c>
      <c r="H47" s="49">
        <v>22</v>
      </c>
      <c r="I47" s="37">
        <f t="shared" si="4"/>
        <v>1794.0702855395832</v>
      </c>
      <c r="J47" s="38">
        <f t="shared" si="6"/>
        <v>1.9356929059672574</v>
      </c>
      <c r="K47" s="37">
        <f t="shared" si="5"/>
        <v>157.85314202389196</v>
      </c>
      <c r="L47" s="15"/>
    </row>
    <row r="48" spans="1:12" ht="18" customHeight="1">
      <c r="A48" s="16">
        <v>44</v>
      </c>
      <c r="B48" s="83" t="s">
        <v>67</v>
      </c>
      <c r="C48" s="78" t="s">
        <v>67</v>
      </c>
      <c r="D48" s="36" t="str">
        <f>'Koszty normatywne (przykład)'!D47</f>
        <v>RM szyi bez i ze wzmocnieniem kontrastowym</v>
      </c>
      <c r="E48" s="84">
        <f>'Koszty normatywne (przykład)'!E47</f>
        <v>47.5592425</v>
      </c>
      <c r="F48" s="84">
        <f>'Koszty normatywne (przykład)'!F47</f>
        <v>130.93554467417536</v>
      </c>
      <c r="G48" s="19">
        <f t="shared" si="1"/>
        <v>178.49478717417537</v>
      </c>
      <c r="H48" s="49">
        <v>30</v>
      </c>
      <c r="I48" s="37">
        <f t="shared" si="4"/>
        <v>5354.843615225262</v>
      </c>
      <c r="J48" s="38">
        <f t="shared" si="6"/>
        <v>1.9356929059672574</v>
      </c>
      <c r="K48" s="37">
        <f t="shared" si="5"/>
        <v>345.5110932851867</v>
      </c>
      <c r="L48" s="15"/>
    </row>
    <row r="49" spans="1:12" ht="18" customHeight="1">
      <c r="A49" s="16">
        <v>45</v>
      </c>
      <c r="B49" s="83" t="s">
        <v>76</v>
      </c>
      <c r="C49" s="81" t="s">
        <v>76</v>
      </c>
      <c r="D49" s="36" t="str">
        <f>'Koszty normatywne (przykład)'!D48</f>
        <v>Angiografia bez wzmocnienia kontrastowego – RM</v>
      </c>
      <c r="E49" s="84">
        <f>'Koszty normatywne (przykład)'!E48</f>
        <v>2.9325425000000003</v>
      </c>
      <c r="F49" s="84">
        <f>'Koszty normatywne (przykład)'!F48</f>
        <v>74.68151610182292</v>
      </c>
      <c r="G49" s="19">
        <f t="shared" si="1"/>
        <v>77.61405860182292</v>
      </c>
      <c r="H49" s="49">
        <v>23</v>
      </c>
      <c r="I49" s="37">
        <f t="shared" si="4"/>
        <v>1785.1233478419272</v>
      </c>
      <c r="J49" s="38">
        <f t="shared" si="6"/>
        <v>1.9356929059672574</v>
      </c>
      <c r="K49" s="37">
        <f t="shared" si="5"/>
        <v>150.23698263887562</v>
      </c>
      <c r="L49" s="15"/>
    </row>
    <row r="50" spans="1:12" ht="18" customHeight="1">
      <c r="A50" s="16">
        <v>46</v>
      </c>
      <c r="B50" s="83" t="s">
        <v>78</v>
      </c>
      <c r="C50" s="81" t="s">
        <v>78</v>
      </c>
      <c r="D50" s="36" t="str">
        <f>'Koszty normatywne (przykład)'!D49</f>
        <v>Angiografia ze wzmocnieniem kontrastowym – RM</v>
      </c>
      <c r="E50" s="84">
        <f>'Koszty normatywne (przykład)'!E49</f>
        <v>47.5592425</v>
      </c>
      <c r="F50" s="84">
        <f>'Koszty normatywne (przykład)'!F49</f>
        <v>98.20165850563153</v>
      </c>
      <c r="G50" s="19">
        <f t="shared" si="1"/>
        <v>145.76090100563152</v>
      </c>
      <c r="H50" s="49">
        <v>13</v>
      </c>
      <c r="I50" s="37">
        <f t="shared" si="4"/>
        <v>1894.8917130732098</v>
      </c>
      <c r="J50" s="38">
        <f t="shared" si="6"/>
        <v>1.9356929059672574</v>
      </c>
      <c r="K50" s="37">
        <f t="shared" si="5"/>
        <v>282.1483420439966</v>
      </c>
      <c r="L50" s="15"/>
    </row>
    <row r="51" spans="1:9" ht="18" customHeight="1">
      <c r="A51" s="116" t="s">
        <v>131</v>
      </c>
      <c r="B51" s="117"/>
      <c r="C51" s="117"/>
      <c r="D51" s="117"/>
      <c r="E51" s="117"/>
      <c r="F51" s="117"/>
      <c r="G51" s="117"/>
      <c r="H51" s="118"/>
      <c r="I51" s="39">
        <f>SUM(I5:I50)</f>
        <v>242243.35304142075</v>
      </c>
    </row>
    <row r="52" spans="3:5" ht="18" customHeight="1">
      <c r="C52" s="14"/>
      <c r="D52" s="104" t="s">
        <v>224</v>
      </c>
      <c r="E52" s="97">
        <v>468908.74</v>
      </c>
    </row>
    <row r="53" spans="4:6" ht="18" customHeight="1">
      <c r="D53" s="104" t="s">
        <v>131</v>
      </c>
      <c r="E53" s="39">
        <f>I51</f>
        <v>242243.35304142075</v>
      </c>
      <c r="F53" s="40"/>
    </row>
    <row r="54" spans="4:5" ht="18" customHeight="1">
      <c r="D54" s="104" t="s">
        <v>128</v>
      </c>
      <c r="E54" s="39">
        <f>E52/E53</f>
        <v>1.9356929059672574</v>
      </c>
    </row>
    <row r="55" ht="18" customHeight="1"/>
    <row r="56" ht="18" customHeight="1"/>
    <row r="57" ht="18" customHeight="1">
      <c r="G57" s="102"/>
    </row>
    <row r="58" ht="18" customHeight="1">
      <c r="G58" s="103"/>
    </row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</sheetData>
  <mergeCells count="11">
    <mergeCell ref="A51:H51"/>
    <mergeCell ref="A1:K1"/>
    <mergeCell ref="A2:A3"/>
    <mergeCell ref="B2:B3"/>
    <mergeCell ref="D2:D3"/>
    <mergeCell ref="G2:G3"/>
    <mergeCell ref="H2:H3"/>
    <mergeCell ref="I2:I3"/>
    <mergeCell ref="J2:J3"/>
    <mergeCell ref="K2:K3"/>
    <mergeCell ref="C2:C3"/>
  </mergeCells>
  <printOptions/>
  <pageMargins left="0.2755905511811024" right="0.15748031496062992" top="0.7480314960629921" bottom="0.7480314960629921" header="0.31496062992125984" footer="0.31496062992125984"/>
  <pageSetup horizontalDpi="600" verticalDpi="600" orientation="portrait" paperSize="9" scale="94" r:id="rId1"/>
  <headerFooter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4A3D8-18CC-4DC8-AB02-396EAED2CA15}">
  <dimension ref="A1:K28"/>
  <sheetViews>
    <sheetView workbookViewId="0" topLeftCell="A7">
      <selection activeCell="A11" sqref="A11:XFD11"/>
    </sheetView>
  </sheetViews>
  <sheetFormatPr defaultColWidth="9.140625" defaultRowHeight="15"/>
  <cols>
    <col min="1" max="1" width="24.7109375" style="70" customWidth="1"/>
    <col min="2" max="2" width="48.7109375" style="70" customWidth="1"/>
    <col min="3" max="3" width="19.28125" style="70" customWidth="1"/>
    <col min="4" max="5" width="11.7109375" style="70" customWidth="1"/>
    <col min="6" max="6" width="13.28125" style="70" customWidth="1"/>
    <col min="7" max="7" width="17.281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75">
      <c r="A1" s="50" t="s">
        <v>1</v>
      </c>
      <c r="B1" s="123" t="str">
        <f>'Wykaz procedur (przykład)'!D47</f>
        <v>Angiografia bez wzmocnienia kontrastowego – RM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30">
      <c r="A2" s="50" t="s">
        <v>95</v>
      </c>
      <c r="B2" s="72" t="str">
        <f>'Wykaz procedur (przykład)'!C47</f>
        <v>88.977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15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5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60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6.45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2</v>
      </c>
      <c r="G8" s="37">
        <f>'Słownik mat. (przykładowe ceny)'!E3</f>
        <v>0.45</v>
      </c>
      <c r="H8" s="37">
        <f>(F8/D8)*G8</f>
        <v>0.9</v>
      </c>
      <c r="I8" s="13"/>
      <c r="J8" s="13"/>
      <c r="K8" s="13"/>
    </row>
    <row r="9" spans="1:11" ht="26.45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1">(F9/D9)*G9</f>
        <v>1.05</v>
      </c>
      <c r="I9" s="13"/>
      <c r="J9" s="13"/>
      <c r="K9" s="13"/>
    </row>
    <row r="10" spans="1:11" ht="26.45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s="59" customFormat="1" ht="36" customHeight="1">
      <c r="A11" s="28" t="str">
        <f>'Słownik mat. (przykładowe ceny)'!A15</f>
        <v>MG-RM-013</v>
      </c>
      <c r="B11" s="53" t="str">
        <f>'Słownik mat. (przykładowe ceny)'!B15</f>
        <v>Koperta na CD
Opakowanie = 4.000 szt.</v>
      </c>
      <c r="C11" s="52" t="str">
        <f>'Słownik mat. (przykładowe ceny)'!C15</f>
        <v>materiał niemedyczny</v>
      </c>
      <c r="D11" s="29">
        <v>4000</v>
      </c>
      <c r="E11" s="95" t="str">
        <f>'Słownik mat. (przykładowe ceny)'!D15</f>
        <v>opakowanie</v>
      </c>
      <c r="F11" s="56">
        <v>1</v>
      </c>
      <c r="G11" s="37">
        <f>'Słownik mat. (przykładowe ceny)'!E15</f>
        <v>210.17</v>
      </c>
      <c r="H11" s="37">
        <f t="shared" si="0"/>
        <v>0.0525425</v>
      </c>
      <c r="I11" s="58"/>
      <c r="J11" s="58"/>
      <c r="K11" s="58"/>
    </row>
    <row r="12" spans="1:11" ht="25.9" customHeight="1">
      <c r="A12" s="126" t="s">
        <v>174</v>
      </c>
      <c r="B12" s="127"/>
      <c r="C12" s="127"/>
      <c r="D12" s="127"/>
      <c r="E12" s="127"/>
      <c r="F12" s="127"/>
      <c r="G12" s="128"/>
      <c r="H12" s="60">
        <f>SUM(H8:H11)</f>
        <v>2.9325425000000003</v>
      </c>
      <c r="I12" s="13"/>
      <c r="J12" s="13"/>
      <c r="K12" s="13"/>
    </row>
    <row r="13" spans="1:11" ht="18.6" customHeight="1">
      <c r="A13" s="50"/>
      <c r="B13" s="50"/>
      <c r="C13" s="50"/>
      <c r="D13" s="50"/>
      <c r="E13" s="50"/>
      <c r="F13" s="50"/>
      <c r="G13" s="50"/>
      <c r="H13" s="50"/>
      <c r="I13" s="13"/>
      <c r="J13" s="13"/>
      <c r="K13" s="13"/>
    </row>
    <row r="14" spans="1:11" ht="15">
      <c r="A14" s="61" t="s">
        <v>175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30">
      <c r="A15" s="50" t="s">
        <v>176</v>
      </c>
      <c r="B15" s="62" t="s">
        <v>177</v>
      </c>
      <c r="C15" s="62" t="s">
        <v>178</v>
      </c>
      <c r="D15" s="13"/>
      <c r="E15" s="13"/>
      <c r="F15" s="13"/>
      <c r="G15" s="13"/>
      <c r="H15" s="13"/>
      <c r="I15" s="13"/>
      <c r="J15" s="13"/>
      <c r="K15" s="13"/>
    </row>
    <row r="16" spans="1:11" ht="26.45" customHeight="1">
      <c r="A16" s="63" t="s">
        <v>134</v>
      </c>
      <c r="B16" s="64">
        <f>'Stawki wynagrodzeń (przykład)'!E11</f>
        <v>100.21850193007813</v>
      </c>
      <c r="C16" s="64">
        <f>B16/60</f>
        <v>1.6703083655013022</v>
      </c>
      <c r="D16" s="13"/>
      <c r="E16" s="13"/>
      <c r="F16" s="13"/>
      <c r="G16" s="13"/>
      <c r="H16" s="13"/>
      <c r="I16" s="13"/>
      <c r="J16" s="13"/>
      <c r="K16" s="13"/>
    </row>
    <row r="17" spans="1:11" ht="26.45" customHeight="1">
      <c r="A17" s="73" t="s">
        <v>137</v>
      </c>
      <c r="B17" s="74">
        <f>'Stawki wynagrodzeń (przykład)'!E26</f>
        <v>47.215088890625</v>
      </c>
      <c r="C17" s="64">
        <f aca="true" t="shared" si="1" ref="C17">B17/60</f>
        <v>0.7869181481770833</v>
      </c>
      <c r="D17" s="13"/>
      <c r="E17" s="13"/>
      <c r="F17" s="13"/>
      <c r="G17" s="13"/>
      <c r="H17" s="13"/>
      <c r="I17" s="13"/>
      <c r="J17" s="13"/>
      <c r="K17" s="13"/>
    </row>
    <row r="18" spans="1:1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45">
      <c r="A19" s="27" t="s">
        <v>97</v>
      </c>
      <c r="B19" s="27" t="s">
        <v>179</v>
      </c>
      <c r="C19" s="27" t="s">
        <v>162</v>
      </c>
      <c r="D19" s="27" t="s">
        <v>180</v>
      </c>
      <c r="E19" s="27" t="s">
        <v>181</v>
      </c>
      <c r="F19" s="27" t="s">
        <v>182</v>
      </c>
      <c r="G19" s="27" t="s">
        <v>183</v>
      </c>
      <c r="H19" s="13"/>
      <c r="I19" s="13"/>
      <c r="J19" s="13"/>
      <c r="K19" s="13"/>
    </row>
    <row r="20" spans="1:11" ht="15">
      <c r="A20" s="65"/>
      <c r="B20" s="51" t="s">
        <v>167</v>
      </c>
      <c r="C20" s="51" t="s">
        <v>169</v>
      </c>
      <c r="D20" s="51" t="s">
        <v>170</v>
      </c>
      <c r="E20" s="51" t="s">
        <v>171</v>
      </c>
      <c r="F20" s="51" t="s">
        <v>172</v>
      </c>
      <c r="G20" s="66" t="s">
        <v>184</v>
      </c>
      <c r="H20" s="13"/>
      <c r="I20" s="13"/>
      <c r="J20" s="13"/>
      <c r="K20" s="13"/>
    </row>
    <row r="21" spans="1:11" ht="29.45" customHeight="1">
      <c r="A21" s="23">
        <v>1</v>
      </c>
      <c r="B21" s="96" t="str">
        <f>A16</f>
        <v>Lekarz radiolog</v>
      </c>
      <c r="C21" s="67">
        <v>1</v>
      </c>
      <c r="D21" s="23" t="s">
        <v>185</v>
      </c>
      <c r="E21" s="68">
        <v>40</v>
      </c>
      <c r="F21" s="69">
        <f>C16</f>
        <v>1.6703083655013022</v>
      </c>
      <c r="G21" s="26">
        <f>(E21/C21)*F21</f>
        <v>66.81233462005208</v>
      </c>
      <c r="H21" s="13"/>
      <c r="I21" s="13"/>
      <c r="J21" s="13"/>
      <c r="K21" s="13"/>
    </row>
    <row r="22" spans="1:11" ht="29.45" customHeight="1">
      <c r="A22" s="23">
        <v>2</v>
      </c>
      <c r="B22" s="96" t="str">
        <f>A17</f>
        <v>Technik radiologii</v>
      </c>
      <c r="C22" s="67">
        <v>1</v>
      </c>
      <c r="D22" s="23" t="s">
        <v>185</v>
      </c>
      <c r="E22" s="68">
        <v>10</v>
      </c>
      <c r="F22" s="69">
        <f>C17</f>
        <v>0.7869181481770833</v>
      </c>
      <c r="G22" s="26">
        <f>(E22/C22)*F22</f>
        <v>7.869181481770832</v>
      </c>
      <c r="H22" s="13"/>
      <c r="I22" s="13"/>
      <c r="J22" s="13"/>
      <c r="K22" s="13"/>
    </row>
    <row r="23" spans="1:11" ht="27" customHeight="1">
      <c r="A23" s="126" t="s">
        <v>186</v>
      </c>
      <c r="B23" s="127"/>
      <c r="C23" s="127"/>
      <c r="D23" s="127"/>
      <c r="E23" s="127"/>
      <c r="F23" s="127"/>
      <c r="G23" s="60">
        <f>SUM(G21:G22)</f>
        <v>74.68151610182292</v>
      </c>
      <c r="H23" s="13"/>
      <c r="I23" s="13"/>
      <c r="J23" s="13"/>
      <c r="K23" s="13"/>
    </row>
    <row r="24" spans="1:11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26.45" customHeight="1">
      <c r="A26" s="129" t="s">
        <v>187</v>
      </c>
      <c r="B26" s="129"/>
      <c r="C26" s="64">
        <f>H12</f>
        <v>2.9325425000000003</v>
      </c>
      <c r="D26" s="13"/>
      <c r="E26" s="13"/>
      <c r="F26" s="13"/>
      <c r="G26" s="13"/>
      <c r="H26" s="13"/>
      <c r="I26" s="13"/>
      <c r="J26" s="13"/>
      <c r="K26" s="13"/>
    </row>
    <row r="27" spans="1:11" ht="25.15" customHeight="1">
      <c r="A27" s="130" t="s">
        <v>188</v>
      </c>
      <c r="B27" s="130"/>
      <c r="C27" s="64">
        <f>G23</f>
        <v>74.68151610182292</v>
      </c>
      <c r="D27" s="13"/>
      <c r="E27" s="13"/>
      <c r="F27" s="13"/>
      <c r="G27" s="13"/>
      <c r="H27" s="13"/>
      <c r="I27" s="13"/>
      <c r="J27" s="13"/>
      <c r="K27" s="13"/>
    </row>
    <row r="28" spans="1:11" ht="25.15" customHeight="1">
      <c r="A28" s="122" t="s">
        <v>189</v>
      </c>
      <c r="B28" s="122"/>
      <c r="C28" s="75">
        <f>SUM(C26:C27)</f>
        <v>77.61405860182292</v>
      </c>
      <c r="D28" s="13"/>
      <c r="E28" s="13"/>
      <c r="F28" s="13"/>
      <c r="G28" s="13"/>
      <c r="H28" s="13"/>
      <c r="I28" s="13"/>
      <c r="J28" s="13"/>
      <c r="K28" s="13"/>
    </row>
  </sheetData>
  <mergeCells count="7">
    <mergeCell ref="A28:B28"/>
    <mergeCell ref="B1:C1"/>
    <mergeCell ref="A4:C4"/>
    <mergeCell ref="A12:G12"/>
    <mergeCell ref="A23:F23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4EEF0-5BA5-4588-88F5-EEE656191224}">
  <dimension ref="A1:K39"/>
  <sheetViews>
    <sheetView workbookViewId="0" topLeftCell="A25">
      <selection activeCell="E32" sqref="E32"/>
    </sheetView>
  </sheetViews>
  <sheetFormatPr defaultColWidth="9.140625" defaultRowHeight="15"/>
  <cols>
    <col min="1" max="1" width="24.7109375" style="70" customWidth="1"/>
    <col min="2" max="2" width="48.7109375" style="70" customWidth="1"/>
    <col min="3" max="3" width="20.8515625" style="70" customWidth="1"/>
    <col min="4" max="4" width="11.7109375" style="70" customWidth="1"/>
    <col min="5" max="6" width="12.7109375" style="70" customWidth="1"/>
    <col min="7" max="7" width="15.710937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75">
      <c r="A1" s="50" t="s">
        <v>1</v>
      </c>
      <c r="B1" s="123" t="str">
        <f>'Wykaz procedur (przykład)'!D48</f>
        <v>Angiografia ze wzmocnieniem kontrastowym – RM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30">
      <c r="A2" s="50" t="s">
        <v>95</v>
      </c>
      <c r="B2" s="72" t="str">
        <f>'Wykaz procedur (przykład)'!C48</f>
        <v>88.978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15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5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60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30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30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20">(F9/D9)*G9</f>
        <v>1.05</v>
      </c>
      <c r="I9" s="13"/>
      <c r="J9" s="13"/>
      <c r="K9" s="13"/>
    </row>
    <row r="10" spans="1:11" ht="30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30" customHeight="1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30" customHeight="1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30" customHeight="1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30" customHeight="1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30" customHeight="1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30" customHeight="1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30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30" customHeight="1">
      <c r="A18" s="53" t="str">
        <f>'Słownik mat. (przykładowe ceny)'!A13</f>
        <v>MG-RM-011</v>
      </c>
      <c r="B18" s="53" t="str">
        <f>'Słownik mat. (przykładowe ceny)'!B13</f>
        <v>Zestaw do wstrzykiwacza do kontrastu</v>
      </c>
      <c r="C18" s="52" t="str">
        <f>'Słownik mat. (przykładowe ceny)'!C13</f>
        <v>materiał jednorazowy</v>
      </c>
      <c r="D18" s="55">
        <v>1</v>
      </c>
      <c r="E18" s="95" t="str">
        <f>'Słownik mat. (przykładowe ceny)'!D13</f>
        <v>szt</v>
      </c>
      <c r="F18" s="56">
        <v>1</v>
      </c>
      <c r="G18" s="37">
        <f>'Słownik mat. (przykładowe ceny)'!E13</f>
        <v>39.1918</v>
      </c>
      <c r="H18" s="37">
        <f t="shared" si="0"/>
        <v>39.1918</v>
      </c>
      <c r="I18" s="58"/>
      <c r="J18" s="58"/>
      <c r="K18" s="58"/>
    </row>
    <row r="19" spans="1:11" s="59" customFormat="1" ht="30" customHeight="1">
      <c r="A19" s="53" t="str">
        <f>'Słownik mat. (przykładowe ceny)'!A14</f>
        <v>MG-RM-012</v>
      </c>
      <c r="B19" s="53" t="str">
        <f>'Słownik mat. (przykładowe ceny)'!B14</f>
        <v>Przedłużacz do pompy infuzyjnej</v>
      </c>
      <c r="C19" s="52" t="str">
        <f>'Słownik mat. (przykładowe ceny)'!C14</f>
        <v>materiał jednorazowy</v>
      </c>
      <c r="D19" s="55">
        <v>1</v>
      </c>
      <c r="E19" s="95" t="str">
        <f>'Słownik mat. (przykładowe ceny)'!D14</f>
        <v>szt</v>
      </c>
      <c r="F19" s="56">
        <v>1</v>
      </c>
      <c r="G19" s="37">
        <f>'Słownik mat. (przykładowe ceny)'!E14</f>
        <v>0.84</v>
      </c>
      <c r="H19" s="37">
        <f t="shared" si="0"/>
        <v>0.84</v>
      </c>
      <c r="I19" s="58"/>
      <c r="J19" s="58"/>
      <c r="K19" s="58"/>
    </row>
    <row r="20" spans="1:11" s="59" customFormat="1" ht="36" customHeight="1">
      <c r="A20" s="28" t="str">
        <f>'Słownik mat. (przykładowe ceny)'!A15</f>
        <v>MG-RM-013</v>
      </c>
      <c r="B20" s="53" t="str">
        <f>'Słownik mat. (przykładowe ceny)'!B15</f>
        <v>Koperta na CD
Opakowanie = 4.000 szt.</v>
      </c>
      <c r="C20" s="52" t="str">
        <f>'Słownik mat. (przykładowe ceny)'!C15</f>
        <v>materiał niemedyczny</v>
      </c>
      <c r="D20" s="29">
        <v>4000</v>
      </c>
      <c r="E20" s="95" t="str">
        <f>'Słownik mat. (przykładowe ceny)'!D15</f>
        <v>opakowanie</v>
      </c>
      <c r="F20" s="56">
        <v>1</v>
      </c>
      <c r="G20" s="37">
        <f>'Słownik mat. (przykładowe ceny)'!E15</f>
        <v>210.17</v>
      </c>
      <c r="H20" s="37">
        <f t="shared" si="0"/>
        <v>0.0525425</v>
      </c>
      <c r="I20" s="58"/>
      <c r="J20" s="58"/>
      <c r="K20" s="58"/>
    </row>
    <row r="21" spans="1:11" ht="28.15" customHeight="1">
      <c r="A21" s="126" t="s">
        <v>174</v>
      </c>
      <c r="B21" s="127"/>
      <c r="C21" s="127"/>
      <c r="D21" s="127"/>
      <c r="E21" s="127"/>
      <c r="F21" s="127"/>
      <c r="G21" s="128"/>
      <c r="H21" s="60">
        <f>SUM(H8:H20)</f>
        <v>47.5592425</v>
      </c>
      <c r="I21" s="13"/>
      <c r="J21" s="13"/>
      <c r="K21" s="13"/>
    </row>
    <row r="22" spans="1:11" ht="18.6" customHeight="1">
      <c r="A22" s="50"/>
      <c r="B22" s="50"/>
      <c r="C22" s="50"/>
      <c r="D22" s="50"/>
      <c r="E22" s="50"/>
      <c r="F22" s="50"/>
      <c r="G22" s="50"/>
      <c r="H22" s="50"/>
      <c r="I22" s="13"/>
      <c r="J22" s="13"/>
      <c r="K22" s="13"/>
    </row>
    <row r="23" spans="1:11" ht="15">
      <c r="A23" s="61" t="s">
        <v>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30">
      <c r="A24" s="50" t="s">
        <v>176</v>
      </c>
      <c r="B24" s="62" t="s">
        <v>177</v>
      </c>
      <c r="C24" s="62" t="s">
        <v>178</v>
      </c>
      <c r="D24" s="13"/>
      <c r="E24" s="13"/>
      <c r="F24" s="13"/>
      <c r="G24" s="13"/>
      <c r="H24" s="13"/>
      <c r="I24" s="13"/>
      <c r="J24" s="13"/>
      <c r="K24" s="13"/>
    </row>
    <row r="25" spans="1:11" ht="22.9" customHeight="1">
      <c r="A25" s="63" t="s">
        <v>134</v>
      </c>
      <c r="B25" s="64">
        <f>'Stawki wynagrodzeń (przykład)'!E11</f>
        <v>100.21850193007813</v>
      </c>
      <c r="C25" s="64">
        <f>B25/60</f>
        <v>1.6703083655013022</v>
      </c>
      <c r="D25" s="13"/>
      <c r="E25" s="13"/>
      <c r="F25" s="13"/>
      <c r="G25" s="13"/>
      <c r="H25" s="13"/>
      <c r="I25" s="13"/>
      <c r="J25" s="13"/>
      <c r="K25" s="13"/>
    </row>
    <row r="26" spans="1:11" ht="22.9" customHeight="1">
      <c r="A26" s="73" t="s">
        <v>137</v>
      </c>
      <c r="B26" s="74">
        <f>'Stawki wynagrodzeń (przykład)'!E26</f>
        <v>47.215088890625</v>
      </c>
      <c r="C26" s="64">
        <f aca="true" t="shared" si="1" ref="C26:C27">B26/60</f>
        <v>0.7869181481770833</v>
      </c>
      <c r="D26" s="13"/>
      <c r="E26" s="13"/>
      <c r="F26" s="13"/>
      <c r="G26" s="13"/>
      <c r="H26" s="13"/>
      <c r="I26" s="13"/>
      <c r="J26" s="13"/>
      <c r="K26" s="13"/>
    </row>
    <row r="27" spans="1:11" ht="22.9" customHeight="1">
      <c r="A27" s="73" t="s">
        <v>151</v>
      </c>
      <c r="B27" s="74">
        <f>'Stawki wynagrodzeń (przykład)'!E30</f>
        <v>44.93603934166667</v>
      </c>
      <c r="C27" s="64">
        <f t="shared" si="1"/>
        <v>0.7489339890277779</v>
      </c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45">
      <c r="A29" s="27" t="s">
        <v>97</v>
      </c>
      <c r="B29" s="27" t="s">
        <v>179</v>
      </c>
      <c r="C29" s="27" t="s">
        <v>162</v>
      </c>
      <c r="D29" s="27" t="s">
        <v>180</v>
      </c>
      <c r="E29" s="27" t="s">
        <v>181</v>
      </c>
      <c r="F29" s="27" t="s">
        <v>182</v>
      </c>
      <c r="G29" s="27" t="s">
        <v>183</v>
      </c>
      <c r="H29" s="13"/>
      <c r="I29" s="13"/>
      <c r="J29" s="13"/>
      <c r="K29" s="13"/>
    </row>
    <row r="30" spans="1:11" ht="15">
      <c r="A30" s="65"/>
      <c r="B30" s="51" t="s">
        <v>167</v>
      </c>
      <c r="C30" s="51" t="s">
        <v>169</v>
      </c>
      <c r="D30" s="51" t="s">
        <v>170</v>
      </c>
      <c r="E30" s="51" t="s">
        <v>171</v>
      </c>
      <c r="F30" s="51" t="s">
        <v>172</v>
      </c>
      <c r="G30" s="66" t="s">
        <v>184</v>
      </c>
      <c r="H30" s="13"/>
      <c r="I30" s="13"/>
      <c r="J30" s="13"/>
      <c r="K30" s="13"/>
    </row>
    <row r="31" spans="1:11" ht="27.6" customHeight="1">
      <c r="A31" s="23">
        <v>1</v>
      </c>
      <c r="B31" s="96" t="str">
        <f>A25</f>
        <v>Lekarz radiolog</v>
      </c>
      <c r="C31" s="67">
        <v>1</v>
      </c>
      <c r="D31" s="23" t="s">
        <v>185</v>
      </c>
      <c r="E31" s="68">
        <v>45</v>
      </c>
      <c r="F31" s="69">
        <f>C25</f>
        <v>1.6703083655013022</v>
      </c>
      <c r="G31" s="26">
        <f>(E31/C31)*F31</f>
        <v>75.16387644755861</v>
      </c>
      <c r="H31" s="13"/>
      <c r="I31" s="13"/>
      <c r="J31" s="13"/>
      <c r="K31" s="13"/>
    </row>
    <row r="32" spans="1:11" ht="27.6" customHeight="1">
      <c r="A32" s="23">
        <v>2</v>
      </c>
      <c r="B32" s="96" t="str">
        <f>A26</f>
        <v>Technik radiologii</v>
      </c>
      <c r="C32" s="67">
        <v>1</v>
      </c>
      <c r="D32" s="23" t="s">
        <v>185</v>
      </c>
      <c r="E32" s="68">
        <v>15</v>
      </c>
      <c r="F32" s="69">
        <f>C26</f>
        <v>0.7869181481770833</v>
      </c>
      <c r="G32" s="26">
        <f>(E32/C32)*F32</f>
        <v>11.80377222265625</v>
      </c>
      <c r="H32" s="13"/>
      <c r="I32" s="13"/>
      <c r="J32" s="13"/>
      <c r="K32" s="13"/>
    </row>
    <row r="33" spans="1:11" ht="27.6" customHeight="1">
      <c r="A33" s="46">
        <v>3</v>
      </c>
      <c r="B33" s="96" t="str">
        <f>A27</f>
        <v>Pielęgniarka</v>
      </c>
      <c r="C33" s="67">
        <v>1</v>
      </c>
      <c r="D33" s="23" t="s">
        <v>185</v>
      </c>
      <c r="E33" s="68">
        <v>15</v>
      </c>
      <c r="F33" s="69">
        <f>C27</f>
        <v>0.7489339890277779</v>
      </c>
      <c r="G33" s="26">
        <f>(E33/C33)*F33</f>
        <v>11.234009835416668</v>
      </c>
      <c r="H33" s="13"/>
      <c r="I33" s="13"/>
      <c r="J33" s="13"/>
      <c r="K33" s="13"/>
    </row>
    <row r="34" spans="1:11" ht="27" customHeight="1">
      <c r="A34" s="126" t="s">
        <v>186</v>
      </c>
      <c r="B34" s="127"/>
      <c r="C34" s="127"/>
      <c r="D34" s="127"/>
      <c r="E34" s="127"/>
      <c r="F34" s="127"/>
      <c r="G34" s="60">
        <f>SUM(G31:G33)</f>
        <v>98.20165850563153</v>
      </c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6.45" customHeight="1">
      <c r="A37" s="129" t="s">
        <v>187</v>
      </c>
      <c r="B37" s="129"/>
      <c r="C37" s="64">
        <f>H21</f>
        <v>47.5592425</v>
      </c>
      <c r="D37" s="13"/>
      <c r="E37" s="13"/>
      <c r="F37" s="13"/>
      <c r="G37" s="13"/>
      <c r="H37" s="13"/>
      <c r="I37" s="13"/>
      <c r="J37" s="13"/>
      <c r="K37" s="13"/>
    </row>
    <row r="38" spans="1:11" ht="25.15" customHeight="1">
      <c r="A38" s="130" t="s">
        <v>188</v>
      </c>
      <c r="B38" s="130"/>
      <c r="C38" s="64">
        <f>G34</f>
        <v>98.20165850563153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A39" s="122" t="s">
        <v>189</v>
      </c>
      <c r="B39" s="122"/>
      <c r="C39" s="75">
        <f>SUM(C37:C38)</f>
        <v>145.76090100563152</v>
      </c>
      <c r="D39" s="13"/>
      <c r="E39" s="13"/>
      <c r="F39" s="13"/>
      <c r="G39" s="13"/>
      <c r="H39" s="13"/>
      <c r="I39" s="13"/>
      <c r="J39" s="13"/>
      <c r="K39" s="13"/>
    </row>
  </sheetData>
  <mergeCells count="7">
    <mergeCell ref="A37:B37"/>
    <mergeCell ref="A38:B38"/>
    <mergeCell ref="A39:B39"/>
    <mergeCell ref="B1:C1"/>
    <mergeCell ref="A4:C4"/>
    <mergeCell ref="A21:G21"/>
    <mergeCell ref="A34:F3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B3404-EC46-43F3-AF39-197702B59F5B}">
  <dimension ref="A1:K28"/>
  <sheetViews>
    <sheetView tabSelected="1" workbookViewId="0" topLeftCell="A1">
      <selection activeCell="H11" sqref="H11"/>
    </sheetView>
  </sheetViews>
  <sheetFormatPr defaultColWidth="9.140625" defaultRowHeight="15"/>
  <cols>
    <col min="1" max="1" width="24.7109375" style="70" customWidth="1"/>
    <col min="2" max="2" width="56.7109375" style="70" customWidth="1"/>
    <col min="3" max="3" width="20.00390625" style="70" customWidth="1"/>
    <col min="4" max="6" width="12.421875" style="70" customWidth="1"/>
    <col min="7" max="7" width="11.5742187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75">
      <c r="A1" s="50" t="s">
        <v>1</v>
      </c>
      <c r="B1" s="123" t="str">
        <f>'Wykaz procedur (przykład)'!D3</f>
        <v>RM głowy bez wzmocnienia kontrastowego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30">
      <c r="A2" s="50" t="s">
        <v>95</v>
      </c>
      <c r="B2" s="72" t="str">
        <f>'Wykaz procedur (przykład)'!C3</f>
        <v>88.900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15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5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60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30.6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2</v>
      </c>
      <c r="G8" s="37">
        <f>'Słownik mat. (przykładowe ceny)'!E3</f>
        <v>0.45</v>
      </c>
      <c r="H8" s="37">
        <f>(F8/D8)*G8</f>
        <v>0.9</v>
      </c>
      <c r="I8" s="13"/>
      <c r="J8" s="13"/>
      <c r="K8" s="13"/>
    </row>
    <row r="9" spans="1:11" ht="30.6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1">(F9/D9)*G9</f>
        <v>1.05</v>
      </c>
      <c r="I9" s="13"/>
      <c r="J9" s="13"/>
      <c r="K9" s="13"/>
    </row>
    <row r="10" spans="1:11" ht="30.6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31.15" customHeight="1">
      <c r="A11" s="53" t="str">
        <f>'Słownik mat. (przykładowe ceny)'!A15</f>
        <v>MG-RM-013</v>
      </c>
      <c r="B11" s="53" t="str">
        <f>'Słownik mat. (przykładowe ceny)'!B15</f>
        <v>Koperta na CD
Opakowanie = 4.000 szt.</v>
      </c>
      <c r="C11" s="53" t="str">
        <f>'Słownik mat. (przykładowe ceny)'!C15</f>
        <v>materiał niemedyczny</v>
      </c>
      <c r="D11" s="55">
        <v>4000</v>
      </c>
      <c r="E11" s="95" t="str">
        <f>'Słownik mat. (przykładowe ceny)'!D15</f>
        <v>opakowanie</v>
      </c>
      <c r="F11" s="54">
        <v>1</v>
      </c>
      <c r="G11" s="38">
        <f>'Słownik mat. (przykładowe ceny)'!E15</f>
        <v>210.17</v>
      </c>
      <c r="H11" s="37">
        <f t="shared" si="0"/>
        <v>0.0525425</v>
      </c>
      <c r="I11" s="13"/>
      <c r="J11" s="13"/>
      <c r="K11" s="13"/>
    </row>
    <row r="12" spans="1:11" ht="27.6" customHeight="1">
      <c r="A12" s="126" t="s">
        <v>174</v>
      </c>
      <c r="B12" s="127"/>
      <c r="C12" s="127"/>
      <c r="D12" s="127"/>
      <c r="E12" s="127"/>
      <c r="F12" s="127"/>
      <c r="G12" s="128"/>
      <c r="H12" s="60">
        <f>SUM(H8:H11)</f>
        <v>2.9325425000000003</v>
      </c>
      <c r="I12" s="13"/>
      <c r="J12" s="13"/>
      <c r="K12" s="13"/>
    </row>
    <row r="13" spans="1:11" ht="18.6" customHeight="1">
      <c r="A13" s="50"/>
      <c r="B13" s="50"/>
      <c r="C13" s="50"/>
      <c r="D13" s="50"/>
      <c r="E13" s="50"/>
      <c r="F13" s="50"/>
      <c r="G13" s="50"/>
      <c r="H13" s="50"/>
      <c r="I13" s="13"/>
      <c r="J13" s="13"/>
      <c r="K13" s="13"/>
    </row>
    <row r="14" spans="1:11" ht="15">
      <c r="A14" s="61" t="s">
        <v>175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33.6" customHeight="1">
      <c r="A15" s="50" t="s">
        <v>176</v>
      </c>
      <c r="B15" s="62" t="s">
        <v>177</v>
      </c>
      <c r="C15" s="62" t="s">
        <v>178</v>
      </c>
      <c r="D15" s="13"/>
      <c r="E15" s="13"/>
      <c r="F15" s="13"/>
      <c r="G15" s="13"/>
      <c r="H15" s="13"/>
      <c r="I15" s="13"/>
      <c r="J15" s="13"/>
      <c r="K15" s="13"/>
    </row>
    <row r="16" spans="1:11" ht="24" customHeight="1">
      <c r="A16" s="63" t="s">
        <v>134</v>
      </c>
      <c r="B16" s="64">
        <f>'Stawki wynagrodzeń (przykład)'!E11</f>
        <v>100.21850193007813</v>
      </c>
      <c r="C16" s="64">
        <f>B16/60</f>
        <v>1.6703083655013022</v>
      </c>
      <c r="D16" s="13"/>
      <c r="E16" s="13"/>
      <c r="F16" s="13"/>
      <c r="G16" s="13"/>
      <c r="H16" s="13"/>
      <c r="I16" s="13"/>
      <c r="J16" s="13"/>
      <c r="K16" s="13"/>
    </row>
    <row r="17" spans="1:11" ht="24" customHeight="1">
      <c r="A17" s="73" t="s">
        <v>137</v>
      </c>
      <c r="B17" s="74">
        <f>'Stawki wynagrodzeń (przykład)'!E26</f>
        <v>47.215088890625</v>
      </c>
      <c r="C17" s="64">
        <f aca="true" t="shared" si="1" ref="C17">B17/60</f>
        <v>0.7869181481770833</v>
      </c>
      <c r="D17" s="13"/>
      <c r="E17" s="13"/>
      <c r="F17" s="13"/>
      <c r="G17" s="13"/>
      <c r="H17" s="13"/>
      <c r="I17" s="13"/>
      <c r="J17" s="13"/>
      <c r="K17" s="13"/>
    </row>
    <row r="18" spans="1:1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60">
      <c r="A19" s="27" t="s">
        <v>97</v>
      </c>
      <c r="B19" s="27" t="s">
        <v>179</v>
      </c>
      <c r="C19" s="27" t="s">
        <v>162</v>
      </c>
      <c r="D19" s="27" t="s">
        <v>180</v>
      </c>
      <c r="E19" s="27" t="s">
        <v>181</v>
      </c>
      <c r="F19" s="27" t="s">
        <v>182</v>
      </c>
      <c r="G19" s="27" t="s">
        <v>183</v>
      </c>
      <c r="H19" s="13"/>
      <c r="I19" s="13"/>
      <c r="J19" s="13"/>
      <c r="K19" s="13"/>
    </row>
    <row r="20" spans="1:11" ht="15">
      <c r="A20" s="65"/>
      <c r="B20" s="51" t="s">
        <v>167</v>
      </c>
      <c r="C20" s="51" t="s">
        <v>169</v>
      </c>
      <c r="D20" s="51" t="s">
        <v>170</v>
      </c>
      <c r="E20" s="51" t="s">
        <v>171</v>
      </c>
      <c r="F20" s="51" t="s">
        <v>172</v>
      </c>
      <c r="G20" s="66" t="s">
        <v>184</v>
      </c>
      <c r="H20" s="13"/>
      <c r="I20" s="13"/>
      <c r="J20" s="13"/>
      <c r="K20" s="13"/>
    </row>
    <row r="21" spans="1:11" ht="30.6" customHeight="1">
      <c r="A21" s="23">
        <v>1</v>
      </c>
      <c r="B21" s="96" t="str">
        <f>A16</f>
        <v>Lekarz radiolog</v>
      </c>
      <c r="C21" s="67">
        <v>1</v>
      </c>
      <c r="D21" s="23" t="s">
        <v>185</v>
      </c>
      <c r="E21" s="68">
        <v>45</v>
      </c>
      <c r="F21" s="69">
        <f>C16</f>
        <v>1.6703083655013022</v>
      </c>
      <c r="G21" s="26">
        <f>(E21/C21)*F21</f>
        <v>75.16387644755861</v>
      </c>
      <c r="H21" s="13"/>
      <c r="I21" s="13"/>
      <c r="J21" s="13"/>
      <c r="K21" s="13"/>
    </row>
    <row r="22" spans="1:11" ht="30.6" customHeight="1">
      <c r="A22" s="23">
        <v>2</v>
      </c>
      <c r="B22" s="96" t="str">
        <f>A17</f>
        <v>Technik radiologii</v>
      </c>
      <c r="C22" s="67">
        <v>1</v>
      </c>
      <c r="D22" s="23" t="s">
        <v>185</v>
      </c>
      <c r="E22" s="68">
        <v>15</v>
      </c>
      <c r="F22" s="69">
        <f>C17</f>
        <v>0.7869181481770833</v>
      </c>
      <c r="G22" s="26">
        <f>(E22/C22)*F22</f>
        <v>11.80377222265625</v>
      </c>
      <c r="H22" s="13"/>
      <c r="I22" s="13"/>
      <c r="J22" s="13"/>
      <c r="K22" s="13"/>
    </row>
    <row r="23" spans="1:11" ht="27" customHeight="1">
      <c r="A23" s="126" t="s">
        <v>186</v>
      </c>
      <c r="B23" s="127"/>
      <c r="C23" s="127"/>
      <c r="D23" s="127"/>
      <c r="E23" s="127"/>
      <c r="F23" s="127"/>
      <c r="G23" s="60">
        <f>SUM(G21:G22)</f>
        <v>86.96764867021486</v>
      </c>
      <c r="H23" s="13"/>
      <c r="I23" s="13"/>
      <c r="J23" s="13"/>
      <c r="K23" s="13"/>
    </row>
    <row r="24" spans="1:11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26.45" customHeight="1">
      <c r="A26" s="129" t="s">
        <v>187</v>
      </c>
      <c r="B26" s="129"/>
      <c r="C26" s="64">
        <f>H12</f>
        <v>2.9325425000000003</v>
      </c>
      <c r="D26" s="13"/>
      <c r="E26" s="13"/>
      <c r="F26" s="13"/>
      <c r="G26" s="13"/>
      <c r="H26" s="13"/>
      <c r="I26" s="13"/>
      <c r="J26" s="13"/>
      <c r="K26" s="13"/>
    </row>
    <row r="27" spans="1:11" ht="25.15" customHeight="1">
      <c r="A27" s="130" t="s">
        <v>188</v>
      </c>
      <c r="B27" s="130"/>
      <c r="C27" s="64">
        <f>G23</f>
        <v>86.96764867021486</v>
      </c>
      <c r="D27" s="13"/>
      <c r="E27" s="13"/>
      <c r="F27" s="13"/>
      <c r="G27" s="13"/>
      <c r="H27" s="13"/>
      <c r="I27" s="13"/>
      <c r="J27" s="13"/>
      <c r="K27" s="13"/>
    </row>
    <row r="28" spans="1:11" ht="25.15" customHeight="1">
      <c r="A28" s="122" t="s">
        <v>189</v>
      </c>
      <c r="B28" s="122"/>
      <c r="C28" s="75">
        <f>SUM(C26:C27)</f>
        <v>89.90019117021485</v>
      </c>
      <c r="D28" s="13"/>
      <c r="E28" s="13"/>
      <c r="F28" s="13"/>
      <c r="G28" s="13"/>
      <c r="H28" s="13"/>
      <c r="I28" s="13"/>
      <c r="J28" s="13"/>
      <c r="K28" s="13"/>
    </row>
  </sheetData>
  <mergeCells count="7">
    <mergeCell ref="A28:B28"/>
    <mergeCell ref="B1:C1"/>
    <mergeCell ref="A4:C4"/>
    <mergeCell ref="A12:G12"/>
    <mergeCell ref="A23:F23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B5E79-DC4B-40D9-8755-B3AE85FC58F7}">
  <dimension ref="A1:K37"/>
  <sheetViews>
    <sheetView workbookViewId="0" topLeftCell="A13">
      <selection activeCell="A23" sqref="A23:A25"/>
    </sheetView>
  </sheetViews>
  <sheetFormatPr defaultColWidth="9.140625" defaultRowHeight="15"/>
  <cols>
    <col min="1" max="1" width="24.7109375" style="70" customWidth="1"/>
    <col min="2" max="2" width="39.28125" style="70" customWidth="1"/>
    <col min="3" max="3" width="20.421875" style="70" customWidth="1"/>
    <col min="4" max="6" width="12.140625" style="70" customWidth="1"/>
    <col min="7" max="7" width="14.003906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75">
      <c r="A1" s="50" t="s">
        <v>1</v>
      </c>
      <c r="B1" s="123" t="str">
        <f>'Wykaz procedur (przykład)'!D4</f>
        <v>RM głowy bez i ze wzmocnieniem kontrastowym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30">
      <c r="A2" s="50" t="s">
        <v>95</v>
      </c>
      <c r="B2" s="72" t="str">
        <f>'Wykaz procedur (przykład)'!C4</f>
        <v>88.901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15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5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60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2.15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22.15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8">(F9/D9)*G9</f>
        <v>1.05</v>
      </c>
      <c r="I9" s="13"/>
      <c r="J9" s="13"/>
      <c r="K9" s="13"/>
    </row>
    <row r="10" spans="1:11" ht="22.15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22.15" customHeight="1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22.15" customHeight="1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22.15" customHeight="1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22.15" customHeight="1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22.15" customHeight="1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22.15" customHeight="1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22.15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33" customHeight="1">
      <c r="A18" s="28" t="str">
        <f>'Słownik mat. (przykładowe ceny)'!A15</f>
        <v>MG-RM-013</v>
      </c>
      <c r="B18" s="53" t="str">
        <f>'Słownik mat. (przykładowe ceny)'!B15</f>
        <v>Koperta na CD
Opakowanie = 4.000 szt.</v>
      </c>
      <c r="C18" s="52" t="str">
        <f>'Słownik mat. (przykładowe ceny)'!C15</f>
        <v>materiał niemedyczny</v>
      </c>
      <c r="D18" s="29">
        <v>4000</v>
      </c>
      <c r="E18" s="57" t="s">
        <v>220</v>
      </c>
      <c r="F18" s="56">
        <v>1</v>
      </c>
      <c r="G18" s="37">
        <f>'Słownik mat. (przykładowe ceny)'!E15</f>
        <v>210.17</v>
      </c>
      <c r="H18" s="37">
        <f t="shared" si="0"/>
        <v>0.0525425</v>
      </c>
      <c r="I18" s="58"/>
      <c r="J18" s="58"/>
      <c r="K18" s="58"/>
    </row>
    <row r="19" spans="1:11" ht="26.45" customHeight="1">
      <c r="A19" s="126" t="s">
        <v>174</v>
      </c>
      <c r="B19" s="127"/>
      <c r="C19" s="127"/>
      <c r="D19" s="127"/>
      <c r="E19" s="127"/>
      <c r="F19" s="127"/>
      <c r="G19" s="128"/>
      <c r="H19" s="60">
        <f>SUM(H8:H18)</f>
        <v>7.527442500000001</v>
      </c>
      <c r="I19" s="13"/>
      <c r="J19" s="13"/>
      <c r="K19" s="13"/>
    </row>
    <row r="20" spans="1:11" ht="18.6" customHeight="1">
      <c r="A20" s="50"/>
      <c r="B20" s="50"/>
      <c r="C20" s="50"/>
      <c r="D20" s="50"/>
      <c r="E20" s="50"/>
      <c r="F20" s="50"/>
      <c r="G20" s="50"/>
      <c r="H20" s="50"/>
      <c r="I20" s="13"/>
      <c r="J20" s="13"/>
      <c r="K20" s="13"/>
    </row>
    <row r="21" spans="1:11" ht="15">
      <c r="A21" s="61" t="s">
        <v>175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30">
      <c r="A22" s="50" t="s">
        <v>176</v>
      </c>
      <c r="B22" s="62" t="s">
        <v>177</v>
      </c>
      <c r="C22" s="62" t="s">
        <v>178</v>
      </c>
      <c r="D22" s="13"/>
      <c r="E22" s="13"/>
      <c r="F22" s="13"/>
      <c r="G22" s="13"/>
      <c r="H22" s="13"/>
      <c r="I22" s="13"/>
      <c r="J22" s="13"/>
      <c r="K22" s="13"/>
    </row>
    <row r="23" spans="1:11" ht="22.9" customHeight="1">
      <c r="A23" s="63" t="s">
        <v>134</v>
      </c>
      <c r="B23" s="64">
        <f>'Stawki wynagrodzeń (przykład)'!E11</f>
        <v>100.21850193007813</v>
      </c>
      <c r="C23" s="64">
        <f>B23/60</f>
        <v>1.6703083655013022</v>
      </c>
      <c r="D23" s="13"/>
      <c r="E23" s="13"/>
      <c r="F23" s="13"/>
      <c r="G23" s="13"/>
      <c r="H23" s="13"/>
      <c r="I23" s="13"/>
      <c r="J23" s="13"/>
      <c r="K23" s="13"/>
    </row>
    <row r="24" spans="1:11" ht="22.9" customHeight="1">
      <c r="A24" s="73" t="s">
        <v>137</v>
      </c>
      <c r="B24" s="74">
        <f>'Stawki wynagrodzeń (przykład)'!E26</f>
        <v>47.215088890625</v>
      </c>
      <c r="C24" s="64">
        <f aca="true" t="shared" si="1" ref="C24:C25">B24/60</f>
        <v>0.7869181481770833</v>
      </c>
      <c r="D24" s="13"/>
      <c r="E24" s="13"/>
      <c r="F24" s="13"/>
      <c r="G24" s="13"/>
      <c r="H24" s="13"/>
      <c r="I24" s="13"/>
      <c r="J24" s="13"/>
      <c r="K24" s="13"/>
    </row>
    <row r="25" spans="1:11" ht="22.9" customHeight="1">
      <c r="A25" s="73" t="s">
        <v>151</v>
      </c>
      <c r="B25" s="74">
        <f>'Stawki wynagrodzeń (przykład)'!E30</f>
        <v>44.93603934166667</v>
      </c>
      <c r="C25" s="64">
        <f t="shared" si="1"/>
        <v>0.7489339890277779</v>
      </c>
      <c r="D25" s="13"/>
      <c r="E25" s="13"/>
      <c r="F25" s="13"/>
      <c r="G25" s="13"/>
      <c r="H25" s="13"/>
      <c r="I25" s="13"/>
      <c r="J25" s="13"/>
      <c r="K25" s="13"/>
    </row>
    <row r="26" spans="1:11" ht="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60">
      <c r="A27" s="27" t="s">
        <v>97</v>
      </c>
      <c r="B27" s="27" t="s">
        <v>179</v>
      </c>
      <c r="C27" s="27" t="s">
        <v>162</v>
      </c>
      <c r="D27" s="27" t="s">
        <v>180</v>
      </c>
      <c r="E27" s="27" t="s">
        <v>181</v>
      </c>
      <c r="F27" s="27" t="s">
        <v>182</v>
      </c>
      <c r="G27" s="27" t="s">
        <v>183</v>
      </c>
      <c r="H27" s="13"/>
      <c r="I27" s="13"/>
      <c r="J27" s="13"/>
      <c r="K27" s="13"/>
    </row>
    <row r="28" spans="1:11" ht="15">
      <c r="A28" s="65"/>
      <c r="B28" s="51" t="s">
        <v>167</v>
      </c>
      <c r="C28" s="51" t="s">
        <v>169</v>
      </c>
      <c r="D28" s="51" t="s">
        <v>170</v>
      </c>
      <c r="E28" s="51" t="s">
        <v>171</v>
      </c>
      <c r="F28" s="51" t="s">
        <v>172</v>
      </c>
      <c r="G28" s="66" t="s">
        <v>184</v>
      </c>
      <c r="H28" s="13"/>
      <c r="I28" s="13"/>
      <c r="J28" s="13"/>
      <c r="K28" s="13"/>
    </row>
    <row r="29" spans="1:11" ht="30" customHeight="1">
      <c r="A29" s="23">
        <v>1</v>
      </c>
      <c r="B29" s="96" t="str">
        <f>A23</f>
        <v>Lekarz radiolog</v>
      </c>
      <c r="C29" s="67">
        <v>1</v>
      </c>
      <c r="D29" s="23" t="s">
        <v>185</v>
      </c>
      <c r="E29" s="68">
        <v>60</v>
      </c>
      <c r="F29" s="69">
        <f>C23</f>
        <v>1.6703083655013022</v>
      </c>
      <c r="G29" s="26">
        <f>(E29/C29)*F29</f>
        <v>100.21850193007813</v>
      </c>
      <c r="H29" s="13"/>
      <c r="I29" s="13"/>
      <c r="J29" s="13"/>
      <c r="K29" s="13"/>
    </row>
    <row r="30" spans="1:11" ht="30" customHeight="1">
      <c r="A30" s="23">
        <v>2</v>
      </c>
      <c r="B30" s="96" t="str">
        <f>A24</f>
        <v>Technik radiologii</v>
      </c>
      <c r="C30" s="67">
        <v>1</v>
      </c>
      <c r="D30" s="23" t="s">
        <v>185</v>
      </c>
      <c r="E30" s="68">
        <v>25</v>
      </c>
      <c r="F30" s="69">
        <f>C24</f>
        <v>0.7869181481770833</v>
      </c>
      <c r="G30" s="26">
        <f>(E30/C30)*F30</f>
        <v>19.672953704427083</v>
      </c>
      <c r="H30" s="13"/>
      <c r="I30" s="13"/>
      <c r="J30" s="13"/>
      <c r="K30" s="13"/>
    </row>
    <row r="31" spans="1:11" ht="30" customHeight="1">
      <c r="A31" s="46">
        <v>3</v>
      </c>
      <c r="B31" s="96" t="str">
        <f>A25</f>
        <v>Pielęgniarka</v>
      </c>
      <c r="C31" s="67">
        <v>1</v>
      </c>
      <c r="D31" s="23" t="s">
        <v>185</v>
      </c>
      <c r="E31" s="68">
        <v>25</v>
      </c>
      <c r="F31" s="69">
        <f>C25</f>
        <v>0.7489339890277779</v>
      </c>
      <c r="G31" s="26">
        <f>(E31/C31)*F31</f>
        <v>18.723349725694447</v>
      </c>
      <c r="H31" s="13"/>
      <c r="I31" s="13"/>
      <c r="J31" s="13"/>
      <c r="K31" s="13"/>
    </row>
    <row r="32" spans="1:11" ht="27" customHeight="1">
      <c r="A32" s="126" t="s">
        <v>186</v>
      </c>
      <c r="B32" s="127"/>
      <c r="C32" s="127"/>
      <c r="D32" s="127"/>
      <c r="E32" s="127"/>
      <c r="F32" s="127"/>
      <c r="G32" s="60">
        <f>SUM(G29:G31)</f>
        <v>138.61480536019968</v>
      </c>
      <c r="H32" s="13"/>
      <c r="I32" s="13"/>
      <c r="J32" s="13"/>
      <c r="K32" s="13"/>
    </row>
    <row r="33" spans="1:11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26.45" customHeight="1">
      <c r="A35" s="129" t="s">
        <v>187</v>
      </c>
      <c r="B35" s="129"/>
      <c r="C35" s="64">
        <f>H19</f>
        <v>7.527442500000001</v>
      </c>
      <c r="D35" s="13"/>
      <c r="E35" s="13"/>
      <c r="F35" s="13"/>
      <c r="G35" s="13"/>
      <c r="H35" s="13"/>
      <c r="I35" s="13"/>
      <c r="J35" s="13"/>
      <c r="K35" s="13"/>
    </row>
    <row r="36" spans="1:11" ht="25.15" customHeight="1">
      <c r="A36" s="130" t="s">
        <v>188</v>
      </c>
      <c r="B36" s="130"/>
      <c r="C36" s="64">
        <f>G32</f>
        <v>138.61480536019968</v>
      </c>
      <c r="D36" s="13"/>
      <c r="E36" s="13"/>
      <c r="F36" s="13"/>
      <c r="G36" s="13"/>
      <c r="H36" s="13"/>
      <c r="I36" s="13"/>
      <c r="J36" s="13"/>
      <c r="K36" s="13"/>
    </row>
    <row r="37" spans="1:11" ht="25.15" customHeight="1">
      <c r="A37" s="122" t="s">
        <v>189</v>
      </c>
      <c r="B37" s="122"/>
      <c r="C37" s="75">
        <f>SUM(C35:C36)</f>
        <v>146.1422478601997</v>
      </c>
      <c r="D37" s="13"/>
      <c r="E37" s="13"/>
      <c r="F37" s="13"/>
      <c r="G37" s="13"/>
      <c r="H37" s="13"/>
      <c r="I37" s="13"/>
      <c r="J37" s="13"/>
      <c r="K37" s="13"/>
    </row>
  </sheetData>
  <mergeCells count="7">
    <mergeCell ref="A37:B37"/>
    <mergeCell ref="B1:C1"/>
    <mergeCell ref="A4:C4"/>
    <mergeCell ref="A19:G19"/>
    <mergeCell ref="A32:F32"/>
    <mergeCell ref="A35:B35"/>
    <mergeCell ref="A36:B3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F3732-94FF-4EC9-9403-3CF9F3E67740}">
  <dimension ref="A1:K28"/>
  <sheetViews>
    <sheetView workbookViewId="0" topLeftCell="A1">
      <selection activeCell="A11" sqref="A11:XFD11"/>
    </sheetView>
  </sheetViews>
  <sheetFormatPr defaultColWidth="9.140625" defaultRowHeight="15"/>
  <cols>
    <col min="1" max="1" width="24.7109375" style="70" customWidth="1"/>
    <col min="2" max="2" width="56.7109375" style="70" customWidth="1"/>
    <col min="3" max="3" width="19.00390625" style="70" customWidth="1"/>
    <col min="4" max="4" width="11.7109375" style="70" customWidth="1"/>
    <col min="5" max="5" width="12.7109375" style="70" customWidth="1"/>
    <col min="6" max="6" width="12.28125" style="70" customWidth="1"/>
    <col min="7" max="7" width="15.003906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75">
      <c r="A1" s="50" t="s">
        <v>1</v>
      </c>
      <c r="B1" s="123" t="str">
        <f>'Wykaz procedur (przykład)'!D5</f>
        <v>RM kończyny górnej bez wzmocnienia kontrastowego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30">
      <c r="A2" s="50" t="s">
        <v>95</v>
      </c>
      <c r="B2" s="72" t="str">
        <f>'Wykaz procedur (przykład)'!C5</f>
        <v>88.902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15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5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60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4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2</v>
      </c>
      <c r="G8" s="37">
        <f>'Słownik mat. (przykładowe ceny)'!E3</f>
        <v>0.45</v>
      </c>
      <c r="H8" s="37">
        <f>(F8/D8)*G8</f>
        <v>0.9</v>
      </c>
      <c r="I8" s="13"/>
      <c r="J8" s="13"/>
      <c r="K8" s="13"/>
    </row>
    <row r="9" spans="1:11" ht="24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1">(F9/D9)*G9</f>
        <v>1.05</v>
      </c>
      <c r="I9" s="13"/>
      <c r="J9" s="13"/>
      <c r="K9" s="13"/>
    </row>
    <row r="10" spans="1:11" ht="24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s="59" customFormat="1" ht="36" customHeight="1">
      <c r="A11" s="28" t="str">
        <f>'Słownik mat. (przykładowe ceny)'!A15</f>
        <v>MG-RM-013</v>
      </c>
      <c r="B11" s="53" t="str">
        <f>'Słownik mat. (przykładowe ceny)'!B15</f>
        <v>Koperta na CD
Opakowanie = 4.000 szt.</v>
      </c>
      <c r="C11" s="52" t="str">
        <f>'Słownik mat. (przykładowe ceny)'!C15</f>
        <v>materiał niemedyczny</v>
      </c>
      <c r="D11" s="29">
        <v>4000</v>
      </c>
      <c r="E11" s="95" t="str">
        <f>'Słownik mat. (przykładowe ceny)'!D15</f>
        <v>opakowanie</v>
      </c>
      <c r="F11" s="56">
        <v>1</v>
      </c>
      <c r="G11" s="37">
        <f>'Słownik mat. (przykładowe ceny)'!E15</f>
        <v>210.17</v>
      </c>
      <c r="H11" s="37">
        <f t="shared" si="0"/>
        <v>0.0525425</v>
      </c>
      <c r="I11" s="58"/>
      <c r="J11" s="58"/>
      <c r="K11" s="58"/>
    </row>
    <row r="12" spans="1:11" ht="30" customHeight="1">
      <c r="A12" s="126" t="s">
        <v>174</v>
      </c>
      <c r="B12" s="127"/>
      <c r="C12" s="127"/>
      <c r="D12" s="127"/>
      <c r="E12" s="127"/>
      <c r="F12" s="127"/>
      <c r="G12" s="128"/>
      <c r="H12" s="60">
        <f>SUM(H8:H11)</f>
        <v>2.9325425000000003</v>
      </c>
      <c r="I12" s="13"/>
      <c r="J12" s="13"/>
      <c r="K12" s="13"/>
    </row>
    <row r="13" spans="1:11" ht="18.6" customHeight="1">
      <c r="A13" s="50"/>
      <c r="B13" s="50"/>
      <c r="C13" s="50"/>
      <c r="D13" s="50"/>
      <c r="E13" s="50"/>
      <c r="F13" s="50"/>
      <c r="G13" s="50"/>
      <c r="H13" s="50"/>
      <c r="I13" s="13"/>
      <c r="J13" s="13"/>
      <c r="K13" s="13"/>
    </row>
    <row r="14" spans="1:11" ht="15">
      <c r="A14" s="61" t="s">
        <v>175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30">
      <c r="A15" s="50" t="s">
        <v>176</v>
      </c>
      <c r="B15" s="62" t="s">
        <v>177</v>
      </c>
      <c r="C15" s="62" t="s">
        <v>178</v>
      </c>
      <c r="D15" s="13"/>
      <c r="E15" s="13"/>
      <c r="F15" s="13"/>
      <c r="G15" s="13"/>
      <c r="H15" s="13"/>
      <c r="I15" s="13"/>
      <c r="J15" s="13"/>
      <c r="K15" s="13"/>
    </row>
    <row r="16" spans="1:11" ht="25.15" customHeight="1">
      <c r="A16" s="63" t="s">
        <v>134</v>
      </c>
      <c r="B16" s="64">
        <f>'Stawki wynagrodzeń (przykład)'!E11</f>
        <v>100.21850193007813</v>
      </c>
      <c r="C16" s="64">
        <f>B16/60</f>
        <v>1.6703083655013022</v>
      </c>
      <c r="D16" s="13"/>
      <c r="E16" s="13"/>
      <c r="F16" s="13"/>
      <c r="G16" s="13"/>
      <c r="H16" s="13"/>
      <c r="I16" s="13"/>
      <c r="J16" s="13"/>
      <c r="K16" s="13"/>
    </row>
    <row r="17" spans="1:11" ht="25.15" customHeight="1">
      <c r="A17" s="73" t="s">
        <v>137</v>
      </c>
      <c r="B17" s="74">
        <f>'Stawki wynagrodzeń (przykład)'!E26</f>
        <v>47.215088890625</v>
      </c>
      <c r="C17" s="64">
        <f aca="true" t="shared" si="1" ref="C17">B17/60</f>
        <v>0.7869181481770833</v>
      </c>
      <c r="D17" s="13"/>
      <c r="E17" s="13"/>
      <c r="F17" s="13"/>
      <c r="G17" s="13"/>
      <c r="H17" s="13"/>
      <c r="I17" s="13"/>
      <c r="J17" s="13"/>
      <c r="K17" s="13"/>
    </row>
    <row r="18" spans="1:1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45">
      <c r="A19" s="27" t="s">
        <v>97</v>
      </c>
      <c r="B19" s="27" t="s">
        <v>179</v>
      </c>
      <c r="C19" s="27" t="s">
        <v>162</v>
      </c>
      <c r="D19" s="27" t="s">
        <v>180</v>
      </c>
      <c r="E19" s="27" t="s">
        <v>181</v>
      </c>
      <c r="F19" s="27" t="s">
        <v>182</v>
      </c>
      <c r="G19" s="27" t="s">
        <v>183</v>
      </c>
      <c r="H19" s="13"/>
      <c r="I19" s="13"/>
      <c r="J19" s="13"/>
      <c r="K19" s="13"/>
    </row>
    <row r="20" spans="1:11" ht="15">
      <c r="A20" s="65"/>
      <c r="B20" s="51" t="s">
        <v>167</v>
      </c>
      <c r="C20" s="51" t="s">
        <v>169</v>
      </c>
      <c r="D20" s="51" t="s">
        <v>170</v>
      </c>
      <c r="E20" s="51" t="s">
        <v>171</v>
      </c>
      <c r="F20" s="51" t="s">
        <v>172</v>
      </c>
      <c r="G20" s="66" t="s">
        <v>184</v>
      </c>
      <c r="H20" s="13"/>
      <c r="I20" s="13"/>
      <c r="J20" s="13"/>
      <c r="K20" s="13"/>
    </row>
    <row r="21" spans="1:11" ht="33.6" customHeight="1">
      <c r="A21" s="23">
        <v>1</v>
      </c>
      <c r="B21" s="96" t="str">
        <f>A16</f>
        <v>Lekarz radiolog</v>
      </c>
      <c r="C21" s="67">
        <v>1</v>
      </c>
      <c r="D21" s="23" t="s">
        <v>185</v>
      </c>
      <c r="E21" s="68">
        <v>70</v>
      </c>
      <c r="F21" s="69">
        <f>C16</f>
        <v>1.6703083655013022</v>
      </c>
      <c r="G21" s="26">
        <f>(E21/C21)*F21</f>
        <v>116.92158558509115</v>
      </c>
      <c r="H21" s="13"/>
      <c r="I21" s="13"/>
      <c r="J21" s="13"/>
      <c r="K21" s="13"/>
    </row>
    <row r="22" spans="1:11" ht="33.6" customHeight="1">
      <c r="A22" s="23">
        <v>2</v>
      </c>
      <c r="B22" s="96" t="str">
        <f>A17</f>
        <v>Technik radiologii</v>
      </c>
      <c r="C22" s="67">
        <v>1</v>
      </c>
      <c r="D22" s="23" t="s">
        <v>185</v>
      </c>
      <c r="E22" s="68">
        <v>25</v>
      </c>
      <c r="F22" s="69">
        <f>C17</f>
        <v>0.7869181481770833</v>
      </c>
      <c r="G22" s="26">
        <f>(E22/C22)*F22</f>
        <v>19.672953704427083</v>
      </c>
      <c r="H22" s="13"/>
      <c r="I22" s="13"/>
      <c r="J22" s="13"/>
      <c r="K22" s="13"/>
    </row>
    <row r="23" spans="1:11" ht="27" customHeight="1">
      <c r="A23" s="126" t="s">
        <v>186</v>
      </c>
      <c r="B23" s="127"/>
      <c r="C23" s="127"/>
      <c r="D23" s="127"/>
      <c r="E23" s="127"/>
      <c r="F23" s="127"/>
      <c r="G23" s="60">
        <f>SUM(G21:G22)</f>
        <v>136.59453928951822</v>
      </c>
      <c r="H23" s="13"/>
      <c r="I23" s="13"/>
      <c r="J23" s="13"/>
      <c r="K23" s="13"/>
    </row>
    <row r="24" spans="1:11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26.45" customHeight="1">
      <c r="A26" s="129" t="s">
        <v>187</v>
      </c>
      <c r="B26" s="129"/>
      <c r="C26" s="64">
        <f>H12</f>
        <v>2.9325425000000003</v>
      </c>
      <c r="D26" s="13"/>
      <c r="E26" s="13"/>
      <c r="F26" s="13"/>
      <c r="G26" s="13"/>
      <c r="H26" s="13"/>
      <c r="I26" s="13"/>
      <c r="J26" s="13"/>
      <c r="K26" s="13"/>
    </row>
    <row r="27" spans="1:11" ht="25.15" customHeight="1">
      <c r="A27" s="130" t="s">
        <v>188</v>
      </c>
      <c r="B27" s="130"/>
      <c r="C27" s="64">
        <f>G23</f>
        <v>136.59453928951822</v>
      </c>
      <c r="D27" s="13"/>
      <c r="E27" s="13"/>
      <c r="F27" s="13"/>
      <c r="G27" s="13"/>
      <c r="H27" s="13"/>
      <c r="I27" s="13"/>
      <c r="J27" s="13"/>
      <c r="K27" s="13"/>
    </row>
    <row r="28" spans="1:11" ht="25.15" customHeight="1">
      <c r="A28" s="122" t="s">
        <v>189</v>
      </c>
      <c r="B28" s="122"/>
      <c r="C28" s="75">
        <f>SUM(C26:C27)</f>
        <v>139.52708178951823</v>
      </c>
      <c r="D28" s="13"/>
      <c r="E28" s="13"/>
      <c r="F28" s="13"/>
      <c r="G28" s="13"/>
      <c r="H28" s="13"/>
      <c r="I28" s="13"/>
      <c r="J28" s="13"/>
      <c r="K28" s="13"/>
    </row>
  </sheetData>
  <mergeCells count="7">
    <mergeCell ref="A28:B28"/>
    <mergeCell ref="B1:C1"/>
    <mergeCell ref="A4:C4"/>
    <mergeCell ref="A12:G12"/>
    <mergeCell ref="A23:F23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2E782-1763-4520-983C-D30CD1DBD231}">
  <dimension ref="A1:K39"/>
  <sheetViews>
    <sheetView workbookViewId="0" topLeftCell="A10">
      <selection activeCell="A20" sqref="A20:XFD20"/>
    </sheetView>
  </sheetViews>
  <sheetFormatPr defaultColWidth="9.140625" defaultRowHeight="15"/>
  <cols>
    <col min="1" max="1" width="24.7109375" style="70" customWidth="1"/>
    <col min="2" max="2" width="54.57421875" style="70" customWidth="1"/>
    <col min="3" max="3" width="20.140625" style="70" customWidth="1"/>
    <col min="4" max="4" width="11.7109375" style="70" customWidth="1"/>
    <col min="5" max="5" width="11.57421875" style="70" customWidth="1"/>
    <col min="6" max="6" width="12.140625" style="70" customWidth="1"/>
    <col min="7" max="7" width="17.281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75">
      <c r="A1" s="50" t="s">
        <v>1</v>
      </c>
      <c r="B1" s="123" t="str">
        <f>'Wykaz procedur (przykład)'!D6</f>
        <v>RM kończyny górnej bez i ze wzmocnieniem kontrastowym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30">
      <c r="A2" s="50" t="s">
        <v>95</v>
      </c>
      <c r="B2" s="72" t="str">
        <f>'Wykaz procedur (przykład)'!C6</f>
        <v>88.903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15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5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60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4.6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24.6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8">(F9/D9)*G9</f>
        <v>1.05</v>
      </c>
      <c r="I9" s="13"/>
      <c r="J9" s="13"/>
      <c r="K9" s="13"/>
    </row>
    <row r="10" spans="1:11" ht="24.6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24.6" customHeight="1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24.6" customHeight="1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24.6" customHeight="1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24.6" customHeight="1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24.6" customHeight="1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24.6" customHeight="1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24.6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24.6" customHeight="1">
      <c r="A18" s="53" t="str">
        <f>'Słownik mat. (przykładowe ceny)'!A13</f>
        <v>MG-RM-011</v>
      </c>
      <c r="B18" s="53" t="str">
        <f>'Słownik mat. (przykładowe ceny)'!B13</f>
        <v>Zestaw do wstrzykiwacza do kontrastu</v>
      </c>
      <c r="C18" s="52" t="str">
        <f>'Słownik mat. (przykładowe ceny)'!C13</f>
        <v>materiał jednorazowy</v>
      </c>
      <c r="D18" s="55">
        <v>1</v>
      </c>
      <c r="E18" s="95" t="str">
        <f>'Słownik mat. (przykładowe ceny)'!D13</f>
        <v>szt</v>
      </c>
      <c r="F18" s="56">
        <v>1</v>
      </c>
      <c r="G18" s="37">
        <f>'Słownik mat. (przykładowe ceny)'!E13</f>
        <v>39.1918</v>
      </c>
      <c r="H18" s="37">
        <f t="shared" si="0"/>
        <v>39.1918</v>
      </c>
      <c r="I18" s="58"/>
      <c r="J18" s="58"/>
      <c r="K18" s="58"/>
    </row>
    <row r="19" spans="1:11" s="59" customFormat="1" ht="24.6" customHeight="1">
      <c r="A19" s="53" t="str">
        <f>'Słownik mat. (przykładowe ceny)'!A14</f>
        <v>MG-RM-012</v>
      </c>
      <c r="B19" s="53" t="str">
        <f>'Słownik mat. (przykładowe ceny)'!B14</f>
        <v>Przedłużacz do pompy infuzyjnej</v>
      </c>
      <c r="C19" s="52" t="str">
        <f>'Słownik mat. (przykładowe ceny)'!C14</f>
        <v>materiał jednorazowy</v>
      </c>
      <c r="D19" s="55">
        <v>1</v>
      </c>
      <c r="E19" s="95" t="str">
        <f>'Słownik mat. (przykładowe ceny)'!D14</f>
        <v>szt</v>
      </c>
      <c r="F19" s="56">
        <v>1</v>
      </c>
      <c r="G19" s="37">
        <f>'Słownik mat. (przykładowe ceny)'!E14</f>
        <v>0.84</v>
      </c>
      <c r="H19" s="37">
        <f aca="true" t="shared" si="1" ref="H19:H20">(F19/D19)*G19</f>
        <v>0.84</v>
      </c>
      <c r="I19" s="58"/>
      <c r="J19" s="58"/>
      <c r="K19" s="58"/>
    </row>
    <row r="20" spans="1:11" s="59" customFormat="1" ht="36" customHeight="1">
      <c r="A20" s="28" t="str">
        <f>'Słownik mat. (przykładowe ceny)'!A15</f>
        <v>MG-RM-013</v>
      </c>
      <c r="B20" s="53" t="str">
        <f>'Słownik mat. (przykładowe ceny)'!B15</f>
        <v>Koperta na CD
Opakowanie = 4.000 szt.</v>
      </c>
      <c r="C20" s="52" t="str">
        <f>'Słownik mat. (przykładowe ceny)'!C15</f>
        <v>materiał niemedyczny</v>
      </c>
      <c r="D20" s="29">
        <v>4000</v>
      </c>
      <c r="E20" s="95" t="str">
        <f>'Słownik mat. (przykładowe ceny)'!D15</f>
        <v>opakowanie</v>
      </c>
      <c r="F20" s="56">
        <v>1</v>
      </c>
      <c r="G20" s="37">
        <f>'Słownik mat. (przykładowe ceny)'!E15</f>
        <v>210.17</v>
      </c>
      <c r="H20" s="37">
        <f t="shared" si="1"/>
        <v>0.0525425</v>
      </c>
      <c r="I20" s="58"/>
      <c r="J20" s="58"/>
      <c r="K20" s="58"/>
    </row>
    <row r="21" spans="1:11" ht="25.15" customHeight="1">
      <c r="A21" s="126" t="s">
        <v>174</v>
      </c>
      <c r="B21" s="127"/>
      <c r="C21" s="127"/>
      <c r="D21" s="127"/>
      <c r="E21" s="127"/>
      <c r="F21" s="127"/>
      <c r="G21" s="128"/>
      <c r="H21" s="60">
        <f>SUM(H8:H20)</f>
        <v>47.5592425</v>
      </c>
      <c r="I21" s="13"/>
      <c r="J21" s="13"/>
      <c r="K21" s="13"/>
    </row>
    <row r="22" spans="1:11" ht="18.6" customHeight="1">
      <c r="A22" s="50"/>
      <c r="B22" s="50"/>
      <c r="C22" s="50"/>
      <c r="D22" s="50"/>
      <c r="E22" s="50"/>
      <c r="F22" s="50"/>
      <c r="G22" s="50"/>
      <c r="H22" s="50"/>
      <c r="I22" s="13"/>
      <c r="J22" s="13"/>
      <c r="K22" s="13"/>
    </row>
    <row r="23" spans="1:11" ht="15">
      <c r="A23" s="61" t="s">
        <v>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30">
      <c r="A24" s="50" t="s">
        <v>176</v>
      </c>
      <c r="B24" s="62" t="s">
        <v>177</v>
      </c>
      <c r="C24" s="62" t="s">
        <v>178</v>
      </c>
      <c r="D24" s="13"/>
      <c r="E24" s="13"/>
      <c r="F24" s="13"/>
      <c r="G24" s="13"/>
      <c r="H24" s="13"/>
      <c r="I24" s="13"/>
      <c r="J24" s="13"/>
      <c r="K24" s="13"/>
    </row>
    <row r="25" spans="1:11" ht="24" customHeight="1">
      <c r="A25" s="63" t="s">
        <v>134</v>
      </c>
      <c r="B25" s="64">
        <f>'Stawki wynagrodzeń (przykład)'!E11</f>
        <v>100.21850193007813</v>
      </c>
      <c r="C25" s="64">
        <f>B25/60</f>
        <v>1.6703083655013022</v>
      </c>
      <c r="D25" s="13"/>
      <c r="E25" s="13"/>
      <c r="F25" s="13"/>
      <c r="G25" s="13"/>
      <c r="H25" s="13"/>
      <c r="I25" s="13"/>
      <c r="J25" s="13"/>
      <c r="K25" s="13"/>
    </row>
    <row r="26" spans="1:11" ht="24" customHeight="1">
      <c r="A26" s="73" t="s">
        <v>137</v>
      </c>
      <c r="B26" s="74">
        <f>'Stawki wynagrodzeń (przykład)'!E26</f>
        <v>47.215088890625</v>
      </c>
      <c r="C26" s="64">
        <f aca="true" t="shared" si="2" ref="C26:C27">B26/60</f>
        <v>0.7869181481770833</v>
      </c>
      <c r="D26" s="13"/>
      <c r="E26" s="13"/>
      <c r="F26" s="13"/>
      <c r="G26" s="13"/>
      <c r="H26" s="13"/>
      <c r="I26" s="13"/>
      <c r="J26" s="13"/>
      <c r="K26" s="13"/>
    </row>
    <row r="27" spans="1:11" ht="24" customHeight="1">
      <c r="A27" s="73" t="s">
        <v>151</v>
      </c>
      <c r="B27" s="74">
        <f>'Stawki wynagrodzeń (przykład)'!E30</f>
        <v>44.93603934166667</v>
      </c>
      <c r="C27" s="64">
        <f t="shared" si="2"/>
        <v>0.7489339890277779</v>
      </c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45">
      <c r="A29" s="27" t="s">
        <v>97</v>
      </c>
      <c r="B29" s="27" t="s">
        <v>179</v>
      </c>
      <c r="C29" s="27" t="s">
        <v>162</v>
      </c>
      <c r="D29" s="27" t="s">
        <v>180</v>
      </c>
      <c r="E29" s="27" t="s">
        <v>181</v>
      </c>
      <c r="F29" s="27" t="s">
        <v>182</v>
      </c>
      <c r="G29" s="27" t="s">
        <v>183</v>
      </c>
      <c r="H29" s="13"/>
      <c r="I29" s="13"/>
      <c r="J29" s="13"/>
      <c r="K29" s="13"/>
    </row>
    <row r="30" spans="1:11" ht="15">
      <c r="A30" s="65"/>
      <c r="B30" s="51" t="s">
        <v>167</v>
      </c>
      <c r="C30" s="51" t="s">
        <v>169</v>
      </c>
      <c r="D30" s="51" t="s">
        <v>170</v>
      </c>
      <c r="E30" s="51" t="s">
        <v>171</v>
      </c>
      <c r="F30" s="51" t="s">
        <v>172</v>
      </c>
      <c r="G30" s="66" t="s">
        <v>184</v>
      </c>
      <c r="H30" s="13"/>
      <c r="I30" s="13"/>
      <c r="J30" s="13"/>
      <c r="K30" s="13"/>
    </row>
    <row r="31" spans="1:11" ht="21.6" customHeight="1">
      <c r="A31" s="23">
        <v>1</v>
      </c>
      <c r="B31" s="96" t="str">
        <f>A25</f>
        <v>Lekarz radiolog</v>
      </c>
      <c r="C31" s="67">
        <v>1</v>
      </c>
      <c r="D31" s="23" t="s">
        <v>185</v>
      </c>
      <c r="E31" s="68">
        <v>80</v>
      </c>
      <c r="F31" s="69">
        <f>C25</f>
        <v>1.6703083655013022</v>
      </c>
      <c r="G31" s="26">
        <f>(E31/C31)*F31</f>
        <v>133.62466924010417</v>
      </c>
      <c r="H31" s="13"/>
      <c r="I31" s="13"/>
      <c r="J31" s="13"/>
      <c r="K31" s="13"/>
    </row>
    <row r="32" spans="1:11" ht="21.6" customHeight="1">
      <c r="A32" s="23">
        <v>2</v>
      </c>
      <c r="B32" s="96" t="str">
        <f>A26</f>
        <v>Technik radiologii</v>
      </c>
      <c r="C32" s="67">
        <v>1</v>
      </c>
      <c r="D32" s="23" t="s">
        <v>185</v>
      </c>
      <c r="E32" s="68">
        <v>30</v>
      </c>
      <c r="F32" s="69">
        <f>C26</f>
        <v>0.7869181481770833</v>
      </c>
      <c r="G32" s="26">
        <f>(E32/C32)*F32</f>
        <v>23.6075444453125</v>
      </c>
      <c r="H32" s="13"/>
      <c r="I32" s="13"/>
      <c r="J32" s="13"/>
      <c r="K32" s="13"/>
    </row>
    <row r="33" spans="1:11" ht="21.6" customHeight="1">
      <c r="A33" s="46">
        <v>3</v>
      </c>
      <c r="B33" s="96" t="str">
        <f>A27</f>
        <v>Pielęgniarka</v>
      </c>
      <c r="C33" s="67">
        <v>1</v>
      </c>
      <c r="D33" s="23" t="s">
        <v>185</v>
      </c>
      <c r="E33" s="68">
        <v>30</v>
      </c>
      <c r="F33" s="69">
        <f>C27</f>
        <v>0.7489339890277779</v>
      </c>
      <c r="G33" s="26">
        <f>(E33/C33)*F33</f>
        <v>22.468019670833336</v>
      </c>
      <c r="H33" s="13"/>
      <c r="I33" s="13"/>
      <c r="J33" s="13"/>
      <c r="K33" s="13"/>
    </row>
    <row r="34" spans="1:11" ht="27" customHeight="1">
      <c r="A34" s="126" t="s">
        <v>186</v>
      </c>
      <c r="B34" s="127"/>
      <c r="C34" s="127"/>
      <c r="D34" s="127"/>
      <c r="E34" s="127"/>
      <c r="F34" s="127"/>
      <c r="G34" s="60">
        <f>SUM(G31:G33)</f>
        <v>179.70023335625</v>
      </c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6.45" customHeight="1">
      <c r="A37" s="129" t="s">
        <v>187</v>
      </c>
      <c r="B37" s="129"/>
      <c r="C37" s="64">
        <f>H21</f>
        <v>47.5592425</v>
      </c>
      <c r="D37" s="13"/>
      <c r="E37" s="13"/>
      <c r="F37" s="13"/>
      <c r="G37" s="13"/>
      <c r="H37" s="13"/>
      <c r="I37" s="13"/>
      <c r="J37" s="13"/>
      <c r="K37" s="13"/>
    </row>
    <row r="38" spans="1:11" ht="25.15" customHeight="1">
      <c r="A38" s="130" t="s">
        <v>188</v>
      </c>
      <c r="B38" s="130"/>
      <c r="C38" s="64">
        <f>G34</f>
        <v>179.70023335625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A39" s="122" t="s">
        <v>189</v>
      </c>
      <c r="B39" s="122"/>
      <c r="C39" s="75">
        <f>SUM(C37:C38)</f>
        <v>227.25947585625002</v>
      </c>
      <c r="D39" s="13"/>
      <c r="E39" s="13"/>
      <c r="F39" s="13"/>
      <c r="G39" s="13"/>
      <c r="H39" s="13"/>
      <c r="I39" s="13"/>
      <c r="J39" s="13"/>
      <c r="K39" s="13"/>
    </row>
  </sheetData>
  <mergeCells count="7">
    <mergeCell ref="A37:B37"/>
    <mergeCell ref="A38:B38"/>
    <mergeCell ref="A39:B39"/>
    <mergeCell ref="B1:C1"/>
    <mergeCell ref="A4:C4"/>
    <mergeCell ref="A21:G21"/>
    <mergeCell ref="A34:F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Klimkiewicz</dc:creator>
  <cp:keywords/>
  <dc:description/>
  <cp:lastModifiedBy>Edyta Rybacka</cp:lastModifiedBy>
  <dcterms:created xsi:type="dcterms:W3CDTF">2015-06-05T18:19:34Z</dcterms:created>
  <dcterms:modified xsi:type="dcterms:W3CDTF">2022-03-31T09:29:38Z</dcterms:modified>
  <cp:category/>
  <cp:version/>
  <cp:contentType/>
  <cp:contentStatus/>
</cp:coreProperties>
</file>