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931"/>
  <workbookPr filterPrivacy="1" hidePivotFieldList="1" defaultThemeVersion="124226"/>
  <bookViews>
    <workbookView xWindow="65416" yWindow="65416" windowWidth="29040" windowHeight="15840" tabRatio="936" activeTab="2"/>
  </bookViews>
  <sheets>
    <sheet name="Przykładowy wykaz procedur" sheetId="1" r:id="rId1"/>
    <sheet name="Zest. jednostk. kosztów normat." sheetId="105" r:id="rId2"/>
    <sheet name="Zestawienia kosztów wytworzenia" sheetId="106" r:id="rId3"/>
    <sheet name="Przykładowe stawki wynagrodzeń" sheetId="4" r:id="rId4"/>
    <sheet name="Przykładowe materiały - ceny" sheetId="5" r:id="rId5"/>
    <sheet name="Przykładowe materiały wspólne" sheetId="104" r:id="rId6"/>
    <sheet name="Załącznik 1" sheetId="100" r:id="rId7"/>
    <sheet name="Załącznik 2" sheetId="101" r:id="rId8"/>
    <sheet name="Załącznik 3" sheetId="103" r:id="rId9"/>
    <sheet name="C53" sheetId="6" r:id="rId10"/>
    <sheet name="C53.C69" sheetId="7" r:id="rId11"/>
    <sheet name="C55" sheetId="8" r:id="rId12"/>
    <sheet name="C55.69" sheetId="9" r:id="rId13"/>
    <sheet name="C11" sheetId="10" r:id="rId14"/>
    <sheet name="C32" sheetId="11" r:id="rId15"/>
    <sheet name="C59" sheetId="12" r:id="rId16"/>
    <sheet name="C66" sheetId="13" r:id="rId17"/>
    <sheet name="G03" sheetId="14" r:id="rId18"/>
    <sheet name="G11" sheetId="15" r:id="rId19"/>
    <sheet name="G21" sheetId="16" r:id="rId20"/>
    <sheet name="G26" sheetId="17" r:id="rId21"/>
    <sheet name="G29" sheetId="18" r:id="rId22"/>
    <sheet name="G31" sheetId="19" r:id="rId23"/>
    <sheet name="G33" sheetId="20" r:id="rId24"/>
    <sheet name="G37" sheetId="22" r:id="rId25"/>
    <sheet name="G39" sheetId="23" r:id="rId26"/>
    <sheet name="G41" sheetId="24" r:id="rId27"/>
    <sheet name="G43" sheetId="25" r:id="rId28"/>
    <sheet name="G49" sheetId="27" r:id="rId29"/>
    <sheet name="G53" sheetId="26" r:id="rId30"/>
    <sheet name="A01" sheetId="28" r:id="rId31"/>
    <sheet name="A07" sheetId="30" r:id="rId32"/>
    <sheet name="A17" sheetId="31" r:id="rId33"/>
    <sheet name="A24" sheetId="32" r:id="rId34"/>
    <sheet name="I09.1" sheetId="97" r:id="rId35"/>
    <sheet name="I09.2" sheetId="96" r:id="rId36"/>
    <sheet name="I17" sheetId="95" r:id="rId37"/>
    <sheet name="I19" sheetId="94" r:id="rId38"/>
    <sheet name="I25.1" sheetId="93" r:id="rId39"/>
    <sheet name="I25.2" sheetId="92" r:id="rId40"/>
    <sheet name="I86.1" sheetId="87" r:id="rId41"/>
    <sheet name="I86.2" sheetId="86" r:id="rId42"/>
    <sheet name="I77" sheetId="91" r:id="rId43"/>
    <sheet name="I87" sheetId="85" r:id="rId44"/>
    <sheet name="I89" sheetId="84" r:id="rId45"/>
    <sheet name="I99" sheetId="82" r:id="rId46"/>
    <sheet name="K01" sheetId="81" r:id="rId47"/>
    <sheet name="K03" sheetId="80" r:id="rId48"/>
    <sheet name="M19" sheetId="102" r:id="rId49"/>
    <sheet name="K33" sheetId="79" r:id="rId50"/>
    <sheet name="L11" sheetId="78" r:id="rId51"/>
    <sheet name="L23.1" sheetId="77" r:id="rId52"/>
    <sheet name="L23.2" sheetId="76" r:id="rId53"/>
    <sheet name="L43.1" sheetId="74" r:id="rId54"/>
    <sheet name="L43.2" sheetId="73" r:id="rId55"/>
    <sheet name="L43.3" sheetId="72" r:id="rId56"/>
    <sheet name="L43.4" sheetId="71" r:id="rId57"/>
    <sheet name="L43.5" sheetId="70" r:id="rId58"/>
    <sheet name="A15" sheetId="98" r:id="rId59"/>
    <sheet name="L31" sheetId="75" r:id="rId60"/>
    <sheet name="L85" sheetId="69" r:id="rId61"/>
    <sheet name="L93" sheetId="68" r:id="rId62"/>
    <sheet name="L95" sheetId="67" r:id="rId63"/>
    <sheet name="O35.N45" sheetId="54" r:id="rId64"/>
    <sheet name="M18" sheetId="66" r:id="rId65"/>
    <sheet name="M45.1" sheetId="64" r:id="rId66"/>
    <sheet name="M45.2" sheetId="63" r:id="rId67"/>
    <sheet name="M87.1" sheetId="62" r:id="rId68"/>
    <sheet name="M87.2" sheetId="61" r:id="rId69"/>
    <sheet name="N13.1" sheetId="60" r:id="rId70"/>
    <sheet name="N13.2" sheetId="59" r:id="rId71"/>
    <sheet name="O93" sheetId="47" r:id="rId72"/>
    <sheet name="O49" sheetId="52" r:id="rId73"/>
    <sheet name="O94" sheetId="46" r:id="rId74"/>
    <sheet name="O77.1" sheetId="49" r:id="rId75"/>
    <sheet name="O77.2" sheetId="50" r:id="rId76"/>
    <sheet name="O95" sheetId="45" r:id="rId77"/>
    <sheet name="O95.1" sheetId="44" r:id="rId78"/>
    <sheet name="I81" sheetId="88" r:id="rId79"/>
    <sheet name="N58" sheetId="56" r:id="rId80"/>
    <sheet name="O59" sheetId="51" r:id="rId81"/>
  </sheets>
  <externalReferences>
    <externalReference r:id="rId84"/>
  </externalReferences>
  <definedNames>
    <definedName name="_xlnm.Print_Titles" localSheetId="0">'Przykładowy wykaz procedur'!$2:$2</definedName>
    <definedName name="_xlnm.Print_Titles" localSheetId="1">'Zest. jednostk. kosztów normat.'!$3:$3</definedName>
    <definedName name="_xlnm.Print_Titles" localSheetId="2">'Zestawienia kosztów wytworzenia'!$2:$2</definedName>
  </definedNames>
  <calcPr calcId="191029"/>
  <extLst/>
</workbook>
</file>

<file path=xl/sharedStrings.xml><?xml version="1.0" encoding="utf-8"?>
<sst xmlns="http://schemas.openxmlformats.org/spreadsheetml/2006/main" count="5716" uniqueCount="588">
  <si>
    <t>Badanie ogólne kału</t>
  </si>
  <si>
    <t>Badanie ogólne moczu</t>
  </si>
  <si>
    <t>Białko w moczu dobowym</t>
  </si>
  <si>
    <t>Krew utajona w kale</t>
  </si>
  <si>
    <t>Prokalcytonina (PCT)</t>
  </si>
  <si>
    <t>Aminotransferaza asparaginianowa (AST)</t>
  </si>
  <si>
    <t>Cholesterol HDL</t>
  </si>
  <si>
    <t>Cholesterol LDL</t>
  </si>
  <si>
    <t>Cholesterol całkowity</t>
  </si>
  <si>
    <t>Dehydrogenaza mleczanowa (LDH)</t>
  </si>
  <si>
    <t>Glukoza w moczu</t>
  </si>
  <si>
    <t>Jonogram (Na, K)</t>
  </si>
  <si>
    <t>Krzywa cukrowa 2 punktowa</t>
  </si>
  <si>
    <t>Krzywa cukrowa 3 punktowa</t>
  </si>
  <si>
    <t>Krzywa cukrowa 4 punktowa</t>
  </si>
  <si>
    <t>Krzywa cukrowa 5 punktowa</t>
  </si>
  <si>
    <t>Krzywa żelazowa</t>
  </si>
  <si>
    <t>Utajona zdolność wiązania żelaza (UIBC)</t>
  </si>
  <si>
    <t>Antytrombina III (AT)</t>
  </si>
  <si>
    <t>Czas protrombinowy (PT)</t>
  </si>
  <si>
    <t>Morfologia krwi 8-parametrowa</t>
  </si>
  <si>
    <t>Nazwa badania</t>
  </si>
  <si>
    <t>A24</t>
  </si>
  <si>
    <t>A01</t>
  </si>
  <si>
    <t>A07</t>
  </si>
  <si>
    <t>N58</t>
  </si>
  <si>
    <t>O59</t>
  </si>
  <si>
    <t>I17</t>
  </si>
  <si>
    <t>I19</t>
  </si>
  <si>
    <t>I77</t>
  </si>
  <si>
    <t>I87</t>
  </si>
  <si>
    <t>I89</t>
  </si>
  <si>
    <t>K01</t>
  </si>
  <si>
    <t>K03</t>
  </si>
  <si>
    <t>I99</t>
  </si>
  <si>
    <t>M19</t>
  </si>
  <si>
    <t>I81</t>
  </si>
  <si>
    <t>K33</t>
  </si>
  <si>
    <t>L11</t>
  </si>
  <si>
    <t>L31</t>
  </si>
  <si>
    <t>L93</t>
  </si>
  <si>
    <t>L95</t>
  </si>
  <si>
    <t>M18</t>
  </si>
  <si>
    <t>O95</t>
  </si>
  <si>
    <t>O93</t>
  </si>
  <si>
    <t>O49</t>
  </si>
  <si>
    <t>O94</t>
  </si>
  <si>
    <t>G03</t>
  </si>
  <si>
    <t>G11</t>
  </si>
  <si>
    <t>G49</t>
  </si>
  <si>
    <t>G53</t>
  </si>
  <si>
    <t>G21</t>
  </si>
  <si>
    <t>C59</t>
  </si>
  <si>
    <t>C32</t>
  </si>
  <si>
    <t>C53</t>
  </si>
  <si>
    <t>C55</t>
  </si>
  <si>
    <t>C66</t>
  </si>
  <si>
    <t>A17</t>
  </si>
  <si>
    <t>Troponina (TnI)</t>
  </si>
  <si>
    <t>Hematologia i koagulologia</t>
  </si>
  <si>
    <t>Analityka ogólna</t>
  </si>
  <si>
    <t>Chemia kliniczna</t>
  </si>
  <si>
    <t>Kod procedury według klasyfikacji ICD-9</t>
  </si>
  <si>
    <t>Lp.</t>
  </si>
  <si>
    <t>Markery odczynów zapalnych</t>
  </si>
  <si>
    <t>I09.1</t>
  </si>
  <si>
    <t>I09.2</t>
  </si>
  <si>
    <t>I25.1</t>
  </si>
  <si>
    <t>I25.2</t>
  </si>
  <si>
    <t>L43.1</t>
  </si>
  <si>
    <t>M45.1</t>
  </si>
  <si>
    <t>M45.2</t>
  </si>
  <si>
    <t>Kwas moczowy w surowicy</t>
  </si>
  <si>
    <t>Kwas moczowy w moczu dobowym</t>
  </si>
  <si>
    <t>Mocznik w moczu dobowym</t>
  </si>
  <si>
    <t>Mocznik w surowicy</t>
  </si>
  <si>
    <t>M87.1</t>
  </si>
  <si>
    <t>M87.2</t>
  </si>
  <si>
    <t>N13.1</t>
  </si>
  <si>
    <t>N13.2</t>
  </si>
  <si>
    <t>A15</t>
  </si>
  <si>
    <t>C11</t>
  </si>
  <si>
    <t>Fosfataza zasadowa granulocytów</t>
  </si>
  <si>
    <t>Leukocyty – obraz odsetkowy</t>
  </si>
  <si>
    <t>Czas częściowej tromboplastyny po aktywacji (APTT)</t>
  </si>
  <si>
    <t>G26</t>
  </si>
  <si>
    <t>Czynnik krzepnięcia II (FII)</t>
  </si>
  <si>
    <t>G29</t>
  </si>
  <si>
    <t>Czynnik krzepnięcia V (FV)</t>
  </si>
  <si>
    <t>G31</t>
  </si>
  <si>
    <t>Czynnik krzepnięcia VII (FVII)</t>
  </si>
  <si>
    <t>G33</t>
  </si>
  <si>
    <t>Czynnik krzepnięcia VIII (FVIII)</t>
  </si>
  <si>
    <t>G37</t>
  </si>
  <si>
    <t>Czynnik krzepnięcia X (FX)</t>
  </si>
  <si>
    <t>G39</t>
  </si>
  <si>
    <t>Czynnik krzepnięcia XI (FXI)</t>
  </si>
  <si>
    <t>G41</t>
  </si>
  <si>
    <t>Czynnik krzepnięcia XII (FXII)</t>
  </si>
  <si>
    <t>G43</t>
  </si>
  <si>
    <t>Czynnik krzepnięcia XIII (FXIII)</t>
  </si>
  <si>
    <t>D-Dimer</t>
  </si>
  <si>
    <t>Fibrynogen (FIBR)</t>
  </si>
  <si>
    <t>Aminotransferaza alaninowa (ALT)</t>
  </si>
  <si>
    <t>Białko całkowite</t>
  </si>
  <si>
    <t>Białko C-reaktywne (CRP)</t>
  </si>
  <si>
    <t>Bilirubina bezpośrednia</t>
  </si>
  <si>
    <t>Bilirubina całkowita</t>
  </si>
  <si>
    <t>Fosfataza alkaliczna</t>
  </si>
  <si>
    <t>Gamma glutamylotranspeptydaza (GGTP)</t>
  </si>
  <si>
    <t>Glukoza z krwi żylnej</t>
  </si>
  <si>
    <t>L85</t>
  </si>
  <si>
    <t>Immunoglobuliny A (IgA)</t>
  </si>
  <si>
    <t>Immunoglobuliny G (IgG)</t>
  </si>
  <si>
    <t>Immunoglobuliny M (IgM)</t>
  </si>
  <si>
    <t>Kinaza fosfokreatynowa (CK)</t>
  </si>
  <si>
    <t>Kinaza fosfokreatynowa izoenzym CK-MB (CKMB)</t>
  </si>
  <si>
    <t>Triglicerydy</t>
  </si>
  <si>
    <t>Żelazo - całkowita zdolność wiązania (TIBC)</t>
  </si>
  <si>
    <t>Żelazo (Fe)</t>
  </si>
  <si>
    <t>Morfologia krwi z pełnym różnicowaniem granulocytów</t>
  </si>
  <si>
    <t>Odczyn opadania krwinek czerwonych (OB.)</t>
  </si>
  <si>
    <t>Płytki krwi we krwi cytrynianowej – liczba</t>
  </si>
  <si>
    <t>Białko – immunofiksacja w surowicy</t>
  </si>
  <si>
    <t>Białko – immunofiksacja w moczu dobowym</t>
  </si>
  <si>
    <t>I86.1</t>
  </si>
  <si>
    <t>I86.2</t>
  </si>
  <si>
    <t>Fosforan nieorganiczny w surowicy</t>
  </si>
  <si>
    <t>L23.1</t>
  </si>
  <si>
    <t>L23.2</t>
  </si>
  <si>
    <t>Fosforan nieorganiczny w moczu dobowym</t>
  </si>
  <si>
    <t>L43.2</t>
  </si>
  <si>
    <t>L43.3</t>
  </si>
  <si>
    <t>L43.4</t>
  </si>
  <si>
    <t>L43.5</t>
  </si>
  <si>
    <t>O95.1</t>
  </si>
  <si>
    <t>Magnez całkowity (Mg) w surowicy</t>
  </si>
  <si>
    <t>Magnez całkowity (Mg) w moczu dobowym</t>
  </si>
  <si>
    <t>Wapń całkowity (CA) w surowicy</t>
  </si>
  <si>
    <t>Wapń całkowity (CA) w moczu dobowym</t>
  </si>
  <si>
    <t>O77.1</t>
  </si>
  <si>
    <t>O77.2</t>
  </si>
  <si>
    <t>Albumina w surowicy</t>
  </si>
  <si>
    <t>Albumina w moczu dobowym</t>
  </si>
  <si>
    <t>Amylaza w surowicy</t>
  </si>
  <si>
    <t>Amylaza w moczu dobowym</t>
  </si>
  <si>
    <t>Morfologia krwi 8 parametrowa z retykulocytami</t>
  </si>
  <si>
    <t>Morfologia krwi z pełnym różnicowaniem granulocytów i retykulocytami</t>
  </si>
  <si>
    <t>Kod procedury:</t>
  </si>
  <si>
    <t>Typ</t>
  </si>
  <si>
    <t>Ilość M zużta na N procedur</t>
  </si>
  <si>
    <t>Cena jednostki miary w zł</t>
  </si>
  <si>
    <t>Wkład do kosztu jednostkowego w zł</t>
  </si>
  <si>
    <t>D</t>
  </si>
  <si>
    <t>T</t>
  </si>
  <si>
    <t>N</t>
  </si>
  <si>
    <t>M</t>
  </si>
  <si>
    <t>L</t>
  </si>
  <si>
    <t>C</t>
  </si>
  <si>
    <t>Cellpack DCL</t>
  </si>
  <si>
    <t>Sulfolyser</t>
  </si>
  <si>
    <t>Lysercell WNR</t>
  </si>
  <si>
    <t>Fluorocell WNR</t>
  </si>
  <si>
    <t>Fluorocell PLT</t>
  </si>
  <si>
    <t>Cellclean</t>
  </si>
  <si>
    <t xml:space="preserve">XN CHECK </t>
  </si>
  <si>
    <t>minuta</t>
  </si>
  <si>
    <t>diagnosta laboratoryjny</t>
  </si>
  <si>
    <t>C53.C69</t>
  </si>
  <si>
    <t>C55.C69</t>
  </si>
  <si>
    <t>O35.N45</t>
  </si>
  <si>
    <t>Indeks materiału</t>
  </si>
  <si>
    <t>Jednostka miary</t>
  </si>
  <si>
    <t>Nazwa procedury:</t>
  </si>
  <si>
    <t>Tabela 1. Koszty materiałowe</t>
  </si>
  <si>
    <t>Tabela 2. Koszty osobowe</t>
  </si>
  <si>
    <t>Stawka godzinowa personelu</t>
  </si>
  <si>
    <t>Lp</t>
  </si>
  <si>
    <t>Nazwisko i imię</t>
  </si>
  <si>
    <t>Stanowisko</t>
  </si>
  <si>
    <t>Płaca brutto
ROK 2020</t>
  </si>
  <si>
    <t>Płaca brutto z ZUS pracodawcy
ROK 2020</t>
  </si>
  <si>
    <t>Pracownik 1</t>
  </si>
  <si>
    <t>diagnosta labolatoryjny (kierownik)</t>
  </si>
  <si>
    <t>Pracownik 2</t>
  </si>
  <si>
    <t>diagnosta labolatoryjny (z-ca kierownika)</t>
  </si>
  <si>
    <t>Pracownik 3</t>
  </si>
  <si>
    <t>diagnosta labolatoryjny</t>
  </si>
  <si>
    <t>Pracownik 4</t>
  </si>
  <si>
    <t>Pracownik 5</t>
  </si>
  <si>
    <t>Pracownik 6</t>
  </si>
  <si>
    <t>Pracownik 7</t>
  </si>
  <si>
    <t>Pracownik 8</t>
  </si>
  <si>
    <t>Pracownik 9</t>
  </si>
  <si>
    <t>Pracownik 10</t>
  </si>
  <si>
    <t>Pracownik 11</t>
  </si>
  <si>
    <t>Średnia stawka w zł/godz. diagnosta laboratoryjny</t>
  </si>
  <si>
    <t>Pracownik 12</t>
  </si>
  <si>
    <t>starszy technik analityki medycznej</t>
  </si>
  <si>
    <t>Pracownik 13</t>
  </si>
  <si>
    <t>Pracownik 14</t>
  </si>
  <si>
    <t>technik analityki medycznej</t>
  </si>
  <si>
    <t>Pracownik 15</t>
  </si>
  <si>
    <t>Średnia stawka w zł/godz. technik analityki</t>
  </si>
  <si>
    <t>Pracownik 16</t>
  </si>
  <si>
    <t>pomoc labolatoryjna</t>
  </si>
  <si>
    <t>Średnia stawka w zł/godz. pomoc laboratoryjna</t>
  </si>
  <si>
    <t>technik analityki</t>
  </si>
  <si>
    <t>pomoc laboratoryjna</t>
  </si>
  <si>
    <t>Łącznie jednostkowy koszt normatywny procedury</t>
  </si>
  <si>
    <r>
      <t xml:space="preserve">Razem koszt materiałów bezpośrednich </t>
    </r>
    <r>
      <rPr>
        <b/>
        <sz val="11"/>
        <color theme="1"/>
        <rFont val="Calibri"/>
        <family val="2"/>
        <scheme val="minor"/>
      </rPr>
      <t>(tabela 1)</t>
    </r>
  </si>
  <si>
    <r>
      <t xml:space="preserve">Razem koszt pracy personelu </t>
    </r>
    <r>
      <rPr>
        <b/>
        <sz val="11"/>
        <color theme="1"/>
        <rFont val="Calibri"/>
        <family val="2"/>
        <scheme val="minor"/>
      </rPr>
      <t>(tabela 2)</t>
    </r>
  </si>
  <si>
    <t>I</t>
  </si>
  <si>
    <t>Materiał/lek/środek spożywczy specjalnego przeznaczenia żywieniowego/wyrób medyczny</t>
  </si>
  <si>
    <t>Liczba procedur</t>
  </si>
  <si>
    <t>U=(L/N)*C</t>
  </si>
  <si>
    <t>Nazwa procedury</t>
  </si>
  <si>
    <t>Kod procedury</t>
  </si>
  <si>
    <t>Ilość M zużyta na N procedur</t>
  </si>
  <si>
    <t>Cena jednostki miary</t>
  </si>
  <si>
    <t xml:space="preserve">Stawka </t>
  </si>
  <si>
    <t>Razem koszt materiałów bezpośrednich</t>
  </si>
  <si>
    <t>Grupa personelu</t>
  </si>
  <si>
    <t>Koszt jednostki czasu M</t>
  </si>
  <si>
    <t>Wkład do kosztu jednostkowego</t>
  </si>
  <si>
    <t>P=(L/N)*C</t>
  </si>
  <si>
    <t>zł/godz.</t>
  </si>
  <si>
    <t>zł/minutę</t>
  </si>
  <si>
    <r>
      <t xml:space="preserve">RAZEM koszt materiałów bezpośrednich </t>
    </r>
    <r>
      <rPr>
        <b/>
        <sz val="11"/>
        <color theme="1"/>
        <rFont val="Calibri"/>
        <family val="2"/>
        <scheme val="minor"/>
      </rPr>
      <t>(tabela 1)</t>
    </r>
  </si>
  <si>
    <r>
      <t xml:space="preserve">RAZEM koszt pracy personelu </t>
    </r>
    <r>
      <rPr>
        <b/>
        <sz val="11"/>
        <color theme="1"/>
        <rFont val="Calibri"/>
        <family val="2"/>
        <scheme val="minor"/>
      </rPr>
      <t>(tabela 2)</t>
    </r>
  </si>
  <si>
    <t>odczynnik  do badań</t>
  </si>
  <si>
    <t>RAZEM</t>
  </si>
  <si>
    <t>Lp. / Etapy procedury
(wyodrębnienie etapów - opcjonalnie)</t>
  </si>
  <si>
    <t>Jednostka czasu</t>
  </si>
  <si>
    <t>Zużyta ilość M  na N procedur</t>
  </si>
  <si>
    <t>3. Wykonanie procedury.</t>
  </si>
  <si>
    <t>4. Wydruk, autoryzacja i archiwizacja wyników.</t>
  </si>
  <si>
    <t>5. Zakończenie pracy aparatów, sprzątnięcie stanowisk pracy.</t>
  </si>
  <si>
    <t>1. Rejestracja i przyjęcie materiału do badań.</t>
  </si>
  <si>
    <t>2. Przygotowanie aparatu i stanowisk pracy.</t>
  </si>
  <si>
    <t>Cellpack DFL</t>
  </si>
  <si>
    <t>Fluorocell RET</t>
  </si>
  <si>
    <r>
      <t xml:space="preserve">3. Wykonanie procedury.
</t>
    </r>
    <r>
      <rPr>
        <i/>
        <sz val="11"/>
        <color theme="1"/>
        <rFont val="Calibri"/>
        <family val="2"/>
        <scheme val="minor"/>
      </rPr>
      <t xml:space="preserve">1 statyw=10 probówek=10 oznaczeń </t>
    </r>
  </si>
  <si>
    <t>Lysercell WDF</t>
  </si>
  <si>
    <t>Fluorocell WDF</t>
  </si>
  <si>
    <t>materiał kontrolny</t>
  </si>
  <si>
    <t>materiał zużywalny</t>
  </si>
  <si>
    <t>Zestaw FAG</t>
  </si>
  <si>
    <t>Leukognost</t>
  </si>
  <si>
    <t>Hemalum Mayera</t>
  </si>
  <si>
    <t>materiał utrwalający</t>
  </si>
  <si>
    <t>op</t>
  </si>
  <si>
    <t>ml</t>
  </si>
  <si>
    <t>materiał do barwienia</t>
  </si>
  <si>
    <t>2. Przygotowanie stanowisk pracy.</t>
  </si>
  <si>
    <t>3. Przygotowanie roztworów do barwienia i wykonanie procedury</t>
  </si>
  <si>
    <t>5. Sprzątnięcie stanowisk pracy.</t>
  </si>
  <si>
    <t>4. Ocena mikroskopowa, autoryzacja i wydruk wyników.</t>
  </si>
  <si>
    <t>Barwnik May Grunwald</t>
  </si>
  <si>
    <t>Odczynnik Giemsa</t>
  </si>
  <si>
    <t>Szkiełko</t>
  </si>
  <si>
    <t>barwnik</t>
  </si>
  <si>
    <t>litr</t>
  </si>
  <si>
    <t>Uwagi</t>
  </si>
  <si>
    <t>Możliwa do wykonania ilość procedur z 1 opakowania - ok. 1000</t>
  </si>
  <si>
    <t>Możliwa do wykonania ilość procedur z 1 opakowania - ok. 1350</t>
  </si>
  <si>
    <t>tabletki</t>
  </si>
  <si>
    <t>Możliwa do wykonania ilość procedur z 1 opakowania - ok. 500</t>
  </si>
  <si>
    <t>olejek</t>
  </si>
  <si>
    <t>szkiełko</t>
  </si>
  <si>
    <t>szt</t>
  </si>
  <si>
    <t>Możliwa do wykonania ilość procedur z 1 opakowania - ok. 200</t>
  </si>
  <si>
    <t>Tabletki buforowe (100 szt)</t>
  </si>
  <si>
    <t>Olejek imersyjny (50 ml)</t>
  </si>
  <si>
    <t>Benzyna oczyszczona (500 ml)</t>
  </si>
  <si>
    <t>Denaturat (500 ml)</t>
  </si>
  <si>
    <t>Możliwa do wykonania ilość procedur z 1 opakowania - 12</t>
  </si>
  <si>
    <t>3. Przygotowanie preparatów i wykonanie procedury</t>
  </si>
  <si>
    <t>zestaw roczny</t>
  </si>
  <si>
    <t>Razem koszt pracy personelu</t>
  </si>
  <si>
    <t>optymalna dzienna liczba oznaczeń hematologicznych</t>
  </si>
  <si>
    <t>Planowana do wykonania ilość procedur z 1 zestawu - 14000</t>
  </si>
  <si>
    <t>Planowana do wykonania ilość procedur z 1 zestawu - 60000</t>
  </si>
  <si>
    <t>Planowana do wykonania ilość procedur z 1 zestawu - 80000</t>
  </si>
  <si>
    <t>optymalna dzienna liczba oznaczeń koagulologicznych</t>
  </si>
  <si>
    <t>Calibrator Plasma</t>
  </si>
  <si>
    <t>Normal Control Asayed</t>
  </si>
  <si>
    <t>Low Abnormal Control Assayed</t>
  </si>
  <si>
    <t>odczynnik  do kalibracji</t>
  </si>
  <si>
    <t>porcja</t>
  </si>
  <si>
    <t>materiał do kontroli</t>
  </si>
  <si>
    <t>Kalibracji dokonuje się 2x w roku, średnia liczba procedur w roku - 1000</t>
  </si>
  <si>
    <t>Planowana do wykonania ilość procedur z 1 zestawu - 22500</t>
  </si>
  <si>
    <t>Planowana do wykonania ilość procedur z 1 zestawu - 35000</t>
  </si>
  <si>
    <t>HEMOSIL RINSE SOLUTION 4 L</t>
  </si>
  <si>
    <t>Płyn płuczący ACL (Wash R)</t>
  </si>
  <si>
    <t>Płyn czyszczący A (Cleaning solution) 500</t>
  </si>
  <si>
    <t>Płyn czyszczący B (Cleaning agent)</t>
  </si>
  <si>
    <t>Rozcieńczalnik</t>
  </si>
  <si>
    <t>Kuwety ACL TOP</t>
  </si>
  <si>
    <t>Rotory</t>
  </si>
  <si>
    <t>Kubeczki pediatryczne</t>
  </si>
  <si>
    <t>ZAŁĄCZNIK 1</t>
  </si>
  <si>
    <t>odczynnik  do badań AT</t>
  </si>
  <si>
    <t>zestaw do daignostyki</t>
  </si>
  <si>
    <t>płyn płuczący</t>
  </si>
  <si>
    <t>płyn czyszczący</t>
  </si>
  <si>
    <t>rozcieńczalnik</t>
  </si>
  <si>
    <t>kuweta</t>
  </si>
  <si>
    <t>rotor</t>
  </si>
  <si>
    <t>kubek</t>
  </si>
  <si>
    <t>Razem koszt wyliczony na jedną procedurę koagulologiczną</t>
  </si>
  <si>
    <t>Koszt pozostałych materiałów wyliczony na jedną procedurę zgodnie z Załącznikiem 1</t>
  </si>
  <si>
    <r>
      <t xml:space="preserve">1. Rejestracja i przyjęcie materiału do badań.
</t>
    </r>
    <r>
      <rPr>
        <i/>
        <sz val="11"/>
        <color theme="1"/>
        <rFont val="Calibri"/>
        <family val="2"/>
        <scheme val="minor"/>
      </rPr>
      <t>1 probówka = średnio 3 oznaczenia koagulologiczne</t>
    </r>
  </si>
  <si>
    <t>3. Przygotowanie stanowisk pracy</t>
  </si>
  <si>
    <t>2. Czynności kalibracyjne i kontrolne aparatu.</t>
  </si>
  <si>
    <t>4. Wykonanie procedury.</t>
  </si>
  <si>
    <t>5. Wydruk, autoryzacja i archiwizacja wyników.</t>
  </si>
  <si>
    <t>6. Zakończenie pracy aparatów, sprzątnięcie stanowisk pracy.</t>
  </si>
  <si>
    <t>Odczynnik AT</t>
  </si>
  <si>
    <t>Odczynnik APTT</t>
  </si>
  <si>
    <t>odczynnik  do badań APTT</t>
  </si>
  <si>
    <t>test</t>
  </si>
  <si>
    <t>Odczynnik PT</t>
  </si>
  <si>
    <t>odczynnik  do badań PT</t>
  </si>
  <si>
    <t>Kalibracji dokonuje się 2x w roku, średnia liczba procedur w roku - 15500</t>
  </si>
  <si>
    <t>Odczynnik FII</t>
  </si>
  <si>
    <t>odczynnik  do badań FII</t>
  </si>
  <si>
    <t>Kalibracji dokonuje się 1x w roku, średnia liczba procedur w roku - 15</t>
  </si>
  <si>
    <t>Kontrola - poziom I</t>
  </si>
  <si>
    <t>Kontrola - poziom II</t>
  </si>
  <si>
    <t>Planowana do wykonania ilość procedur z 1 zestawu - 1200</t>
  </si>
  <si>
    <t>Planowana do wykonania ilość procedur z 1 zestawu - 1500</t>
  </si>
  <si>
    <r>
      <t xml:space="preserve">1. Rejestracja i przyjęcie materiału do badań.
</t>
    </r>
    <r>
      <rPr>
        <i/>
        <sz val="11"/>
        <color theme="1"/>
        <rFont val="Calibri"/>
        <family val="2"/>
        <scheme val="minor"/>
      </rPr>
      <t>1 probówka = średnio 3 oznaczenia koagulologiczne</t>
    </r>
  </si>
  <si>
    <r>
      <t xml:space="preserve">Razem koszt materiałów bezpośrednich </t>
    </r>
    <r>
      <rPr>
        <b/>
        <sz val="11"/>
        <color theme="1"/>
        <rFont val="Calibri"/>
        <family val="2"/>
        <scheme val="minor"/>
      </rPr>
      <t>(tabela 1)</t>
    </r>
  </si>
  <si>
    <r>
      <t xml:space="preserve">Razem koszt pracy personelu </t>
    </r>
    <r>
      <rPr>
        <b/>
        <sz val="11"/>
        <color theme="1"/>
        <rFont val="Calibri"/>
        <family val="2"/>
        <scheme val="minor"/>
      </rPr>
      <t>(tabela 2)</t>
    </r>
  </si>
  <si>
    <t>Odczynnik FV</t>
  </si>
  <si>
    <t>odczynnik  do badań FV</t>
  </si>
  <si>
    <t>Kalibracji dokonuje się 1x w roku, średnia liczba procedur w roku - 25</t>
  </si>
  <si>
    <t>Odczynnik FVII</t>
  </si>
  <si>
    <t>odczynnik  do badań FVII</t>
  </si>
  <si>
    <t>Odczynnik na kalibrację 2</t>
  </si>
  <si>
    <t>Odczynnik na kalibrację 1</t>
  </si>
  <si>
    <t>Odczynnik na kalibrację 4</t>
  </si>
  <si>
    <t>Odczynnik na kalibrację 3</t>
  </si>
  <si>
    <t>Odczynnik na kalibrację 5</t>
  </si>
  <si>
    <t>Kalibracji dokonuje się 1x w roku, średnia liczba procedur w roku - 20</t>
  </si>
  <si>
    <t>Kalibracji dokonuje się 1x w roku, średnia liczba procedur w roku - 40</t>
  </si>
  <si>
    <t>Odczynnik FVIII</t>
  </si>
  <si>
    <t>Odczynnik na kalibrację 6</t>
  </si>
  <si>
    <t>odczynnik  do badań FVIII</t>
  </si>
  <si>
    <t>Kalibracji dokonuje się 1x w roku, średnia liczba procedur w roku - 160</t>
  </si>
  <si>
    <t>Odczynnik FX</t>
  </si>
  <si>
    <t>odczynnik  do badań FX</t>
  </si>
  <si>
    <t>Odczynnik na kalibrację 7</t>
  </si>
  <si>
    <t>Odczynnik FXI</t>
  </si>
  <si>
    <t>odczynnik  do badań FXI</t>
  </si>
  <si>
    <t>Kalibracji dokonuje się 1x w roku, średnia liczba procedur w roku - 30</t>
  </si>
  <si>
    <t>Odczynnik na kalibrację 8</t>
  </si>
  <si>
    <t>Odczynnik FXII</t>
  </si>
  <si>
    <t>Odczynnik na kalibrację 9</t>
  </si>
  <si>
    <t>Kalibracji dokonuje się 1x w roku, średnia liczba procedur w roku - 55</t>
  </si>
  <si>
    <t>Odczynnik FXIII</t>
  </si>
  <si>
    <t>odczynnik  do badań FXII</t>
  </si>
  <si>
    <t>odczynnik  do badań FXIII</t>
  </si>
  <si>
    <t>Odczynnik DD</t>
  </si>
  <si>
    <t>odczynnik  do badań DD</t>
  </si>
  <si>
    <t>Kontrola aparatu do badań DD</t>
  </si>
  <si>
    <t>Odczynnik FIBR</t>
  </si>
  <si>
    <t>odczynnik  do badań FIBR</t>
  </si>
  <si>
    <t>Odczynnik na kalibrację 10</t>
  </si>
  <si>
    <t>Kalibracji dokonuje się 2x w roku, średnia liczba procedur w roku - 2100</t>
  </si>
  <si>
    <t>Kamera do osadu moczu</t>
  </si>
  <si>
    <t>Pasek testowy do badania moczu</t>
  </si>
  <si>
    <t>pasek testowy Multistix</t>
  </si>
  <si>
    <t>Paski kontrolne Check-Stix Combo Pack</t>
  </si>
  <si>
    <t>pasek kontrolny</t>
  </si>
  <si>
    <t>pasek</t>
  </si>
  <si>
    <t>Kontrolę wykonuje się 1x w tygodniu, średnia liczba procedur w tygodniu - 450</t>
  </si>
  <si>
    <t>odczynnik do badań</t>
  </si>
  <si>
    <t>Odczynnik Mac Williama (250 ml)</t>
  </si>
  <si>
    <t>Planowana do wykonania ilość procedur z 1 opakowania - 1800</t>
  </si>
  <si>
    <t>Odczynnik Ehrlicha (300 ml)</t>
  </si>
  <si>
    <t>Planowana do wykonania ilość procedur z 1 opakowania - 100</t>
  </si>
  <si>
    <t>kamera</t>
  </si>
  <si>
    <t>Probówka plastikowa 10 ml</t>
  </si>
  <si>
    <t>próbówka</t>
  </si>
  <si>
    <t>2. Przygotowanie stanowisk pracy</t>
  </si>
  <si>
    <r>
      <t xml:space="preserve">3. Sprawdzenie próbek, nadanie numerów probówkom w statywie
</t>
    </r>
    <r>
      <rPr>
        <i/>
        <sz val="11"/>
        <color theme="1"/>
        <rFont val="Calibri"/>
        <family val="2"/>
        <scheme val="minor"/>
      </rPr>
      <t>1 statyw = 10 probówek</t>
    </r>
  </si>
  <si>
    <t>4. Wykonanie badania skryningowego</t>
  </si>
  <si>
    <t>5. Przygotowanie próbek do wirowania i nadzór kontrolny</t>
  </si>
  <si>
    <t>6. Wykonanie procedury.</t>
  </si>
  <si>
    <t>optymalna dzienna liczba procedur analityki ogólnej</t>
  </si>
  <si>
    <t>7. Wydruk, autoryzacja i archiwizacja wyników.</t>
  </si>
  <si>
    <t>8. Zakończenie pracy aparatów, sprzątnięcie stanowisk pracy.</t>
  </si>
  <si>
    <t>Kontrola Precinorm PUC</t>
  </si>
  <si>
    <t>Kontrola PreciPath PUC</t>
  </si>
  <si>
    <t>Odczynnik do oznaczenia białka w moczu</t>
  </si>
  <si>
    <t>Calibrator for automated systems PUC</t>
  </si>
  <si>
    <t>Planowana do wykonania ilość procedur z 1 zestawu - 3000</t>
  </si>
  <si>
    <t>Acid wash Solution</t>
  </si>
  <si>
    <t>Eco tergent cobas</t>
  </si>
  <si>
    <t>Lamp Halogen ASSY</t>
  </si>
  <si>
    <t>NaCl 9% Oil cobas</t>
  </si>
  <si>
    <t>NOZZLE REAGENT</t>
  </si>
  <si>
    <t>NaOH-D Cobas C</t>
  </si>
  <si>
    <t>NaOH-DyBasic Wash</t>
  </si>
  <si>
    <t>PROBE SAMPLE</t>
  </si>
  <si>
    <t>Reaction cell sets for cobas</t>
  </si>
  <si>
    <t>Sample Cleaner 1, cobas c</t>
  </si>
  <si>
    <t>Cobas Integra Check Sample</t>
  </si>
  <si>
    <t>Sample cup</t>
  </si>
  <si>
    <t>SMS, cobas c</t>
  </si>
  <si>
    <t>Cobas Integra Cup with hale</t>
  </si>
  <si>
    <t>NaCl 9%  ST. Gen.2.</t>
  </si>
  <si>
    <t>ZAŁĄCZNIK 2</t>
  </si>
  <si>
    <t>Koszt pozostałych materiałów wyliczony na jedną procedurę zgodnie z Załącznikiem 2</t>
  </si>
  <si>
    <t>Razem koszt wyliczony na jedną procedurę biochemiczną</t>
  </si>
  <si>
    <t>3. Czynności kalibracyjne i kontrolne aparatu.</t>
  </si>
  <si>
    <t>optymalna dzienna liczba procedur biochemicznych</t>
  </si>
  <si>
    <t>4. Wykonanie procedury i nadzór kontrolny.</t>
  </si>
  <si>
    <t>Test do wykrywania krwi utajonej w kale</t>
  </si>
  <si>
    <t>Szkiełko podstawowe</t>
  </si>
  <si>
    <t>Szkiełko nakrywkowe</t>
  </si>
  <si>
    <t>Płyn Lugola (150 ml)</t>
  </si>
  <si>
    <t>Płyn Sudan III (150 ml)</t>
  </si>
  <si>
    <t>butelka</t>
  </si>
  <si>
    <t>Planowana do wykonania ilość procedur z zestawu rocznego - 370000</t>
  </si>
  <si>
    <t>Odczynnik do kalibracji CFAS</t>
  </si>
  <si>
    <t>Odczynnik do kontroli PCCCM1</t>
  </si>
  <si>
    <t>Odczynnik do kontroli PCCCM2</t>
  </si>
  <si>
    <t>Odczynnik do oznaczenia albuminy</t>
  </si>
  <si>
    <t>Planowana do wykonania ilość procedur z 1 zestawu - 370000</t>
  </si>
  <si>
    <t>Odczynnik do oznaczenia albuminy w moczu</t>
  </si>
  <si>
    <t>Odczynnik ALT</t>
  </si>
  <si>
    <t>Odczynnik AST</t>
  </si>
  <si>
    <t>Odczynnik do oznaczenia amylazy</t>
  </si>
  <si>
    <t>Kontrola LiquiCheck</t>
  </si>
  <si>
    <t>Planowana do wykonania ilość procedur z 1 zestawu - 750</t>
  </si>
  <si>
    <t>Zestaw do oznaczenia białka</t>
  </si>
  <si>
    <t xml:space="preserve">zestaw </t>
  </si>
  <si>
    <t>probówka</t>
  </si>
  <si>
    <t>Probówka typu eppendorf</t>
  </si>
  <si>
    <t>zestaw antysurowic</t>
  </si>
  <si>
    <t>Zestaw antysurowic: FIX, IgGAM, kappa,lambda</t>
  </si>
  <si>
    <t>Zestaw antysurowic: wolne kappa, wolne lambda</t>
  </si>
  <si>
    <t>Planowana do wykonania ilość procedur z 1 zestawu - 30</t>
  </si>
  <si>
    <t>Planowana do wykonania ilość procedur z 1 zestawu - 20</t>
  </si>
  <si>
    <t>3. Przygotowanie materiałów do badania (barwnik, odbarwiacz, płyn myjący)</t>
  </si>
  <si>
    <t>5. Interpretacja wyniku, wydruk, autoryzacja i archiwizacja wyników.</t>
  </si>
  <si>
    <t>Koszt materiałowy procedury białko w moczu</t>
  </si>
  <si>
    <t>3. W przypadku tej procedury niezbędne jest wykonanie w I etapie procedury białko w moczu</t>
  </si>
  <si>
    <t>4. Przygotowanie materiałów do badania (barwnik, odbarwiacz, płyn myjący)</t>
  </si>
  <si>
    <t>5. Wykonanie procedury i nadzór kontrolny.</t>
  </si>
  <si>
    <t>6. Interpretacja wyniku, wydruk, autoryzacja i archiwizacja wyników.</t>
  </si>
  <si>
    <t>7. Zakończenie pracy aparatów, sprzątnięcie stanowisk pracy.</t>
  </si>
  <si>
    <t>Odczynnik PROT</t>
  </si>
  <si>
    <t>Odczynnik do oznaczenia bilirubiny bezpośredniej</t>
  </si>
  <si>
    <t>Odczynnik do oznaczenia bilirubiny całkowitej</t>
  </si>
  <si>
    <t>Odczynnik do oznaczenia cholesterolu</t>
  </si>
  <si>
    <t>Odczynnik do oznaczenia HDL</t>
  </si>
  <si>
    <t>Odczynnik do oznaczenia LDL</t>
  </si>
  <si>
    <t>Odczynnik do kalibracji CFAS Lipids</t>
  </si>
  <si>
    <t>Planowana do wykonania ilość procedur z 1 zestawu - 4500</t>
  </si>
  <si>
    <t>Odczynnik do oznaczenia CKMB</t>
  </si>
  <si>
    <t>Odczynnik do kalibracji CFAS CKMB</t>
  </si>
  <si>
    <t>Planowana do wykonania ilość procedur z 1 zestawu - 400</t>
  </si>
  <si>
    <t>Odczynnik do LDH</t>
  </si>
  <si>
    <t>Odczynnik do ALP</t>
  </si>
  <si>
    <t>Odczynnik do PHOS</t>
  </si>
  <si>
    <t>Odczynnik do oznaczenia glukozy</t>
  </si>
  <si>
    <t>Razem koszt</t>
  </si>
  <si>
    <t>Koszt wykonania procedury został pomnożony 2x</t>
  </si>
  <si>
    <t>Koszt wykonania procedury został pomnożony 3x</t>
  </si>
  <si>
    <t>Koszt wykonania procedury został pomnożony 4x</t>
  </si>
  <si>
    <t>Koszt wykonania procedury został pomnożony 5x</t>
  </si>
  <si>
    <t>Odczynnik GGTP</t>
  </si>
  <si>
    <t>Odczynnik do kalibracji CFAS proteins</t>
  </si>
  <si>
    <t>Planowana do wykonania ilość procedur z 1 zestawu - 5500</t>
  </si>
  <si>
    <t>Odczynnik IGA</t>
  </si>
  <si>
    <t>Odczynnik IGG</t>
  </si>
  <si>
    <t>Odczynnik IGM</t>
  </si>
  <si>
    <t>Odczynnik do badania K</t>
  </si>
  <si>
    <t>Odczynnik do badania Na</t>
  </si>
  <si>
    <t>Odczynnik do kalibracji Ise Standard High</t>
  </si>
  <si>
    <t>Odczynnik do kalibracji Ise Standard Low</t>
  </si>
  <si>
    <t>Planowana do wykonania ilość procedur z 1 zestawu - 55000</t>
  </si>
  <si>
    <t>Koszt pozostałych materiałów wyliczony na jedną procedurę zgodnie z Załącznikiem 3</t>
  </si>
  <si>
    <t>Reference electrode</t>
  </si>
  <si>
    <t>Ise Diluent Gen. 2</t>
  </si>
  <si>
    <t>Ise Int. Standard Gen. 2</t>
  </si>
  <si>
    <t>Ise Reference Electrode</t>
  </si>
  <si>
    <t>Ise Cheaning solution</t>
  </si>
  <si>
    <t>Internal Standard Insert</t>
  </si>
  <si>
    <t>ZAŁĄCZNIK 3</t>
  </si>
  <si>
    <t>Planowana do wykonania ilość procedur z zestawu rocznego - 55000</t>
  </si>
  <si>
    <t>Odczynnik do oznaczenia CK</t>
  </si>
  <si>
    <t>Odczynnik do oznaczenia mocznika</t>
  </si>
  <si>
    <t>Odczynnik do oznaczenia magnezu</t>
  </si>
  <si>
    <t>Odczynnik do oznaczenia kwasu moczowego</t>
  </si>
  <si>
    <t>Odczynnik do oznaczenia UIBC</t>
  </si>
  <si>
    <t>Odczynnik FE</t>
  </si>
  <si>
    <t>Odczynnik do oznaczenia żelaza</t>
  </si>
  <si>
    <t>x</t>
  </si>
  <si>
    <t>0.95</t>
  </si>
  <si>
    <t>0.94</t>
  </si>
  <si>
    <t>oznaczenie żelaza</t>
  </si>
  <si>
    <t>oznaczenie UIBC</t>
  </si>
  <si>
    <t>Odczynnik do oznaczenia triglicerydów</t>
  </si>
  <si>
    <t>Odczynnik do oznaczenia wapnia</t>
  </si>
  <si>
    <t>Odczynnik do oznaczenia wapnia w moczu</t>
  </si>
  <si>
    <t>Odczynnik do oznaczenia CRP</t>
  </si>
  <si>
    <t>Odczynnik do kalibracji Proteins</t>
  </si>
  <si>
    <t>Planowana do wykonania ilość procedur z 1 zestawu - 16000</t>
  </si>
  <si>
    <t>Kontrola Randox</t>
  </si>
  <si>
    <t>Zestaw do oznaczenia prokalcytoniny</t>
  </si>
  <si>
    <t>Kontrola aparatu do badań PCT</t>
  </si>
  <si>
    <t>Planowana do wykonania ilość procedur z 1 zestawu - 3400</t>
  </si>
  <si>
    <t>Zestaw do oznaczenia troponiny</t>
  </si>
  <si>
    <t>Kontrola aparatu do badań Tnl</t>
  </si>
  <si>
    <t>Planowana do wykonania ilość procedur z 1 zestawu - 1000</t>
  </si>
  <si>
    <t>Roczna wartość</t>
  </si>
  <si>
    <t>Liczba procedur ogółem w roku</t>
  </si>
  <si>
    <t>Ilość zużyta na wykonanie procedur</t>
  </si>
  <si>
    <t>Fartuch jednorazowy</t>
  </si>
  <si>
    <t>Fartuch ochronny</t>
  </si>
  <si>
    <t>Okulary ochronne</t>
  </si>
  <si>
    <t>Przyłbice</t>
  </si>
  <si>
    <t>Półmaska przeciwpyłowa z filtrem</t>
  </si>
  <si>
    <t>Chusteczki Mikrozid sensitive</t>
  </si>
  <si>
    <t>Końcówka 1000 ml</t>
  </si>
  <si>
    <t>Czepki clip-cap</t>
  </si>
  <si>
    <t>Końcówka 10 µl</t>
  </si>
  <si>
    <t>Końcówka extra long</t>
  </si>
  <si>
    <t>Końcówka do pipet</t>
  </si>
  <si>
    <t>Końcówki małe, żółte</t>
  </si>
  <si>
    <t>Końcówki do pipet automatycznych</t>
  </si>
  <si>
    <t>Końcówki do pipet automatycznych 100/200 ml</t>
  </si>
  <si>
    <t>Końcówka 10 µl epp</t>
  </si>
  <si>
    <t>Maski chirurgiczne</t>
  </si>
  <si>
    <t>Maski ochronne z troczkami</t>
  </si>
  <si>
    <t>Rękawiczki nitrylowe S ,M</t>
  </si>
  <si>
    <t>Rękawiczki nitrylowe L</t>
  </si>
  <si>
    <t>Rękawiczki bezpudrowe S</t>
  </si>
  <si>
    <t>Rękawiczki bezpudrowe M</t>
  </si>
  <si>
    <t>Rękawiczki skin 2 S</t>
  </si>
  <si>
    <t>Rękawiczki skin 2 M</t>
  </si>
  <si>
    <t>Mikrozid 1l</t>
  </si>
  <si>
    <t>Chusteczki Dry&amp;Wet</t>
  </si>
  <si>
    <t>Laboratorium Diagnostyczne - przykładowy wykaz procedur</t>
  </si>
  <si>
    <t>Informacje statystyczne potrzebne do rozliczenia</t>
  </si>
  <si>
    <t>RAZEM materiały wspólne w przeliczeniu na 1 procedurę</t>
  </si>
  <si>
    <t xml:space="preserve">Tabela zużycia pozostałych materiałów w Pracowni Koagulologii                                                                                                                                                         </t>
  </si>
  <si>
    <t>zestaw do diagnostyki</t>
  </si>
  <si>
    <t xml:space="preserve">Tabela zużycia pozostałych materiałów w Pracowni Biochemii                                                                                                                     </t>
  </si>
  <si>
    <t xml:space="preserve">Tabela zużycia pozostałych materiałów eksploatacyjnych i zużywalnych (jony)                                                                        </t>
  </si>
  <si>
    <t>Tabela 1</t>
  </si>
  <si>
    <t>Tabela 2</t>
  </si>
  <si>
    <t>Tabela zużycia materiałów, leków, środków spożywczych specjalnego przeznaczenia żywieniowego i wyrobów medycznych (koszty materiałowe)</t>
  </si>
  <si>
    <t>Tabela nakładu czasu pracy osób wykonujących procedurę
(koszty osobowe)</t>
  </si>
  <si>
    <t>Laboratorium Diagnostyczne - przykładowe zestawienie średnich jednostkowych kosztów normatywnych</t>
  </si>
  <si>
    <t>Przykładowe materiały wspólne</t>
  </si>
  <si>
    <t>v</t>
  </si>
  <si>
    <t>Liczba procedur możliwych do wykonania z jednostki miary</t>
  </si>
  <si>
    <t>1. Rejestracja i przyjęcie materiału do badań.
1 probówka = średnio 3 oznaczenia koagulologiczne</t>
  </si>
  <si>
    <t>Półmaska FFP2 z zaworem</t>
  </si>
  <si>
    <t>Łącznie jednostkowy koszt normatywny</t>
  </si>
  <si>
    <t>Ilość wykonań</t>
  </si>
  <si>
    <t>Całkowity koszt normatywny</t>
  </si>
  <si>
    <t xml:space="preserve">Koszt wytworzenia procedury medycznej </t>
  </si>
  <si>
    <t>6=4+5</t>
  </si>
  <si>
    <t>8=6x7</t>
  </si>
  <si>
    <t>10=6*9</t>
  </si>
  <si>
    <t>Suma jednostek kalkulacyjnych</t>
  </si>
  <si>
    <t>Koszt wytworzenia Laboratorium Diagnostycznego w miesiącu styczniu</t>
  </si>
  <si>
    <t>Wartość jednostki kalkulacyjnej</t>
  </si>
  <si>
    <t>Laboratorium Diagnostyczne - przykładowe stawki wynagrodzeń personelu</t>
  </si>
  <si>
    <t xml:space="preserve">Laboratorium Diagnostyczne - przykładowe ceny materiałów </t>
  </si>
  <si>
    <t>Laboratorium Diagnostyczne - przykładowe materiały wspólne - ceny</t>
  </si>
  <si>
    <t>Laboratorium Diagnostyczne - zestawienie jednostkowych kosztów wytworzenia przykładowych procedur laboratoryjnych</t>
  </si>
  <si>
    <t>Tabela zużycia materiałów, leków, środków spożywczych specjalnego przeznaczenia żywieniowego i wyrobów medycznych
(koszty materiałowe)</t>
  </si>
  <si>
    <t>Data sporządzenia/aktualizacji:</t>
  </si>
  <si>
    <t>Akceptacja Kierownika OPK</t>
  </si>
  <si>
    <t>Data sporządzenia aktualizacji:</t>
  </si>
  <si>
    <t>Akceptacja osoby odpowiedzialnej po stronie wyceny kosztowej</t>
  </si>
  <si>
    <t>Akceptacja osoby odpowiedzialnej po stronie wyceny merytorycznej</t>
  </si>
  <si>
    <t>Łączne koszty wytworzenia</t>
  </si>
  <si>
    <t>11=7*10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</si>
</sst>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[$zł-415]_-;\-* #,##0.00\ [$zł-415]_-;_-* &quot;-&quot;??\ [$zł-415]_-;_-@_-"/>
    <numFmt numFmtId="165" formatCode="#,##0.0000\ &quot;zł&quot;"/>
    <numFmt numFmtId="166" formatCode="#,##0.00\ &quot;zł&quot;"/>
    <numFmt numFmtId="167" formatCode="#,##0.000\ &quot;zł&quot;"/>
    <numFmt numFmtId="168" formatCode="#,##0.000"/>
    <numFmt numFmtId="169" formatCode="#,##0.0\ &quot;zł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0"/>
      <name val="Arial CE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</cellStyleXfs>
  <cellXfs count="35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Font="1"/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66" fontId="0" fillId="0" borderId="1" xfId="0" applyNumberFormat="1" applyBorder="1" applyAlignment="1">
      <alignment vertical="center" wrapText="1"/>
    </xf>
    <xf numFmtId="164" fontId="0" fillId="0" borderId="0" xfId="0" applyNumberFormat="1" applyFont="1" applyAlignment="1">
      <alignment horizontal="right" vertical="center" wrapText="1"/>
    </xf>
    <xf numFmtId="165" fontId="0" fillId="0" borderId="1" xfId="0" applyNumberFormat="1" applyFont="1" applyBorder="1" applyAlignment="1">
      <alignment vertical="center" wrapText="1"/>
    </xf>
    <xf numFmtId="166" fontId="0" fillId="0" borderId="1" xfId="0" applyNumberFormat="1" applyFont="1" applyBorder="1" applyAlignment="1">
      <alignment vertical="center" wrapText="1"/>
    </xf>
    <xf numFmtId="166" fontId="0" fillId="0" borderId="0" xfId="0" applyNumberFormat="1" applyFont="1" applyAlignment="1">
      <alignment vertical="center" wrapText="1"/>
    </xf>
    <xf numFmtId="166" fontId="4" fillId="0" borderId="0" xfId="0" applyNumberFormat="1" applyFont="1" applyAlignment="1">
      <alignment vertical="center" wrapText="1"/>
    </xf>
    <xf numFmtId="0" fontId="0" fillId="0" borderId="3" xfId="0" applyBorder="1"/>
    <xf numFmtId="0" fontId="0" fillId="0" borderId="4" xfId="0" applyBorder="1"/>
    <xf numFmtId="166" fontId="0" fillId="0" borderId="3" xfId="0" applyNumberFormat="1" applyFont="1" applyBorder="1" applyAlignment="1">
      <alignment vertical="center" wrapText="1"/>
    </xf>
    <xf numFmtId="166" fontId="0" fillId="0" borderId="3" xfId="0" applyNumberFormat="1" applyBorder="1"/>
    <xf numFmtId="166" fontId="0" fillId="0" borderId="4" xfId="0" applyNumberFormat="1" applyBorder="1"/>
    <xf numFmtId="0" fontId="7" fillId="0" borderId="0" xfId="0" applyFont="1"/>
    <xf numFmtId="0" fontId="2" fillId="0" borderId="0" xfId="0" applyFont="1"/>
    <xf numFmtId="0" fontId="6" fillId="0" borderId="2" xfId="0" applyFont="1" applyBorder="1" applyAlignment="1">
      <alignment horizontal="left" vertical="center" wrapText="1"/>
    </xf>
    <xf numFmtId="166" fontId="6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166" fontId="0" fillId="0" borderId="3" xfId="0" applyNumberFormat="1" applyBorder="1" applyAlignment="1">
      <alignment vertical="center" wrapText="1"/>
    </xf>
    <xf numFmtId="166" fontId="0" fillId="0" borderId="4" xfId="0" applyNumberFormat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166" fontId="0" fillId="0" borderId="1" xfId="0" applyNumberFormat="1" applyBorder="1"/>
    <xf numFmtId="0" fontId="0" fillId="0" borderId="0" xfId="0" applyBorder="1"/>
    <xf numFmtId="0" fontId="0" fillId="3" borderId="1" xfId="0" applyFont="1" applyFill="1" applyBorder="1" applyAlignment="1">
      <alignment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66" fontId="2" fillId="2" borderId="1" xfId="0" applyNumberFormat="1" applyFont="1" applyFill="1" applyBorder="1" applyAlignment="1">
      <alignment vertical="center" wrapText="1"/>
    </xf>
    <xf numFmtId="166" fontId="0" fillId="0" borderId="3" xfId="0" applyNumberFormat="1" applyBorder="1" applyAlignment="1">
      <alignment vertical="center"/>
    </xf>
    <xf numFmtId="0" fontId="0" fillId="0" borderId="1" xfId="0" applyBorder="1" applyAlignment="1">
      <alignment horizontal="right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Font="1"/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66" fontId="6" fillId="0" borderId="6" xfId="0" applyNumberFormat="1" applyFont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166" fontId="0" fillId="0" borderId="6" xfId="0" applyNumberFormat="1" applyBorder="1" applyAlignment="1">
      <alignment vertical="center" wrapText="1"/>
    </xf>
    <xf numFmtId="166" fontId="2" fillId="2" borderId="6" xfId="0" applyNumberFormat="1" applyFont="1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4" xfId="0" applyNumberFormat="1" applyBorder="1" applyAlignment="1">
      <alignment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vertical="center"/>
    </xf>
    <xf numFmtId="166" fontId="0" fillId="0" borderId="0" xfId="0" applyNumberFormat="1" applyBorder="1" applyAlignment="1">
      <alignment vertical="center" wrapText="1"/>
    </xf>
    <xf numFmtId="0" fontId="2" fillId="4" borderId="3" xfId="0" applyFont="1" applyFill="1" applyBorder="1" applyAlignment="1">
      <alignment horizontal="left" vertical="center" wrapText="1"/>
    </xf>
    <xf numFmtId="166" fontId="2" fillId="4" borderId="3" xfId="0" applyNumberFormat="1" applyFont="1" applyFill="1" applyBorder="1" applyAlignment="1">
      <alignment horizontal="left" vertical="center" wrapText="1"/>
    </xf>
    <xf numFmtId="166" fontId="2" fillId="4" borderId="3" xfId="0" applyNumberFormat="1" applyFont="1" applyFill="1" applyBorder="1" applyAlignment="1">
      <alignment vertical="center" wrapText="1"/>
    </xf>
    <xf numFmtId="166" fontId="7" fillId="4" borderId="3" xfId="0" applyNumberFormat="1" applyFont="1" applyFill="1" applyBorder="1" applyAlignment="1">
      <alignment horizontal="left" vertical="center" wrapText="1"/>
    </xf>
    <xf numFmtId="166" fontId="7" fillId="4" borderId="3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166" fontId="4" fillId="2" borderId="1" xfId="0" applyNumberFormat="1" applyFont="1" applyFill="1" applyBorder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/>
    <xf numFmtId="0" fontId="7" fillId="0" borderId="0" xfId="0" applyFont="1" applyFill="1" applyAlignment="1">
      <alignment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Border="1" applyAlignment="1">
      <alignment horizontal="right" vertical="center" wrapText="1"/>
    </xf>
    <xf numFmtId="167" fontId="0" fillId="0" borderId="6" xfId="0" applyNumberFormat="1" applyBorder="1" applyAlignment="1">
      <alignment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 vertical="center" wrapText="1"/>
    </xf>
    <xf numFmtId="166" fontId="0" fillId="0" borderId="1" xfId="0" applyNumberFormat="1" applyFont="1" applyBorder="1" applyAlignment="1">
      <alignment horizontal="right" vertical="center" wrapText="1"/>
    </xf>
    <xf numFmtId="166" fontId="0" fillId="0" borderId="6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vertical="center" wrapText="1"/>
    </xf>
    <xf numFmtId="166" fontId="2" fillId="2" borderId="1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166" fontId="0" fillId="0" borderId="0" xfId="0" applyNumberFormat="1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166" fontId="0" fillId="0" borderId="3" xfId="0" applyNumberFormat="1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166" fontId="0" fillId="0" borderId="4" xfId="0" applyNumberFormat="1" applyFont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166" fontId="0" fillId="0" borderId="1" xfId="0" applyNumberFormat="1" applyFont="1" applyBorder="1" applyAlignment="1">
      <alignment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2" fillId="5" borderId="3" xfId="0" applyFont="1" applyFill="1" applyBorder="1" applyAlignment="1">
      <alignment horizontal="left" vertical="center" wrapText="1"/>
    </xf>
    <xf numFmtId="166" fontId="2" fillId="5" borderId="3" xfId="0" applyNumberFormat="1" applyFont="1" applyFill="1" applyBorder="1" applyAlignment="1">
      <alignment horizontal="left" vertical="center" wrapText="1"/>
    </xf>
    <xf numFmtId="166" fontId="2" fillId="5" borderId="3" xfId="0" applyNumberFormat="1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left" vertical="center" wrapText="1"/>
    </xf>
    <xf numFmtId="166" fontId="2" fillId="4" borderId="3" xfId="0" applyNumberFormat="1" applyFont="1" applyFill="1" applyBorder="1" applyAlignment="1">
      <alignment horizontal="left" vertical="center" wrapText="1"/>
    </xf>
    <xf numFmtId="166" fontId="2" fillId="4" borderId="3" xfId="0" applyNumberFormat="1" applyFont="1" applyFill="1" applyBorder="1" applyAlignment="1">
      <alignment vertical="center" wrapText="1"/>
    </xf>
    <xf numFmtId="0" fontId="2" fillId="0" borderId="0" xfId="20" applyFont="1" applyAlignment="1">
      <alignment vertical="center" wrapText="1"/>
      <protection/>
    </xf>
    <xf numFmtId="0" fontId="2" fillId="0" borderId="0" xfId="20" applyFont="1" applyAlignment="1">
      <alignment horizontal="left" vertical="center" wrapText="1"/>
      <protection/>
    </xf>
    <xf numFmtId="0" fontId="0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20" applyFont="1" applyAlignment="1">
      <alignment vertical="center" wrapText="1"/>
      <protection/>
    </xf>
    <xf numFmtId="0" fontId="0" fillId="0" borderId="0" xfId="20" applyFont="1" applyAlignment="1">
      <alignment horizontal="center" vertical="center" wrapText="1"/>
      <protection/>
    </xf>
    <xf numFmtId="0" fontId="0" fillId="0" borderId="1" xfId="20" applyFont="1" applyBorder="1" applyAlignment="1">
      <alignment horizontal="center"/>
      <protection/>
    </xf>
    <xf numFmtId="0" fontId="0" fillId="0" borderId="0" xfId="20" applyFont="1">
      <alignment/>
      <protection/>
    </xf>
    <xf numFmtId="0" fontId="2" fillId="0" borderId="1" xfId="20" applyFont="1" applyBorder="1" applyAlignment="1">
      <alignment vertical="center" wrapText="1"/>
      <protection/>
    </xf>
    <xf numFmtId="0" fontId="0" fillId="0" borderId="0" xfId="20" applyFont="1" applyAlignment="1">
      <alignment wrapText="1"/>
      <protection/>
    </xf>
    <xf numFmtId="2" fontId="0" fillId="0" borderId="0" xfId="20" applyNumberFormat="1" applyFont="1" applyAlignment="1">
      <alignment horizontal="left" wrapText="1"/>
      <protection/>
    </xf>
    <xf numFmtId="0" fontId="3" fillId="0" borderId="0" xfId="20" applyFont="1" applyAlignment="1">
      <alignment vertical="center" wrapText="1"/>
      <protection/>
    </xf>
    <xf numFmtId="0" fontId="0" fillId="0" borderId="0" xfId="20" applyFont="1" applyAlignment="1">
      <alignment horizontal="right" wrapText="1"/>
      <protection/>
    </xf>
    <xf numFmtId="0" fontId="0" fillId="0" borderId="1" xfId="20" applyFont="1" applyBorder="1" applyAlignment="1">
      <alignment horizontal="left"/>
      <protection/>
    </xf>
    <xf numFmtId="3" fontId="0" fillId="0" borderId="1" xfId="20" applyNumberFormat="1" applyFont="1" applyBorder="1" applyAlignment="1">
      <alignment horizontal="center"/>
      <protection/>
    </xf>
    <xf numFmtId="0" fontId="0" fillId="0" borderId="1" xfId="20" applyFont="1" applyBorder="1" applyAlignment="1">
      <alignment horizontal="right"/>
      <protection/>
    </xf>
    <xf numFmtId="166" fontId="0" fillId="0" borderId="1" xfId="20" applyNumberFormat="1" applyFont="1" applyBorder="1" applyAlignment="1">
      <alignment horizontal="right"/>
      <protection/>
    </xf>
    <xf numFmtId="167" fontId="0" fillId="0" borderId="1" xfId="20" applyNumberFormat="1" applyFont="1" applyBorder="1" applyAlignment="1">
      <alignment horizontal="right" vertical="center" wrapText="1"/>
      <protection/>
    </xf>
    <xf numFmtId="168" fontId="0" fillId="0" borderId="0" xfId="20" applyNumberFormat="1" applyFont="1">
      <alignment/>
      <protection/>
    </xf>
    <xf numFmtId="168" fontId="2" fillId="0" borderId="0" xfId="20" applyNumberFormat="1" applyFont="1" applyAlignment="1">
      <alignment vertical="center" wrapText="1"/>
      <protection/>
    </xf>
    <xf numFmtId="166" fontId="0" fillId="0" borderId="6" xfId="0" applyNumberFormat="1" applyFont="1" applyBorder="1" applyAlignment="1">
      <alignment horizontal="right" vertical="center" wrapText="1"/>
    </xf>
    <xf numFmtId="169" fontId="0" fillId="0" borderId="6" xfId="0" applyNumberFormat="1" applyFont="1" applyBorder="1" applyAlignment="1">
      <alignment vertical="center" wrapText="1"/>
    </xf>
    <xf numFmtId="167" fontId="0" fillId="0" borderId="6" xfId="0" applyNumberFormat="1" applyFont="1" applyBorder="1" applyAlignment="1">
      <alignment vertical="center" wrapText="1"/>
    </xf>
    <xf numFmtId="0" fontId="2" fillId="6" borderId="3" xfId="0" applyFont="1" applyFill="1" applyBorder="1" applyAlignment="1">
      <alignment horizontal="left" vertical="center" wrapText="1"/>
    </xf>
    <xf numFmtId="166" fontId="2" fillId="6" borderId="3" xfId="0" applyNumberFormat="1" applyFont="1" applyFill="1" applyBorder="1" applyAlignment="1">
      <alignment horizontal="left" vertical="center" wrapText="1"/>
    </xf>
    <xf numFmtId="166" fontId="2" fillId="6" borderId="3" xfId="0" applyNumberFormat="1" applyFont="1" applyFill="1" applyBorder="1" applyAlignment="1">
      <alignment vertical="center" wrapText="1"/>
    </xf>
    <xf numFmtId="167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66" fontId="2" fillId="0" borderId="0" xfId="0" applyNumberFormat="1" applyFont="1"/>
    <xf numFmtId="166" fontId="2" fillId="0" borderId="1" xfId="0" applyNumberFormat="1" applyFont="1" applyBorder="1"/>
    <xf numFmtId="166" fontId="2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3" borderId="8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3" fontId="2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166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166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0" fillId="0" borderId="0" xfId="0" applyNumberFormat="1" applyFont="1" applyAlignment="1">
      <alignment horizontal="center" vertical="center" wrapText="1"/>
    </xf>
    <xf numFmtId="166" fontId="0" fillId="0" borderId="0" xfId="0" applyNumberFormat="1" applyFont="1" applyAlignment="1">
      <alignment horizontal="right" vertical="center" wrapText="1"/>
    </xf>
    <xf numFmtId="0" fontId="0" fillId="0" borderId="1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3" fontId="0" fillId="3" borderId="4" xfId="0" applyNumberFormat="1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3" fontId="0" fillId="3" borderId="3" xfId="0" applyNumberFormat="1" applyFill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67" fontId="0" fillId="0" borderId="1" xfId="0" applyNumberFormat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 vertical="center" wrapText="1"/>
    </xf>
    <xf numFmtId="0" fontId="11" fillId="0" borderId="0" xfId="0" applyFont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right" vertical="center"/>
    </xf>
    <xf numFmtId="166" fontId="6" fillId="0" borderId="1" xfId="0" applyNumberFormat="1" applyFont="1" applyBorder="1" applyAlignment="1">
      <alignment horizontal="right" vertical="center"/>
    </xf>
    <xf numFmtId="166" fontId="0" fillId="0" borderId="1" xfId="0" applyNumberFormat="1" applyFill="1" applyBorder="1" applyAlignment="1">
      <alignment vertical="center"/>
    </xf>
    <xf numFmtId="166" fontId="0" fillId="0" borderId="1" xfId="0" applyNumberForma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6" borderId="3" xfId="0" applyFont="1" applyFill="1" applyBorder="1" applyAlignment="1">
      <alignment horizontal="left" vertical="center"/>
    </xf>
    <xf numFmtId="166" fontId="7" fillId="6" borderId="3" xfId="0" applyNumberFormat="1" applyFont="1" applyFill="1" applyBorder="1" applyAlignment="1">
      <alignment horizontal="left" vertical="center"/>
    </xf>
    <xf numFmtId="166" fontId="7" fillId="6" borderId="3" xfId="0" applyNumberFormat="1" applyFont="1" applyFill="1" applyBorder="1" applyAlignment="1">
      <alignment vertical="center"/>
    </xf>
    <xf numFmtId="0" fontId="0" fillId="0" borderId="0" xfId="20" applyFont="1" applyAlignment="1">
      <alignment vertical="center" wrapText="1"/>
      <protection/>
    </xf>
    <xf numFmtId="0" fontId="0" fillId="0" borderId="0" xfId="20" applyFont="1" applyAlignment="1">
      <alignment horizontal="center" vertical="center" wrapText="1"/>
      <protection/>
    </xf>
    <xf numFmtId="0" fontId="0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2" fontId="6" fillId="0" borderId="0" xfId="0" applyNumberFormat="1" applyFont="1" applyAlignment="1">
      <alignment horizontal="left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right" wrapText="1"/>
    </xf>
    <xf numFmtId="3" fontId="13" fillId="0" borderId="1" xfId="0" applyNumberFormat="1" applyFont="1" applyBorder="1" applyAlignment="1">
      <alignment horizontal="center" vertical="center" wrapText="1"/>
    </xf>
    <xf numFmtId="4" fontId="12" fillId="0" borderId="0" xfId="0" applyNumberFormat="1" applyFont="1" applyAlignment="1">
      <alignment vertical="center" wrapText="1"/>
    </xf>
    <xf numFmtId="0" fontId="0" fillId="0" borderId="1" xfId="0" applyBorder="1" applyAlignment="1">
      <alignment vertical="center"/>
    </xf>
    <xf numFmtId="166" fontId="0" fillId="0" borderId="0" xfId="0" applyNumberFormat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4" fontId="2" fillId="3" borderId="1" xfId="0" applyNumberFormat="1" applyFont="1" applyFill="1" applyBorder="1" applyAlignment="1">
      <alignment vertical="center"/>
    </xf>
    <xf numFmtId="166" fontId="0" fillId="3" borderId="1" xfId="0" applyNumberFormat="1" applyFill="1" applyBorder="1" applyAlignment="1">
      <alignment vertical="center" wrapText="1"/>
    </xf>
    <xf numFmtId="164" fontId="0" fillId="6" borderId="1" xfId="0" applyNumberFormat="1" applyFill="1" applyBorder="1" applyAlignment="1">
      <alignment horizontal="right" vertical="center"/>
    </xf>
    <xf numFmtId="164" fontId="2" fillId="6" borderId="1" xfId="0" applyNumberFormat="1" applyFont="1" applyFill="1" applyBorder="1" applyAlignment="1">
      <alignment vertical="center"/>
    </xf>
    <xf numFmtId="4" fontId="0" fillId="4" borderId="1" xfId="0" applyNumberFormat="1" applyFill="1" applyBorder="1" applyAlignment="1">
      <alignment vertical="center" wrapText="1"/>
    </xf>
    <xf numFmtId="0" fontId="2" fillId="6" borderId="0" xfId="0" applyFont="1" applyFill="1" applyAlignment="1">
      <alignment vertical="center"/>
    </xf>
    <xf numFmtId="166" fontId="2" fillId="6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4" fontId="2" fillId="3" borderId="0" xfId="0" applyNumberFormat="1" applyFont="1" applyFill="1" applyAlignment="1">
      <alignment vertical="center"/>
    </xf>
    <xf numFmtId="0" fontId="2" fillId="4" borderId="0" xfId="0" applyFont="1" applyFill="1" applyAlignment="1">
      <alignment vertical="center"/>
    </xf>
    <xf numFmtId="4" fontId="2" fillId="4" borderId="0" xfId="0" applyNumberFormat="1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0" fontId="2" fillId="3" borderId="3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3" fillId="0" borderId="3" xfId="20" applyFont="1" applyBorder="1" applyAlignment="1">
      <alignment horizontal="left" vertical="center" wrapText="1"/>
      <protection/>
    </xf>
    <xf numFmtId="0" fontId="0" fillId="0" borderId="9" xfId="20" applyFont="1" applyBorder="1" applyAlignment="1">
      <alignment horizontal="right" wrapText="1"/>
      <protection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8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0" fillId="0" borderId="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styles" Target="styles.xml" /><Relationship Id="rId83" Type="http://schemas.openxmlformats.org/officeDocument/2006/relationships/sharedStrings" Target="sharedStrings.xml" /><Relationship Id="rId84" Type="http://schemas.openxmlformats.org/officeDocument/2006/relationships/externalLink" Target="externalLinks/externalLink1.xml" /><Relationship Id="rId8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gda\AppData\Local\Temp\Laboratorium%20Diagnostyczne%20&#8212;%20kopi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L"/>
      <sheetName val="rozliczenia"/>
      <sheetName val="Wykaz ZDL (2)"/>
      <sheetName val="Wykaz ZDL"/>
      <sheetName val="Stawki wynagrodzeń"/>
      <sheetName val="Przykładowe materiały - ceny"/>
      <sheetName val="Przykładowe materiały wspólne"/>
      <sheetName val="Zest. jednostk. kosztów normat."/>
      <sheetName val="Załącznik 1"/>
      <sheetName val="Załącznik 2"/>
      <sheetName val="Załącznik 3"/>
      <sheetName val="C53"/>
      <sheetName val="C53.C69"/>
      <sheetName val="C55"/>
      <sheetName val="C55.69"/>
      <sheetName val="C11"/>
      <sheetName val="C32"/>
      <sheetName val="C59"/>
      <sheetName val="C66"/>
      <sheetName val="G03"/>
      <sheetName val="G11"/>
      <sheetName val="G21"/>
      <sheetName val="G26"/>
      <sheetName val="G29"/>
      <sheetName val="G31"/>
      <sheetName val="G33"/>
      <sheetName val="G37"/>
      <sheetName val="G39"/>
      <sheetName val="G41"/>
      <sheetName val="G43"/>
      <sheetName val="G49"/>
      <sheetName val="G53"/>
      <sheetName val="A01"/>
      <sheetName val="A07"/>
      <sheetName val="A17"/>
      <sheetName val="A24"/>
      <sheetName val="I09.1"/>
      <sheetName val="I09.2"/>
      <sheetName val="I17"/>
      <sheetName val="I19"/>
      <sheetName val="I25.1"/>
      <sheetName val="I25.2"/>
      <sheetName val="I86.1"/>
      <sheetName val="I86.2"/>
      <sheetName val="I77"/>
      <sheetName val="I87"/>
      <sheetName val="I89"/>
      <sheetName val="I99"/>
      <sheetName val="K01"/>
      <sheetName val="K03"/>
      <sheetName val="M19"/>
      <sheetName val="K33"/>
      <sheetName val="L11"/>
      <sheetName val="L23.1"/>
      <sheetName val="L23.2"/>
      <sheetName val="L43.1"/>
      <sheetName val="L43.2"/>
      <sheetName val="L43.3"/>
      <sheetName val="L43.4"/>
      <sheetName val="L43.5"/>
      <sheetName val="A15"/>
      <sheetName val="L31"/>
      <sheetName val="L85"/>
      <sheetName val="L93"/>
      <sheetName val="L95"/>
      <sheetName val="O35.N45"/>
      <sheetName val="M18"/>
      <sheetName val="M45.1"/>
      <sheetName val="M45.2"/>
      <sheetName val="M87.1"/>
      <sheetName val="M87.2"/>
      <sheetName val="N13.1"/>
      <sheetName val="N13.2"/>
      <sheetName val="O93"/>
      <sheetName val="O49"/>
      <sheetName val="O94"/>
      <sheetName val="O77.1"/>
      <sheetName val="O77.2"/>
      <sheetName val="O95"/>
      <sheetName val="O95.1"/>
      <sheetName val="I81"/>
      <sheetName val="N58"/>
      <sheetName val="O5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9">
          <cell r="C39">
            <v>2.3308408338282454</v>
          </cell>
        </row>
        <row r="40">
          <cell r="C40">
            <v>4.454863725524811</v>
          </cell>
        </row>
      </sheetData>
      <sheetData sheetId="12">
        <row r="39">
          <cell r="C39">
            <v>4.377256443584343</v>
          </cell>
        </row>
        <row r="40">
          <cell r="C40">
            <v>4.454863725524811</v>
          </cell>
        </row>
      </sheetData>
      <sheetData sheetId="13">
        <row r="39">
          <cell r="C39">
            <v>3.1805119270272386</v>
          </cell>
        </row>
        <row r="40">
          <cell r="C40">
            <v>4.454863725524811</v>
          </cell>
        </row>
      </sheetData>
      <sheetData sheetId="14">
        <row r="40">
          <cell r="C40">
            <v>5.226927536783336</v>
          </cell>
        </row>
        <row r="41">
          <cell r="C41">
            <v>4.454863725524811</v>
          </cell>
        </row>
      </sheetData>
      <sheetData sheetId="15">
        <row r="39">
          <cell r="C39">
            <v>25.69678150171815</v>
          </cell>
        </row>
        <row r="40">
          <cell r="C40">
            <v>53.87547236461847</v>
          </cell>
        </row>
      </sheetData>
      <sheetData sheetId="16">
        <row r="39">
          <cell r="C39">
            <v>2.6364197239403753</v>
          </cell>
        </row>
        <row r="40">
          <cell r="C40">
            <v>21.995889853854788</v>
          </cell>
        </row>
      </sheetData>
      <sheetData sheetId="17">
        <row r="32">
          <cell r="C32">
            <v>0.07908550171815339</v>
          </cell>
        </row>
        <row r="33">
          <cell r="C33">
            <v>4.454863725524811</v>
          </cell>
        </row>
      </sheetData>
      <sheetData sheetId="18">
        <row r="39">
          <cell r="C39">
            <v>4.204139379364159</v>
          </cell>
        </row>
        <row r="40">
          <cell r="C40">
            <v>4.454863725524811</v>
          </cell>
        </row>
      </sheetData>
      <sheetData sheetId="19">
        <row r="39">
          <cell r="C39">
            <v>5.602581958861011</v>
          </cell>
        </row>
        <row r="40">
          <cell r="C40">
            <v>2.122287139246479</v>
          </cell>
        </row>
      </sheetData>
      <sheetData sheetId="20">
        <row r="39">
          <cell r="C39">
            <v>2.035761004598812</v>
          </cell>
        </row>
        <row r="40">
          <cell r="C40">
            <v>2.122287139246479</v>
          </cell>
        </row>
      </sheetData>
      <sheetData sheetId="21">
        <row r="39">
          <cell r="C39">
            <v>3.6416159147889537</v>
          </cell>
        </row>
        <row r="40">
          <cell r="C40">
            <v>2.122287139246479</v>
          </cell>
        </row>
      </sheetData>
      <sheetData sheetId="22">
        <row r="39">
          <cell r="C39">
            <v>75.32656801600388</v>
          </cell>
        </row>
        <row r="40">
          <cell r="C40">
            <v>2.5269240777029185</v>
          </cell>
        </row>
      </sheetData>
      <sheetData sheetId="23">
        <row r="39">
          <cell r="C39">
            <v>51.839208016003866</v>
          </cell>
        </row>
        <row r="40">
          <cell r="C40">
            <v>2.5269240777029185</v>
          </cell>
        </row>
      </sheetData>
      <sheetData sheetId="24">
        <row r="39">
          <cell r="C39">
            <v>38.36080801600387</v>
          </cell>
        </row>
        <row r="40">
          <cell r="C40">
            <v>2.5269240777029185</v>
          </cell>
        </row>
      </sheetData>
      <sheetData sheetId="25">
        <row r="39">
          <cell r="C39">
            <v>40.033128016003865</v>
          </cell>
        </row>
        <row r="40">
          <cell r="C40">
            <v>2.5269240777029185</v>
          </cell>
        </row>
      </sheetData>
      <sheetData sheetId="26">
        <row r="39">
          <cell r="C39">
            <v>46.447848016003874</v>
          </cell>
        </row>
        <row r="40">
          <cell r="C40">
            <v>2.5269240777029185</v>
          </cell>
        </row>
      </sheetData>
      <sheetData sheetId="27">
        <row r="39">
          <cell r="C39">
            <v>42.853608016003875</v>
          </cell>
        </row>
        <row r="40">
          <cell r="C40">
            <v>2.5269240777029185</v>
          </cell>
        </row>
      </sheetData>
      <sheetData sheetId="28">
        <row r="39">
          <cell r="C39">
            <v>34.684880743276594</v>
          </cell>
        </row>
        <row r="40">
          <cell r="C40">
            <v>2.5269240777029185</v>
          </cell>
        </row>
      </sheetData>
      <sheetData sheetId="29">
        <row r="39">
          <cell r="C39">
            <v>24.06808801600387</v>
          </cell>
        </row>
        <row r="40">
          <cell r="C40">
            <v>2.5269240777029185</v>
          </cell>
        </row>
      </sheetData>
      <sheetData sheetId="30">
        <row r="39">
          <cell r="C39">
            <v>16.18285425793706</v>
          </cell>
        </row>
        <row r="40">
          <cell r="C40">
            <v>2.122287139246479</v>
          </cell>
        </row>
      </sheetData>
      <sheetData sheetId="31">
        <row r="39">
          <cell r="C39">
            <v>8.676583254099109</v>
          </cell>
        </row>
        <row r="40">
          <cell r="C40">
            <v>2.122287139246479</v>
          </cell>
        </row>
      </sheetData>
      <sheetData sheetId="32">
        <row r="41">
          <cell r="C41">
            <v>1.8216748350514864</v>
          </cell>
        </row>
        <row r="42">
          <cell r="C42">
            <v>6.933357251542013</v>
          </cell>
        </row>
      </sheetData>
      <sheetData sheetId="33">
        <row r="39">
          <cell r="C39">
            <v>1.666207680456892</v>
          </cell>
        </row>
        <row r="40">
          <cell r="C40">
            <v>1.5897738240816603</v>
          </cell>
        </row>
      </sheetData>
      <sheetData sheetId="34">
        <row r="39">
          <cell r="C39">
            <v>1.7150055017181534</v>
          </cell>
        </row>
        <row r="40">
          <cell r="C40">
            <v>4.926854716281596</v>
          </cell>
        </row>
      </sheetData>
      <sheetData sheetId="35">
        <row r="39">
          <cell r="C39">
            <v>1.4905855017181533</v>
          </cell>
        </row>
        <row r="40">
          <cell r="C40">
            <v>10.156008997872506</v>
          </cell>
        </row>
      </sheetData>
      <sheetData sheetId="36">
        <row r="39">
          <cell r="C39">
            <v>0.6436508568696687</v>
          </cell>
        </row>
        <row r="40">
          <cell r="C40">
            <v>1.5897738240816603</v>
          </cell>
        </row>
      </sheetData>
      <sheetData sheetId="37">
        <row r="39">
          <cell r="C39">
            <v>6.8953276804568935</v>
          </cell>
        </row>
        <row r="40">
          <cell r="C40">
            <v>1.5897738240816603</v>
          </cell>
        </row>
      </sheetData>
      <sheetData sheetId="38">
        <row r="39">
          <cell r="C39">
            <v>0.5921046750514868</v>
          </cell>
        </row>
        <row r="40">
          <cell r="C40">
            <v>1.5897738240816603</v>
          </cell>
        </row>
      </sheetData>
      <sheetData sheetId="39">
        <row r="39">
          <cell r="C39">
            <v>0.5921046750514868</v>
          </cell>
        </row>
        <row r="40">
          <cell r="C40">
            <v>1.5897738240816603</v>
          </cell>
        </row>
      </sheetData>
      <sheetData sheetId="40">
        <row r="39">
          <cell r="C39">
            <v>2.344296675051487</v>
          </cell>
        </row>
        <row r="40">
          <cell r="C40">
            <v>1.5897738240816603</v>
          </cell>
        </row>
      </sheetData>
      <sheetData sheetId="41">
        <row r="39">
          <cell r="C39">
            <v>4.101143377754189</v>
          </cell>
        </row>
        <row r="40">
          <cell r="C40">
            <v>1.5897738240816603</v>
          </cell>
        </row>
      </sheetData>
      <sheetData sheetId="42">
        <row r="39">
          <cell r="C39">
            <v>99.77348550171814</v>
          </cell>
        </row>
        <row r="40">
          <cell r="C40">
            <v>21.4459741064751</v>
          </cell>
        </row>
      </sheetData>
      <sheetData sheetId="43">
        <row r="40">
          <cell r="C40">
            <v>101.43969318217503</v>
          </cell>
        </row>
        <row r="41">
          <cell r="C41">
            <v>34.24107853396585</v>
          </cell>
        </row>
      </sheetData>
      <sheetData sheetId="44">
        <row r="39">
          <cell r="C39">
            <v>0.49101667505148666</v>
          </cell>
        </row>
        <row r="40">
          <cell r="C40">
            <v>1.5897738240816603</v>
          </cell>
        </row>
      </sheetData>
      <sheetData sheetId="45">
        <row r="39">
          <cell r="C39">
            <v>0.9579469607657725</v>
          </cell>
        </row>
        <row r="40">
          <cell r="C40">
            <v>1.5897738240816603</v>
          </cell>
        </row>
      </sheetData>
      <sheetData sheetId="46">
        <row r="39">
          <cell r="C39">
            <v>0.6819606750514868</v>
          </cell>
        </row>
        <row r="40">
          <cell r="C40">
            <v>1.5897738240816603</v>
          </cell>
        </row>
      </sheetData>
      <sheetData sheetId="47">
        <row r="39">
          <cell r="C39">
            <v>1.0863126750514867</v>
          </cell>
        </row>
        <row r="40">
          <cell r="C40">
            <v>1.5897738240816603</v>
          </cell>
        </row>
      </sheetData>
      <sheetData sheetId="48">
        <row r="39">
          <cell r="C39">
            <v>1.8367721777541894</v>
          </cell>
        </row>
        <row r="40">
          <cell r="C40">
            <v>1.5897738240816603</v>
          </cell>
        </row>
      </sheetData>
      <sheetData sheetId="49">
        <row r="39">
          <cell r="C39">
            <v>1.973695606325618</v>
          </cell>
        </row>
        <row r="40">
          <cell r="C40">
            <v>1.5897738240816603</v>
          </cell>
        </row>
      </sheetData>
      <sheetData sheetId="50">
        <row r="39">
          <cell r="C39">
            <v>5.648912977754189</v>
          </cell>
        </row>
        <row r="40">
          <cell r="C40">
            <v>1.5897738240816603</v>
          </cell>
        </row>
      </sheetData>
      <sheetData sheetId="51">
        <row r="39">
          <cell r="C39">
            <v>1.1836566750514868</v>
          </cell>
        </row>
        <row r="40">
          <cell r="C40">
            <v>1.5897738240816603</v>
          </cell>
        </row>
      </sheetData>
      <sheetData sheetId="52">
        <row r="39">
          <cell r="C39">
            <v>0.5757423354288452</v>
          </cell>
        </row>
        <row r="40">
          <cell r="C40">
            <v>1.5897738240816603</v>
          </cell>
        </row>
      </sheetData>
      <sheetData sheetId="53">
        <row r="39">
          <cell r="C39">
            <v>0.7268886750514868</v>
          </cell>
        </row>
        <row r="40">
          <cell r="C40">
            <v>1.5897738240816603</v>
          </cell>
        </row>
      </sheetData>
      <sheetData sheetId="54">
        <row r="39">
          <cell r="C39">
            <v>2.562820879472343</v>
          </cell>
        </row>
        <row r="40">
          <cell r="C40">
            <v>1.5897738240816603</v>
          </cell>
        </row>
      </sheetData>
      <sheetData sheetId="55">
        <row r="39">
          <cell r="C39">
            <v>0.7164842961041183</v>
          </cell>
        </row>
        <row r="40">
          <cell r="C40">
            <v>1.5897738240816603</v>
          </cell>
        </row>
      </sheetData>
      <sheetData sheetId="56">
        <row r="42">
          <cell r="C42">
            <v>1.4329685922082367</v>
          </cell>
        </row>
        <row r="43">
          <cell r="C43">
            <v>3.1795476481633207</v>
          </cell>
        </row>
      </sheetData>
      <sheetData sheetId="57">
        <row r="42">
          <cell r="C42">
            <v>2.149452888312355</v>
          </cell>
        </row>
        <row r="43">
          <cell r="C43">
            <v>4.769321472244981</v>
          </cell>
        </row>
      </sheetData>
      <sheetData sheetId="58">
        <row r="42">
          <cell r="C42">
            <v>2.8659371844164734</v>
          </cell>
        </row>
        <row r="43">
          <cell r="C43">
            <v>6.359095296326641</v>
          </cell>
        </row>
      </sheetData>
      <sheetData sheetId="59">
        <row r="42">
          <cell r="C42">
            <v>3.582421480520592</v>
          </cell>
        </row>
        <row r="43">
          <cell r="C43">
            <v>7.948869120408302</v>
          </cell>
        </row>
      </sheetData>
      <sheetData sheetId="60">
        <row r="39">
          <cell r="C39">
            <v>2.4733309988068206</v>
          </cell>
        </row>
        <row r="40">
          <cell r="C40">
            <v>1.5897738240816603</v>
          </cell>
        </row>
      </sheetData>
      <sheetData sheetId="61">
        <row r="39">
          <cell r="C39">
            <v>0.8841366750514867</v>
          </cell>
        </row>
        <row r="40">
          <cell r="C40">
            <v>1.5897738240816603</v>
          </cell>
        </row>
      </sheetData>
      <sheetData sheetId="62">
        <row r="39">
          <cell r="C39">
            <v>1.9513636159987036</v>
          </cell>
        </row>
        <row r="40">
          <cell r="C40">
            <v>1.5897738240816603</v>
          </cell>
        </row>
      </sheetData>
      <sheetData sheetId="63">
        <row r="39">
          <cell r="C39">
            <v>2.9510546504814625</v>
          </cell>
        </row>
        <row r="40">
          <cell r="C40">
            <v>1.5897738240816603</v>
          </cell>
        </row>
      </sheetData>
      <sheetData sheetId="64">
        <row r="39">
          <cell r="C39">
            <v>1.4585141099409216</v>
          </cell>
        </row>
        <row r="40">
          <cell r="C40">
            <v>1.5897738240816603</v>
          </cell>
        </row>
      </sheetData>
      <sheetData sheetId="65">
        <row r="41">
          <cell r="C41">
            <v>1.051105159699963</v>
          </cell>
        </row>
        <row r="42">
          <cell r="C42">
            <v>1.5897738240816603</v>
          </cell>
        </row>
      </sheetData>
      <sheetData sheetId="66">
        <row r="39">
          <cell r="C39">
            <v>2.6438166750514873</v>
          </cell>
        </row>
        <row r="40">
          <cell r="C40">
            <v>1.5897738240816603</v>
          </cell>
        </row>
      </sheetData>
      <sheetData sheetId="67">
        <row r="39">
          <cell r="C39">
            <v>1.0487208372713372</v>
          </cell>
        </row>
        <row r="40">
          <cell r="C40">
            <v>1.5897738240816603</v>
          </cell>
        </row>
      </sheetData>
      <sheetData sheetId="68">
        <row r="39">
          <cell r="C39">
            <v>2.80556753997404</v>
          </cell>
        </row>
        <row r="40">
          <cell r="C40">
            <v>1.5897738240816603</v>
          </cell>
        </row>
      </sheetData>
      <sheetData sheetId="69">
        <row r="39">
          <cell r="C39">
            <v>1.2165121852555685</v>
          </cell>
        </row>
        <row r="40">
          <cell r="C40">
            <v>1.5897738240816603</v>
          </cell>
        </row>
      </sheetData>
      <sheetData sheetId="70">
        <row r="39">
          <cell r="C39">
            <v>2.973358887958271</v>
          </cell>
        </row>
        <row r="40">
          <cell r="C40">
            <v>1.5897738240816603</v>
          </cell>
        </row>
      </sheetData>
      <sheetData sheetId="71">
        <row r="39">
          <cell r="C39">
            <v>0.7493526750514868</v>
          </cell>
        </row>
        <row r="40">
          <cell r="C40">
            <v>1.5897738240816603</v>
          </cell>
        </row>
      </sheetData>
      <sheetData sheetId="72">
        <row r="39">
          <cell r="C39">
            <v>2.5061993777541893</v>
          </cell>
        </row>
        <row r="40">
          <cell r="C40">
            <v>1.5897738240816603</v>
          </cell>
        </row>
      </sheetData>
      <sheetData sheetId="73">
        <row r="40">
          <cell r="C40">
            <v>2.4606225295238295</v>
          </cell>
        </row>
        <row r="41">
          <cell r="C41">
            <v>3.1795476481633207</v>
          </cell>
        </row>
      </sheetData>
      <sheetData sheetId="74">
        <row r="39">
          <cell r="C39">
            <v>0.9515286750514869</v>
          </cell>
        </row>
        <row r="40">
          <cell r="C40">
            <v>1.5897738240816603</v>
          </cell>
        </row>
      </sheetData>
      <sheetData sheetId="75">
        <row r="39">
          <cell r="C39">
            <v>1.5254803527541894</v>
          </cell>
        </row>
        <row r="40">
          <cell r="C40">
            <v>1.5897738240816603</v>
          </cell>
        </row>
      </sheetData>
      <sheetData sheetId="76">
        <row r="39">
          <cell r="C39">
            <v>0.7343766750514868</v>
          </cell>
        </row>
        <row r="40">
          <cell r="C40">
            <v>1.5897738240816603</v>
          </cell>
        </row>
      </sheetData>
      <sheetData sheetId="77">
        <row r="39">
          <cell r="C39">
            <v>4.101143377754189</v>
          </cell>
        </row>
        <row r="40">
          <cell r="C40">
            <v>1.5897738240816603</v>
          </cell>
        </row>
      </sheetData>
      <sheetData sheetId="78">
        <row r="39">
          <cell r="C39">
            <v>0.8560566750514867</v>
          </cell>
        </row>
        <row r="40">
          <cell r="C40">
            <v>1.5897738240816603</v>
          </cell>
        </row>
      </sheetData>
      <sheetData sheetId="79">
        <row r="42">
          <cell r="C42">
            <v>5.13634005030892</v>
          </cell>
        </row>
        <row r="43">
          <cell r="C43">
            <v>6.359095296326641</v>
          </cell>
        </row>
      </sheetData>
      <sheetData sheetId="80">
        <row r="39">
          <cell r="C39">
            <v>1.8135846750514868</v>
          </cell>
        </row>
        <row r="40">
          <cell r="C40">
            <v>1.5897738240816603</v>
          </cell>
        </row>
      </sheetData>
      <sheetData sheetId="81">
        <row r="39">
          <cell r="C39">
            <v>57.17361726642403</v>
          </cell>
        </row>
        <row r="40">
          <cell r="C40">
            <v>7.278666780454535</v>
          </cell>
        </row>
      </sheetData>
      <sheetData sheetId="82">
        <row r="39">
          <cell r="C39">
            <v>21.762461501718157</v>
          </cell>
        </row>
        <row r="40">
          <cell r="C40">
            <v>7.278666780454535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7"/>
  <sheetViews>
    <sheetView workbookViewId="0" topLeftCell="A69">
      <selection activeCell="C87" sqref="C87"/>
    </sheetView>
  </sheetViews>
  <sheetFormatPr defaultColWidth="9.140625" defaultRowHeight="15"/>
  <cols>
    <col min="1" max="1" width="9.140625" style="10" customWidth="1"/>
    <col min="2" max="2" width="20.28125" style="10" customWidth="1"/>
    <col min="3" max="3" width="62.28125" style="10" customWidth="1"/>
    <col min="4" max="4" width="6.00390625" style="10" customWidth="1"/>
    <col min="5" max="5" width="47.57421875" style="10" customWidth="1"/>
    <col min="6" max="16384" width="9.140625" style="10" customWidth="1"/>
  </cols>
  <sheetData>
    <row r="1" spans="1:3" ht="24.6" customHeight="1">
      <c r="A1" s="275" t="s">
        <v>549</v>
      </c>
      <c r="B1" s="275"/>
      <c r="C1" s="275"/>
    </row>
    <row r="2" spans="1:5" ht="30.75" customHeight="1">
      <c r="A2" s="46" t="s">
        <v>63</v>
      </c>
      <c r="B2" s="46" t="s">
        <v>62</v>
      </c>
      <c r="C2" s="46" t="s">
        <v>21</v>
      </c>
      <c r="E2" s="12"/>
    </row>
    <row r="3" spans="1:6" ht="25.15" customHeight="1">
      <c r="A3" s="276" t="s">
        <v>59</v>
      </c>
      <c r="B3" s="277"/>
      <c r="C3" s="278"/>
      <c r="E3" s="273" t="s">
        <v>550</v>
      </c>
      <c r="F3" s="273"/>
    </row>
    <row r="4" spans="1:6" ht="19.9" customHeight="1">
      <c r="A4" s="11">
        <v>1</v>
      </c>
      <c r="B4" s="207" t="s">
        <v>54</v>
      </c>
      <c r="C4" s="207" t="s">
        <v>20</v>
      </c>
      <c r="E4" s="208" t="s">
        <v>280</v>
      </c>
      <c r="F4" s="209">
        <f>80000/12/20</f>
        <v>333.33333333333337</v>
      </c>
    </row>
    <row r="5" spans="1:6" ht="19.9" customHeight="1">
      <c r="A5" s="11">
        <v>2</v>
      </c>
      <c r="B5" s="207" t="s">
        <v>168</v>
      </c>
      <c r="C5" s="207" t="s">
        <v>146</v>
      </c>
      <c r="E5" s="210" t="s">
        <v>284</v>
      </c>
      <c r="F5" s="211">
        <f>35000/12/20</f>
        <v>145.83333333333331</v>
      </c>
    </row>
    <row r="6" spans="1:6" ht="19.9" customHeight="1">
      <c r="A6" s="11">
        <v>3</v>
      </c>
      <c r="B6" s="207" t="s">
        <v>55</v>
      </c>
      <c r="C6" s="207" t="s">
        <v>120</v>
      </c>
      <c r="E6" s="210" t="s">
        <v>392</v>
      </c>
      <c r="F6" s="211">
        <f>25000/12/20</f>
        <v>104.16666666666667</v>
      </c>
    </row>
    <row r="7" spans="1:6" ht="19.9" customHeight="1">
      <c r="A7" s="11">
        <v>4</v>
      </c>
      <c r="B7" s="207" t="s">
        <v>169</v>
      </c>
      <c r="C7" s="207" t="s">
        <v>147</v>
      </c>
      <c r="E7" s="210" t="s">
        <v>419</v>
      </c>
      <c r="F7" s="211">
        <v>1500</v>
      </c>
    </row>
    <row r="8" spans="1:3" ht="19.9" customHeight="1">
      <c r="A8" s="11">
        <v>5</v>
      </c>
      <c r="B8" s="207" t="s">
        <v>81</v>
      </c>
      <c r="C8" s="207" t="s">
        <v>82</v>
      </c>
    </row>
    <row r="9" spans="1:3" ht="19.9" customHeight="1">
      <c r="A9" s="11">
        <v>6</v>
      </c>
      <c r="B9" s="207" t="s">
        <v>53</v>
      </c>
      <c r="C9" s="207" t="s">
        <v>83</v>
      </c>
    </row>
    <row r="10" spans="1:3" ht="19.9" customHeight="1">
      <c r="A10" s="11">
        <v>7</v>
      </c>
      <c r="B10" s="207" t="s">
        <v>52</v>
      </c>
      <c r="C10" s="207" t="s">
        <v>121</v>
      </c>
    </row>
    <row r="11" spans="1:3" ht="19.9" customHeight="1">
      <c r="A11" s="11">
        <v>8</v>
      </c>
      <c r="B11" s="207" t="s">
        <v>56</v>
      </c>
      <c r="C11" s="207" t="s">
        <v>122</v>
      </c>
    </row>
    <row r="12" spans="1:3" ht="19.9" customHeight="1">
      <c r="A12" s="11">
        <v>9</v>
      </c>
      <c r="B12" s="207" t="s">
        <v>47</v>
      </c>
      <c r="C12" s="207" t="s">
        <v>18</v>
      </c>
    </row>
    <row r="13" spans="1:3" ht="19.9" customHeight="1">
      <c r="A13" s="11">
        <v>10</v>
      </c>
      <c r="B13" s="207" t="s">
        <v>48</v>
      </c>
      <c r="C13" s="207" t="s">
        <v>84</v>
      </c>
    </row>
    <row r="14" spans="1:3" ht="19.9" customHeight="1">
      <c r="A14" s="11">
        <v>11</v>
      </c>
      <c r="B14" s="207" t="s">
        <v>51</v>
      </c>
      <c r="C14" s="207" t="s">
        <v>19</v>
      </c>
    </row>
    <row r="15" spans="1:3" ht="19.9" customHeight="1">
      <c r="A15" s="11">
        <v>12</v>
      </c>
      <c r="B15" s="207" t="s">
        <v>85</v>
      </c>
      <c r="C15" s="207" t="s">
        <v>86</v>
      </c>
    </row>
    <row r="16" spans="1:3" ht="19.9" customHeight="1">
      <c r="A16" s="11">
        <v>13</v>
      </c>
      <c r="B16" s="207" t="s">
        <v>87</v>
      </c>
      <c r="C16" s="207" t="s">
        <v>88</v>
      </c>
    </row>
    <row r="17" spans="1:3" ht="19.9" customHeight="1">
      <c r="A17" s="11">
        <v>14</v>
      </c>
      <c r="B17" s="207" t="s">
        <v>89</v>
      </c>
      <c r="C17" s="207" t="s">
        <v>90</v>
      </c>
    </row>
    <row r="18" spans="1:3" ht="19.9" customHeight="1">
      <c r="A18" s="11">
        <v>15</v>
      </c>
      <c r="B18" s="207" t="s">
        <v>91</v>
      </c>
      <c r="C18" s="207" t="s">
        <v>92</v>
      </c>
    </row>
    <row r="19" spans="1:3" ht="19.9" customHeight="1">
      <c r="A19" s="11">
        <v>16</v>
      </c>
      <c r="B19" s="207" t="s">
        <v>93</v>
      </c>
      <c r="C19" s="207" t="s">
        <v>94</v>
      </c>
    </row>
    <row r="20" spans="1:3" ht="19.9" customHeight="1">
      <c r="A20" s="11">
        <v>17</v>
      </c>
      <c r="B20" s="207" t="s">
        <v>95</v>
      </c>
      <c r="C20" s="207" t="s">
        <v>96</v>
      </c>
    </row>
    <row r="21" spans="1:3" ht="19.9" customHeight="1">
      <c r="A21" s="11">
        <v>18</v>
      </c>
      <c r="B21" s="207" t="s">
        <v>97</v>
      </c>
      <c r="C21" s="207" t="s">
        <v>98</v>
      </c>
    </row>
    <row r="22" spans="1:3" ht="19.9" customHeight="1">
      <c r="A22" s="11">
        <v>19</v>
      </c>
      <c r="B22" s="207" t="s">
        <v>99</v>
      </c>
      <c r="C22" s="207" t="s">
        <v>100</v>
      </c>
    </row>
    <row r="23" spans="1:3" ht="19.9" customHeight="1">
      <c r="A23" s="11">
        <v>20</v>
      </c>
      <c r="B23" s="207" t="s">
        <v>49</v>
      </c>
      <c r="C23" s="207" t="s">
        <v>101</v>
      </c>
    </row>
    <row r="24" spans="1:3" ht="19.9" customHeight="1">
      <c r="A24" s="11">
        <v>21</v>
      </c>
      <c r="B24" s="207" t="s">
        <v>50</v>
      </c>
      <c r="C24" s="207" t="s">
        <v>102</v>
      </c>
    </row>
    <row r="25" spans="1:4" ht="19.9" customHeight="1">
      <c r="A25" s="279" t="s">
        <v>60</v>
      </c>
      <c r="B25" s="280"/>
      <c r="C25" s="281"/>
      <c r="D25" s="212"/>
    </row>
    <row r="26" spans="1:4" ht="19.9" customHeight="1">
      <c r="A26" s="213">
        <v>22</v>
      </c>
      <c r="B26" s="207" t="s">
        <v>23</v>
      </c>
      <c r="C26" s="207" t="s">
        <v>1</v>
      </c>
      <c r="D26" s="105"/>
    </row>
    <row r="27" spans="1:4" s="113" customFormat="1" ht="19.9" customHeight="1">
      <c r="A27" s="214">
        <v>23</v>
      </c>
      <c r="B27" s="215" t="s">
        <v>24</v>
      </c>
      <c r="C27" s="215" t="s">
        <v>2</v>
      </c>
      <c r="D27" s="142"/>
    </row>
    <row r="28" spans="1:4" ht="19.9" customHeight="1">
      <c r="A28" s="213">
        <v>24</v>
      </c>
      <c r="B28" s="207" t="s">
        <v>57</v>
      </c>
      <c r="C28" s="207" t="s">
        <v>3</v>
      </c>
      <c r="D28" s="105"/>
    </row>
    <row r="29" spans="1:4" ht="19.9" customHeight="1">
      <c r="A29" s="213">
        <v>25</v>
      </c>
      <c r="B29" s="207" t="s">
        <v>22</v>
      </c>
      <c r="C29" s="207" t="s">
        <v>0</v>
      </c>
      <c r="D29" s="105"/>
    </row>
    <row r="30" spans="1:4" ht="19.9" customHeight="1">
      <c r="A30" s="282" t="s">
        <v>61</v>
      </c>
      <c r="B30" s="283"/>
      <c r="C30" s="284"/>
      <c r="D30" s="105"/>
    </row>
    <row r="31" spans="1:4" ht="19.9" customHeight="1">
      <c r="A31" s="213">
        <v>26</v>
      </c>
      <c r="B31" s="207" t="s">
        <v>65</v>
      </c>
      <c r="C31" s="207" t="s">
        <v>142</v>
      </c>
      <c r="D31" s="105"/>
    </row>
    <row r="32" spans="1:4" ht="19.9" customHeight="1">
      <c r="A32" s="213">
        <v>27</v>
      </c>
      <c r="B32" s="207" t="s">
        <v>66</v>
      </c>
      <c r="C32" s="207" t="s">
        <v>143</v>
      </c>
      <c r="D32" s="105"/>
    </row>
    <row r="33" spans="1:4" ht="19.9" customHeight="1">
      <c r="A33" s="213">
        <v>28</v>
      </c>
      <c r="B33" s="207" t="s">
        <v>27</v>
      </c>
      <c r="C33" s="207" t="s">
        <v>103</v>
      </c>
      <c r="D33" s="105"/>
    </row>
    <row r="34" spans="1:4" ht="19.9" customHeight="1">
      <c r="A34" s="213">
        <v>29</v>
      </c>
      <c r="B34" s="207" t="s">
        <v>28</v>
      </c>
      <c r="C34" s="207" t="s">
        <v>5</v>
      </c>
      <c r="D34" s="105"/>
    </row>
    <row r="35" spans="1:4" ht="19.9" customHeight="1">
      <c r="A35" s="213">
        <v>30</v>
      </c>
      <c r="B35" s="207" t="s">
        <v>67</v>
      </c>
      <c r="C35" s="207" t="s">
        <v>144</v>
      </c>
      <c r="D35" s="105"/>
    </row>
    <row r="36" spans="1:4" ht="19.9" customHeight="1">
      <c r="A36" s="213">
        <v>31</v>
      </c>
      <c r="B36" s="207" t="s">
        <v>68</v>
      </c>
      <c r="C36" s="207" t="s">
        <v>145</v>
      </c>
      <c r="D36" s="105"/>
    </row>
    <row r="37" spans="1:4" ht="19.9" customHeight="1">
      <c r="A37" s="213">
        <v>32</v>
      </c>
      <c r="B37" s="207" t="s">
        <v>125</v>
      </c>
      <c r="C37" s="207" t="s">
        <v>123</v>
      </c>
      <c r="D37" s="105"/>
    </row>
    <row r="38" spans="1:4" ht="19.9" customHeight="1">
      <c r="A38" s="213">
        <v>33</v>
      </c>
      <c r="B38" s="207" t="s">
        <v>126</v>
      </c>
      <c r="C38" s="207" t="s">
        <v>124</v>
      </c>
      <c r="D38" s="105"/>
    </row>
    <row r="39" spans="1:4" ht="19.9" customHeight="1">
      <c r="A39" s="213">
        <v>34</v>
      </c>
      <c r="B39" s="207" t="s">
        <v>29</v>
      </c>
      <c r="C39" s="207" t="s">
        <v>104</v>
      </c>
      <c r="D39" s="105"/>
    </row>
    <row r="40" spans="1:4" ht="19.9" customHeight="1">
      <c r="A40" s="213">
        <v>35</v>
      </c>
      <c r="B40" s="207" t="s">
        <v>30</v>
      </c>
      <c r="C40" s="207" t="s">
        <v>106</v>
      </c>
      <c r="D40" s="105"/>
    </row>
    <row r="41" spans="1:4" ht="19.9" customHeight="1">
      <c r="A41" s="213">
        <v>36</v>
      </c>
      <c r="B41" s="207" t="s">
        <v>31</v>
      </c>
      <c r="C41" s="207" t="s">
        <v>107</v>
      </c>
      <c r="D41" s="105"/>
    </row>
    <row r="42" spans="1:4" ht="19.9" customHeight="1">
      <c r="A42" s="213">
        <v>37</v>
      </c>
      <c r="B42" s="207" t="s">
        <v>34</v>
      </c>
      <c r="C42" s="207" t="s">
        <v>8</v>
      </c>
      <c r="D42" s="105"/>
    </row>
    <row r="43" spans="1:4" ht="19.9" customHeight="1">
      <c r="A43" s="213">
        <v>38</v>
      </c>
      <c r="B43" s="207" t="s">
        <v>32</v>
      </c>
      <c r="C43" s="207" t="s">
        <v>6</v>
      </c>
      <c r="D43" s="105"/>
    </row>
    <row r="44" spans="1:4" ht="19.9" customHeight="1">
      <c r="A44" s="213">
        <v>39</v>
      </c>
      <c r="B44" s="207" t="s">
        <v>33</v>
      </c>
      <c r="C44" s="207" t="s">
        <v>7</v>
      </c>
      <c r="D44" s="105"/>
    </row>
    <row r="45" spans="1:4" ht="19.9" customHeight="1">
      <c r="A45" s="213">
        <v>40</v>
      </c>
      <c r="B45" s="207" t="s">
        <v>35</v>
      </c>
      <c r="C45" s="207" t="s">
        <v>116</v>
      </c>
      <c r="D45" s="105"/>
    </row>
    <row r="46" spans="1:4" ht="19.9" customHeight="1">
      <c r="A46" s="213">
        <v>41</v>
      </c>
      <c r="B46" s="207" t="s">
        <v>37</v>
      </c>
      <c r="C46" s="207" t="s">
        <v>9</v>
      </c>
      <c r="D46" s="105"/>
    </row>
    <row r="47" spans="1:4" ht="19.9" customHeight="1">
      <c r="A47" s="213">
        <v>42</v>
      </c>
      <c r="B47" s="207" t="s">
        <v>38</v>
      </c>
      <c r="C47" s="207" t="s">
        <v>108</v>
      </c>
      <c r="D47" s="105"/>
    </row>
    <row r="48" spans="1:4" ht="19.9" customHeight="1">
      <c r="A48" s="213">
        <v>43</v>
      </c>
      <c r="B48" s="207" t="s">
        <v>128</v>
      </c>
      <c r="C48" s="207" t="s">
        <v>127</v>
      </c>
      <c r="D48" s="105"/>
    </row>
    <row r="49" spans="1:4" ht="19.9" customHeight="1">
      <c r="A49" s="213">
        <v>44</v>
      </c>
      <c r="B49" s="207" t="s">
        <v>129</v>
      </c>
      <c r="C49" s="207" t="s">
        <v>130</v>
      </c>
      <c r="D49" s="105"/>
    </row>
    <row r="50" spans="1:4" ht="19.9" customHeight="1">
      <c r="A50" s="213">
        <v>45</v>
      </c>
      <c r="B50" s="207" t="s">
        <v>69</v>
      </c>
      <c r="C50" s="207" t="s">
        <v>110</v>
      </c>
      <c r="D50" s="105"/>
    </row>
    <row r="51" spans="1:4" ht="19.9" customHeight="1">
      <c r="A51" s="213">
        <v>46</v>
      </c>
      <c r="B51" s="207" t="s">
        <v>131</v>
      </c>
      <c r="C51" s="207" t="s">
        <v>12</v>
      </c>
      <c r="D51" s="105"/>
    </row>
    <row r="52" spans="1:4" ht="19.9" customHeight="1">
      <c r="A52" s="213">
        <v>47</v>
      </c>
      <c r="B52" s="207" t="s">
        <v>132</v>
      </c>
      <c r="C52" s="207" t="s">
        <v>13</v>
      </c>
      <c r="D52" s="105"/>
    </row>
    <row r="53" spans="1:4" ht="19.9" customHeight="1">
      <c r="A53" s="213">
        <v>48</v>
      </c>
      <c r="B53" s="207" t="s">
        <v>133</v>
      </c>
      <c r="C53" s="207" t="s">
        <v>14</v>
      </c>
      <c r="D53" s="105"/>
    </row>
    <row r="54" spans="1:4" ht="19.9" customHeight="1">
      <c r="A54" s="213">
        <v>49</v>
      </c>
      <c r="B54" s="207" t="s">
        <v>134</v>
      </c>
      <c r="C54" s="207" t="s">
        <v>15</v>
      </c>
      <c r="D54" s="105"/>
    </row>
    <row r="55" spans="1:4" ht="19.9" customHeight="1">
      <c r="A55" s="213">
        <v>50</v>
      </c>
      <c r="B55" s="207" t="s">
        <v>80</v>
      </c>
      <c r="C55" s="207" t="s">
        <v>10</v>
      </c>
      <c r="D55" s="105"/>
    </row>
    <row r="56" spans="1:4" ht="19.9" customHeight="1">
      <c r="A56" s="213">
        <v>51</v>
      </c>
      <c r="B56" s="207" t="s">
        <v>39</v>
      </c>
      <c r="C56" s="207" t="s">
        <v>109</v>
      </c>
      <c r="D56" s="105"/>
    </row>
    <row r="57" spans="1:4" ht="19.9" customHeight="1">
      <c r="A57" s="213">
        <v>52</v>
      </c>
      <c r="B57" s="207" t="s">
        <v>111</v>
      </c>
      <c r="C57" s="207" t="s">
        <v>112</v>
      </c>
      <c r="D57" s="105"/>
    </row>
    <row r="58" spans="1:4" ht="19.9" customHeight="1">
      <c r="A58" s="213">
        <v>53</v>
      </c>
      <c r="B58" s="207" t="s">
        <v>40</v>
      </c>
      <c r="C58" s="207" t="s">
        <v>113</v>
      </c>
      <c r="D58" s="105"/>
    </row>
    <row r="59" spans="1:4" ht="19.9" customHeight="1">
      <c r="A59" s="213">
        <v>54</v>
      </c>
      <c r="B59" s="207" t="s">
        <v>41</v>
      </c>
      <c r="C59" s="207" t="s">
        <v>114</v>
      </c>
      <c r="D59" s="105"/>
    </row>
    <row r="60" spans="1:4" ht="19.9" customHeight="1">
      <c r="A60" s="213">
        <v>55</v>
      </c>
      <c r="B60" s="207" t="s">
        <v>170</v>
      </c>
      <c r="C60" s="207" t="s">
        <v>11</v>
      </c>
      <c r="D60" s="105"/>
    </row>
    <row r="61" spans="1:4" ht="19.9" customHeight="1">
      <c r="A61" s="213">
        <v>56</v>
      </c>
      <c r="B61" s="207" t="s">
        <v>42</v>
      </c>
      <c r="C61" s="207" t="s">
        <v>115</v>
      </c>
      <c r="D61" s="105"/>
    </row>
    <row r="62" spans="1:4" ht="19.9" customHeight="1">
      <c r="A62" s="213">
        <v>57</v>
      </c>
      <c r="B62" s="207" t="s">
        <v>70</v>
      </c>
      <c r="C62" s="207" t="s">
        <v>72</v>
      </c>
      <c r="D62" s="105"/>
    </row>
    <row r="63" spans="1:4" ht="19.9" customHeight="1">
      <c r="A63" s="213">
        <v>58</v>
      </c>
      <c r="B63" s="207" t="s">
        <v>71</v>
      </c>
      <c r="C63" s="207" t="s">
        <v>73</v>
      </c>
      <c r="D63" s="105"/>
    </row>
    <row r="64" spans="1:4" ht="19.9" customHeight="1">
      <c r="A64" s="213">
        <v>59</v>
      </c>
      <c r="B64" s="207" t="s">
        <v>76</v>
      </c>
      <c r="C64" s="207" t="s">
        <v>136</v>
      </c>
      <c r="D64" s="105"/>
    </row>
    <row r="65" spans="1:4" ht="19.9" customHeight="1">
      <c r="A65" s="213">
        <v>60</v>
      </c>
      <c r="B65" s="207" t="s">
        <v>77</v>
      </c>
      <c r="C65" s="207" t="s">
        <v>137</v>
      </c>
      <c r="D65" s="105"/>
    </row>
    <row r="66" spans="1:4" ht="19.9" customHeight="1">
      <c r="A66" s="213">
        <v>61</v>
      </c>
      <c r="B66" s="207" t="s">
        <v>78</v>
      </c>
      <c r="C66" s="207" t="s">
        <v>75</v>
      </c>
      <c r="D66" s="105"/>
    </row>
    <row r="67" spans="1:4" ht="19.9" customHeight="1">
      <c r="A67" s="213">
        <v>62</v>
      </c>
      <c r="B67" s="207" t="s">
        <v>79</v>
      </c>
      <c r="C67" s="207" t="s">
        <v>74</v>
      </c>
      <c r="D67" s="105"/>
    </row>
    <row r="68" spans="1:4" ht="19.9" customHeight="1">
      <c r="A68" s="213">
        <v>63</v>
      </c>
      <c r="B68" s="207" t="s">
        <v>44</v>
      </c>
      <c r="C68" s="207" t="s">
        <v>118</v>
      </c>
      <c r="D68" s="105"/>
    </row>
    <row r="69" spans="1:4" ht="19.9" customHeight="1">
      <c r="A69" s="213">
        <v>64</v>
      </c>
      <c r="B69" s="207" t="s">
        <v>45</v>
      </c>
      <c r="C69" s="207" t="s">
        <v>117</v>
      </c>
      <c r="D69" s="105"/>
    </row>
    <row r="70" spans="1:4" ht="19.9" customHeight="1">
      <c r="A70" s="213">
        <v>65</v>
      </c>
      <c r="B70" s="207" t="s">
        <v>46</v>
      </c>
      <c r="C70" s="207" t="s">
        <v>17</v>
      </c>
      <c r="D70" s="105"/>
    </row>
    <row r="71" spans="1:4" ht="19.9" customHeight="1">
      <c r="A71" s="213">
        <v>66</v>
      </c>
      <c r="B71" s="207" t="s">
        <v>140</v>
      </c>
      <c r="C71" s="207" t="s">
        <v>138</v>
      </c>
      <c r="D71" s="105"/>
    </row>
    <row r="72" spans="1:4" ht="19.9" customHeight="1">
      <c r="A72" s="213">
        <v>67</v>
      </c>
      <c r="B72" s="207" t="s">
        <v>141</v>
      </c>
      <c r="C72" s="207" t="s">
        <v>139</v>
      </c>
      <c r="D72" s="105"/>
    </row>
    <row r="73" spans="1:4" ht="19.9" customHeight="1">
      <c r="A73" s="213">
        <v>68</v>
      </c>
      <c r="B73" s="207" t="s">
        <v>43</v>
      </c>
      <c r="C73" s="207" t="s">
        <v>119</v>
      </c>
      <c r="D73" s="105"/>
    </row>
    <row r="74" spans="1:4" ht="19.9" customHeight="1">
      <c r="A74" s="213">
        <v>69</v>
      </c>
      <c r="B74" s="207" t="s">
        <v>135</v>
      </c>
      <c r="C74" s="207" t="s">
        <v>16</v>
      </c>
      <c r="D74" s="105"/>
    </row>
    <row r="75" spans="1:4" ht="19.9" customHeight="1">
      <c r="A75" s="274" t="s">
        <v>64</v>
      </c>
      <c r="B75" s="274"/>
      <c r="C75" s="274"/>
      <c r="D75" s="105"/>
    </row>
    <row r="76" spans="1:4" ht="19.9" customHeight="1">
      <c r="A76" s="213">
        <v>70</v>
      </c>
      <c r="B76" s="207" t="s">
        <v>36</v>
      </c>
      <c r="C76" s="207" t="s">
        <v>105</v>
      </c>
      <c r="D76" s="105"/>
    </row>
    <row r="77" spans="1:4" ht="19.9" customHeight="1">
      <c r="A77" s="213">
        <v>71</v>
      </c>
      <c r="B77" s="207" t="s">
        <v>25</v>
      </c>
      <c r="C77" s="207" t="s">
        <v>4</v>
      </c>
      <c r="D77" s="105"/>
    </row>
    <row r="78" spans="1:4" ht="19.9" customHeight="1">
      <c r="A78" s="213">
        <v>72</v>
      </c>
      <c r="B78" s="207" t="s">
        <v>26</v>
      </c>
      <c r="C78" s="207" t="s">
        <v>58</v>
      </c>
      <c r="D78" s="105"/>
    </row>
    <row r="79" spans="1:4" ht="15">
      <c r="A79" s="105"/>
      <c r="B79" s="105"/>
      <c r="C79" s="105"/>
      <c r="D79" s="105"/>
    </row>
    <row r="80" spans="1:4" ht="15" customHeight="1">
      <c r="A80" s="105"/>
      <c r="B80" s="105"/>
      <c r="C80" s="105"/>
      <c r="D80" s="105"/>
    </row>
    <row r="81" spans="1:4" ht="15">
      <c r="A81" s="105"/>
      <c r="B81" s="105"/>
      <c r="C81" s="105"/>
      <c r="D81" s="105"/>
    </row>
    <row r="82" spans="1:3" s="1" customFormat="1" ht="15">
      <c r="A82" s="272" t="s">
        <v>581</v>
      </c>
      <c r="B82" s="272"/>
      <c r="C82" s="259" t="s">
        <v>582</v>
      </c>
    </row>
    <row r="83" spans="1:4" ht="15">
      <c r="A83" s="105"/>
      <c r="B83" s="105"/>
      <c r="C83" s="105"/>
      <c r="D83" s="105"/>
    </row>
    <row r="84" spans="1:4" ht="15">
      <c r="A84" s="105"/>
      <c r="B84" s="105"/>
      <c r="C84" s="105"/>
      <c r="D84" s="105"/>
    </row>
    <row r="85" spans="1:4" ht="15">
      <c r="A85" s="105"/>
      <c r="B85" s="105"/>
      <c r="C85" s="105"/>
      <c r="D85" s="105"/>
    </row>
    <row r="86" spans="1:4" ht="15">
      <c r="A86" s="105"/>
      <c r="B86" s="105"/>
      <c r="C86" s="105"/>
      <c r="D86" s="105"/>
    </row>
    <row r="87" spans="1:4" ht="15">
      <c r="A87" s="105"/>
      <c r="B87" s="105"/>
      <c r="C87" s="105"/>
      <c r="D87" s="105"/>
    </row>
    <row r="88" spans="1:4" ht="15">
      <c r="A88" s="105"/>
      <c r="B88" s="105"/>
      <c r="C88" s="105"/>
      <c r="D88" s="105"/>
    </row>
    <row r="89" spans="1:4" ht="15">
      <c r="A89" s="105"/>
      <c r="B89" s="105"/>
      <c r="C89" s="105"/>
      <c r="D89" s="105"/>
    </row>
    <row r="90" spans="1:4" ht="15">
      <c r="A90" s="105"/>
      <c r="B90" s="105"/>
      <c r="C90" s="105"/>
      <c r="D90" s="105"/>
    </row>
    <row r="91" spans="1:4" ht="15">
      <c r="A91" s="105"/>
      <c r="B91" s="105"/>
      <c r="C91" s="105"/>
      <c r="D91" s="105"/>
    </row>
    <row r="92" spans="1:4" ht="15">
      <c r="A92" s="105"/>
      <c r="B92" s="105"/>
      <c r="C92" s="105"/>
      <c r="D92" s="105"/>
    </row>
    <row r="93" spans="1:4" ht="15">
      <c r="A93" s="105"/>
      <c r="B93" s="105"/>
      <c r="C93" s="105"/>
      <c r="D93" s="105"/>
    </row>
    <row r="94" spans="1:4" ht="15">
      <c r="A94" s="105"/>
      <c r="B94" s="105"/>
      <c r="C94" s="105"/>
      <c r="D94" s="105"/>
    </row>
    <row r="95" spans="1:3" ht="15">
      <c r="A95" s="105"/>
      <c r="B95" s="105"/>
      <c r="C95" s="105"/>
    </row>
    <row r="96" spans="1:3" ht="15">
      <c r="A96" s="105"/>
      <c r="B96" s="105"/>
      <c r="C96" s="105"/>
    </row>
    <row r="97" spans="1:3" ht="15">
      <c r="A97" s="105"/>
      <c r="B97" s="105"/>
      <c r="C97" s="105"/>
    </row>
    <row r="98" spans="1:3" ht="15">
      <c r="A98" s="105"/>
      <c r="B98" s="105"/>
      <c r="C98" s="105"/>
    </row>
    <row r="99" spans="1:3" ht="15">
      <c r="A99" s="105"/>
      <c r="B99" s="105"/>
      <c r="C99" s="105"/>
    </row>
    <row r="100" spans="1:3" ht="15">
      <c r="A100" s="105"/>
      <c r="B100" s="105"/>
      <c r="C100" s="105"/>
    </row>
    <row r="101" spans="1:3" ht="15">
      <c r="A101" s="105"/>
      <c r="B101" s="105"/>
      <c r="C101" s="105"/>
    </row>
    <row r="102" spans="1:3" ht="15">
      <c r="A102" s="105"/>
      <c r="B102" s="105"/>
      <c r="C102" s="105"/>
    </row>
    <row r="103" spans="1:3" ht="15">
      <c r="A103" s="105"/>
      <c r="B103" s="105"/>
      <c r="C103" s="105"/>
    </row>
    <row r="104" spans="1:3" ht="15">
      <c r="A104" s="105"/>
      <c r="B104" s="105"/>
      <c r="C104" s="105"/>
    </row>
    <row r="105" spans="1:3" ht="15">
      <c r="A105" s="105"/>
      <c r="B105" s="105"/>
      <c r="C105" s="105"/>
    </row>
    <row r="106" spans="1:3" ht="15">
      <c r="A106" s="105"/>
      <c r="B106" s="105"/>
      <c r="C106" s="105"/>
    </row>
    <row r="107" spans="1:3" ht="15">
      <c r="A107" s="105"/>
      <c r="B107" s="105"/>
      <c r="C107" s="105"/>
    </row>
  </sheetData>
  <mergeCells count="7">
    <mergeCell ref="A82:B82"/>
    <mergeCell ref="E3:F3"/>
    <mergeCell ref="A75:C75"/>
    <mergeCell ref="A1:C1"/>
    <mergeCell ref="A3:C3"/>
    <mergeCell ref="A25:C25"/>
    <mergeCell ref="A30:C30"/>
  </mergeCells>
  <printOptions/>
  <pageMargins left="0.2755905511811024" right="0.15748031496062992" top="0.7480314960629921" bottom="0.7480314960629921" header="0.31496062992125984" footer="0.31496062992125984"/>
  <pageSetup horizontalDpi="600" verticalDpi="600" orientation="portrait" paperSize="9" scale="94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DE727-9EC1-420B-8B41-AA2385D33F35}">
  <sheetPr>
    <tabColor rgb="FFFFCCCC"/>
  </sheetPr>
  <dimension ref="A1:M41"/>
  <sheetViews>
    <sheetView workbookViewId="0" topLeftCell="A1">
      <selection activeCell="B31" sqref="B31"/>
    </sheetView>
  </sheetViews>
  <sheetFormatPr defaultColWidth="9.140625" defaultRowHeight="15"/>
  <cols>
    <col min="1" max="1" width="44.28125" style="18" customWidth="1"/>
    <col min="2" max="2" width="26.28125" style="18" customWidth="1"/>
    <col min="3" max="3" width="11.421875" style="18" customWidth="1"/>
    <col min="4" max="4" width="12.7109375" style="18" customWidth="1"/>
    <col min="5" max="5" width="10.28125" style="18" customWidth="1"/>
    <col min="6" max="6" width="10.7109375" style="18" customWidth="1"/>
    <col min="7" max="7" width="14.140625" style="18" customWidth="1"/>
    <col min="8" max="8" width="16.28125" style="18" customWidth="1"/>
    <col min="9" max="9" width="28.7109375" style="18" customWidth="1"/>
    <col min="10" max="254" width="9.140625" style="18" customWidth="1"/>
    <col min="255" max="255" width="16.57421875" style="18" customWidth="1"/>
    <col min="256" max="256" width="53.28125" style="18" customWidth="1"/>
    <col min="257" max="257" width="11.57421875" style="18" customWidth="1"/>
    <col min="258" max="258" width="12.7109375" style="18" customWidth="1"/>
    <col min="259" max="259" width="10.28125" style="18" customWidth="1"/>
    <col min="260" max="260" width="10.7109375" style="18" customWidth="1"/>
    <col min="261" max="261" width="15.421875" style="18" customWidth="1"/>
    <col min="262" max="262" width="17.421875" style="18" customWidth="1"/>
    <col min="263" max="510" width="9.140625" style="18" customWidth="1"/>
    <col min="511" max="511" width="16.57421875" style="18" customWidth="1"/>
    <col min="512" max="512" width="53.28125" style="18" customWidth="1"/>
    <col min="513" max="513" width="11.57421875" style="18" customWidth="1"/>
    <col min="514" max="514" width="12.7109375" style="18" customWidth="1"/>
    <col min="515" max="515" width="10.28125" style="18" customWidth="1"/>
    <col min="516" max="516" width="10.7109375" style="18" customWidth="1"/>
    <col min="517" max="517" width="15.421875" style="18" customWidth="1"/>
    <col min="518" max="518" width="17.421875" style="18" customWidth="1"/>
    <col min="519" max="766" width="9.140625" style="18" customWidth="1"/>
    <col min="767" max="767" width="16.57421875" style="18" customWidth="1"/>
    <col min="768" max="768" width="53.28125" style="18" customWidth="1"/>
    <col min="769" max="769" width="11.57421875" style="18" customWidth="1"/>
    <col min="770" max="770" width="12.7109375" style="18" customWidth="1"/>
    <col min="771" max="771" width="10.28125" style="18" customWidth="1"/>
    <col min="772" max="772" width="10.7109375" style="18" customWidth="1"/>
    <col min="773" max="773" width="15.421875" style="18" customWidth="1"/>
    <col min="774" max="774" width="17.421875" style="18" customWidth="1"/>
    <col min="775" max="1022" width="9.140625" style="18" customWidth="1"/>
    <col min="1023" max="1023" width="16.57421875" style="18" customWidth="1"/>
    <col min="1024" max="1024" width="53.28125" style="18" customWidth="1"/>
    <col min="1025" max="1025" width="11.57421875" style="18" customWidth="1"/>
    <col min="1026" max="1026" width="12.7109375" style="18" customWidth="1"/>
    <col min="1027" max="1027" width="10.28125" style="18" customWidth="1"/>
    <col min="1028" max="1028" width="10.7109375" style="18" customWidth="1"/>
    <col min="1029" max="1029" width="15.421875" style="18" customWidth="1"/>
    <col min="1030" max="1030" width="17.421875" style="18" customWidth="1"/>
    <col min="1031" max="1278" width="9.140625" style="18" customWidth="1"/>
    <col min="1279" max="1279" width="16.57421875" style="18" customWidth="1"/>
    <col min="1280" max="1280" width="53.28125" style="18" customWidth="1"/>
    <col min="1281" max="1281" width="11.57421875" style="18" customWidth="1"/>
    <col min="1282" max="1282" width="12.7109375" style="18" customWidth="1"/>
    <col min="1283" max="1283" width="10.28125" style="18" customWidth="1"/>
    <col min="1284" max="1284" width="10.7109375" style="18" customWidth="1"/>
    <col min="1285" max="1285" width="15.421875" style="18" customWidth="1"/>
    <col min="1286" max="1286" width="17.421875" style="18" customWidth="1"/>
    <col min="1287" max="1534" width="9.140625" style="18" customWidth="1"/>
    <col min="1535" max="1535" width="16.57421875" style="18" customWidth="1"/>
    <col min="1536" max="1536" width="53.28125" style="18" customWidth="1"/>
    <col min="1537" max="1537" width="11.57421875" style="18" customWidth="1"/>
    <col min="1538" max="1538" width="12.7109375" style="18" customWidth="1"/>
    <col min="1539" max="1539" width="10.28125" style="18" customWidth="1"/>
    <col min="1540" max="1540" width="10.7109375" style="18" customWidth="1"/>
    <col min="1541" max="1541" width="15.421875" style="18" customWidth="1"/>
    <col min="1542" max="1542" width="17.421875" style="18" customWidth="1"/>
    <col min="1543" max="1790" width="9.140625" style="18" customWidth="1"/>
    <col min="1791" max="1791" width="16.57421875" style="18" customWidth="1"/>
    <col min="1792" max="1792" width="53.28125" style="18" customWidth="1"/>
    <col min="1793" max="1793" width="11.57421875" style="18" customWidth="1"/>
    <col min="1794" max="1794" width="12.7109375" style="18" customWidth="1"/>
    <col min="1795" max="1795" width="10.28125" style="18" customWidth="1"/>
    <col min="1796" max="1796" width="10.7109375" style="18" customWidth="1"/>
    <col min="1797" max="1797" width="15.421875" style="18" customWidth="1"/>
    <col min="1798" max="1798" width="17.421875" style="18" customWidth="1"/>
    <col min="1799" max="2046" width="9.140625" style="18" customWidth="1"/>
    <col min="2047" max="2047" width="16.57421875" style="18" customWidth="1"/>
    <col min="2048" max="2048" width="53.28125" style="18" customWidth="1"/>
    <col min="2049" max="2049" width="11.57421875" style="18" customWidth="1"/>
    <col min="2050" max="2050" width="12.7109375" style="18" customWidth="1"/>
    <col min="2051" max="2051" width="10.28125" style="18" customWidth="1"/>
    <col min="2052" max="2052" width="10.7109375" style="18" customWidth="1"/>
    <col min="2053" max="2053" width="15.421875" style="18" customWidth="1"/>
    <col min="2054" max="2054" width="17.421875" style="18" customWidth="1"/>
    <col min="2055" max="2302" width="9.140625" style="18" customWidth="1"/>
    <col min="2303" max="2303" width="16.57421875" style="18" customWidth="1"/>
    <col min="2304" max="2304" width="53.28125" style="18" customWidth="1"/>
    <col min="2305" max="2305" width="11.57421875" style="18" customWidth="1"/>
    <col min="2306" max="2306" width="12.7109375" style="18" customWidth="1"/>
    <col min="2307" max="2307" width="10.28125" style="18" customWidth="1"/>
    <col min="2308" max="2308" width="10.7109375" style="18" customWidth="1"/>
    <col min="2309" max="2309" width="15.421875" style="18" customWidth="1"/>
    <col min="2310" max="2310" width="17.421875" style="18" customWidth="1"/>
    <col min="2311" max="2558" width="9.140625" style="18" customWidth="1"/>
    <col min="2559" max="2559" width="16.57421875" style="18" customWidth="1"/>
    <col min="2560" max="2560" width="53.28125" style="18" customWidth="1"/>
    <col min="2561" max="2561" width="11.57421875" style="18" customWidth="1"/>
    <col min="2562" max="2562" width="12.7109375" style="18" customWidth="1"/>
    <col min="2563" max="2563" width="10.28125" style="18" customWidth="1"/>
    <col min="2564" max="2564" width="10.7109375" style="18" customWidth="1"/>
    <col min="2565" max="2565" width="15.421875" style="18" customWidth="1"/>
    <col min="2566" max="2566" width="17.421875" style="18" customWidth="1"/>
    <col min="2567" max="2814" width="9.140625" style="18" customWidth="1"/>
    <col min="2815" max="2815" width="16.57421875" style="18" customWidth="1"/>
    <col min="2816" max="2816" width="53.28125" style="18" customWidth="1"/>
    <col min="2817" max="2817" width="11.57421875" style="18" customWidth="1"/>
    <col min="2818" max="2818" width="12.7109375" style="18" customWidth="1"/>
    <col min="2819" max="2819" width="10.28125" style="18" customWidth="1"/>
    <col min="2820" max="2820" width="10.7109375" style="18" customWidth="1"/>
    <col min="2821" max="2821" width="15.421875" style="18" customWidth="1"/>
    <col min="2822" max="2822" width="17.421875" style="18" customWidth="1"/>
    <col min="2823" max="3070" width="9.140625" style="18" customWidth="1"/>
    <col min="3071" max="3071" width="16.57421875" style="18" customWidth="1"/>
    <col min="3072" max="3072" width="53.28125" style="18" customWidth="1"/>
    <col min="3073" max="3073" width="11.57421875" style="18" customWidth="1"/>
    <col min="3074" max="3074" width="12.7109375" style="18" customWidth="1"/>
    <col min="3075" max="3075" width="10.28125" style="18" customWidth="1"/>
    <col min="3076" max="3076" width="10.7109375" style="18" customWidth="1"/>
    <col min="3077" max="3077" width="15.421875" style="18" customWidth="1"/>
    <col min="3078" max="3078" width="17.421875" style="18" customWidth="1"/>
    <col min="3079" max="3326" width="9.140625" style="18" customWidth="1"/>
    <col min="3327" max="3327" width="16.57421875" style="18" customWidth="1"/>
    <col min="3328" max="3328" width="53.28125" style="18" customWidth="1"/>
    <col min="3329" max="3329" width="11.57421875" style="18" customWidth="1"/>
    <col min="3330" max="3330" width="12.7109375" style="18" customWidth="1"/>
    <col min="3331" max="3331" width="10.28125" style="18" customWidth="1"/>
    <col min="3332" max="3332" width="10.7109375" style="18" customWidth="1"/>
    <col min="3333" max="3333" width="15.421875" style="18" customWidth="1"/>
    <col min="3334" max="3334" width="17.421875" style="18" customWidth="1"/>
    <col min="3335" max="3582" width="9.140625" style="18" customWidth="1"/>
    <col min="3583" max="3583" width="16.57421875" style="18" customWidth="1"/>
    <col min="3584" max="3584" width="53.28125" style="18" customWidth="1"/>
    <col min="3585" max="3585" width="11.57421875" style="18" customWidth="1"/>
    <col min="3586" max="3586" width="12.7109375" style="18" customWidth="1"/>
    <col min="3587" max="3587" width="10.28125" style="18" customWidth="1"/>
    <col min="3588" max="3588" width="10.7109375" style="18" customWidth="1"/>
    <col min="3589" max="3589" width="15.421875" style="18" customWidth="1"/>
    <col min="3590" max="3590" width="17.421875" style="18" customWidth="1"/>
    <col min="3591" max="3838" width="9.140625" style="18" customWidth="1"/>
    <col min="3839" max="3839" width="16.57421875" style="18" customWidth="1"/>
    <col min="3840" max="3840" width="53.28125" style="18" customWidth="1"/>
    <col min="3841" max="3841" width="11.57421875" style="18" customWidth="1"/>
    <col min="3842" max="3842" width="12.7109375" style="18" customWidth="1"/>
    <col min="3843" max="3843" width="10.28125" style="18" customWidth="1"/>
    <col min="3844" max="3844" width="10.7109375" style="18" customWidth="1"/>
    <col min="3845" max="3845" width="15.421875" style="18" customWidth="1"/>
    <col min="3846" max="3846" width="17.421875" style="18" customWidth="1"/>
    <col min="3847" max="4094" width="9.140625" style="18" customWidth="1"/>
    <col min="4095" max="4095" width="16.57421875" style="18" customWidth="1"/>
    <col min="4096" max="4096" width="53.28125" style="18" customWidth="1"/>
    <col min="4097" max="4097" width="11.57421875" style="18" customWidth="1"/>
    <col min="4098" max="4098" width="12.7109375" style="18" customWidth="1"/>
    <col min="4099" max="4099" width="10.28125" style="18" customWidth="1"/>
    <col min="4100" max="4100" width="10.7109375" style="18" customWidth="1"/>
    <col min="4101" max="4101" width="15.421875" style="18" customWidth="1"/>
    <col min="4102" max="4102" width="17.421875" style="18" customWidth="1"/>
    <col min="4103" max="4350" width="9.140625" style="18" customWidth="1"/>
    <col min="4351" max="4351" width="16.57421875" style="18" customWidth="1"/>
    <col min="4352" max="4352" width="53.28125" style="18" customWidth="1"/>
    <col min="4353" max="4353" width="11.57421875" style="18" customWidth="1"/>
    <col min="4354" max="4354" width="12.7109375" style="18" customWidth="1"/>
    <col min="4355" max="4355" width="10.28125" style="18" customWidth="1"/>
    <col min="4356" max="4356" width="10.7109375" style="18" customWidth="1"/>
    <col min="4357" max="4357" width="15.421875" style="18" customWidth="1"/>
    <col min="4358" max="4358" width="17.421875" style="18" customWidth="1"/>
    <col min="4359" max="4606" width="9.140625" style="18" customWidth="1"/>
    <col min="4607" max="4607" width="16.57421875" style="18" customWidth="1"/>
    <col min="4608" max="4608" width="53.28125" style="18" customWidth="1"/>
    <col min="4609" max="4609" width="11.57421875" style="18" customWidth="1"/>
    <col min="4610" max="4610" width="12.7109375" style="18" customWidth="1"/>
    <col min="4611" max="4611" width="10.28125" style="18" customWidth="1"/>
    <col min="4612" max="4612" width="10.7109375" style="18" customWidth="1"/>
    <col min="4613" max="4613" width="15.421875" style="18" customWidth="1"/>
    <col min="4614" max="4614" width="17.421875" style="18" customWidth="1"/>
    <col min="4615" max="4862" width="9.140625" style="18" customWidth="1"/>
    <col min="4863" max="4863" width="16.57421875" style="18" customWidth="1"/>
    <col min="4864" max="4864" width="53.28125" style="18" customWidth="1"/>
    <col min="4865" max="4865" width="11.57421875" style="18" customWidth="1"/>
    <col min="4866" max="4866" width="12.7109375" style="18" customWidth="1"/>
    <col min="4867" max="4867" width="10.28125" style="18" customWidth="1"/>
    <col min="4868" max="4868" width="10.7109375" style="18" customWidth="1"/>
    <col min="4869" max="4869" width="15.421875" style="18" customWidth="1"/>
    <col min="4870" max="4870" width="17.421875" style="18" customWidth="1"/>
    <col min="4871" max="5118" width="9.140625" style="18" customWidth="1"/>
    <col min="5119" max="5119" width="16.57421875" style="18" customWidth="1"/>
    <col min="5120" max="5120" width="53.28125" style="18" customWidth="1"/>
    <col min="5121" max="5121" width="11.57421875" style="18" customWidth="1"/>
    <col min="5122" max="5122" width="12.7109375" style="18" customWidth="1"/>
    <col min="5123" max="5123" width="10.28125" style="18" customWidth="1"/>
    <col min="5124" max="5124" width="10.7109375" style="18" customWidth="1"/>
    <col min="5125" max="5125" width="15.421875" style="18" customWidth="1"/>
    <col min="5126" max="5126" width="17.421875" style="18" customWidth="1"/>
    <col min="5127" max="5374" width="9.140625" style="18" customWidth="1"/>
    <col min="5375" max="5375" width="16.57421875" style="18" customWidth="1"/>
    <col min="5376" max="5376" width="53.28125" style="18" customWidth="1"/>
    <col min="5377" max="5377" width="11.57421875" style="18" customWidth="1"/>
    <col min="5378" max="5378" width="12.7109375" style="18" customWidth="1"/>
    <col min="5379" max="5379" width="10.28125" style="18" customWidth="1"/>
    <col min="5380" max="5380" width="10.7109375" style="18" customWidth="1"/>
    <col min="5381" max="5381" width="15.421875" style="18" customWidth="1"/>
    <col min="5382" max="5382" width="17.421875" style="18" customWidth="1"/>
    <col min="5383" max="5630" width="9.140625" style="18" customWidth="1"/>
    <col min="5631" max="5631" width="16.57421875" style="18" customWidth="1"/>
    <col min="5632" max="5632" width="53.28125" style="18" customWidth="1"/>
    <col min="5633" max="5633" width="11.57421875" style="18" customWidth="1"/>
    <col min="5634" max="5634" width="12.7109375" style="18" customWidth="1"/>
    <col min="5635" max="5635" width="10.28125" style="18" customWidth="1"/>
    <col min="5636" max="5636" width="10.7109375" style="18" customWidth="1"/>
    <col min="5637" max="5637" width="15.421875" style="18" customWidth="1"/>
    <col min="5638" max="5638" width="17.421875" style="18" customWidth="1"/>
    <col min="5639" max="5886" width="9.140625" style="18" customWidth="1"/>
    <col min="5887" max="5887" width="16.57421875" style="18" customWidth="1"/>
    <col min="5888" max="5888" width="53.28125" style="18" customWidth="1"/>
    <col min="5889" max="5889" width="11.57421875" style="18" customWidth="1"/>
    <col min="5890" max="5890" width="12.7109375" style="18" customWidth="1"/>
    <col min="5891" max="5891" width="10.28125" style="18" customWidth="1"/>
    <col min="5892" max="5892" width="10.7109375" style="18" customWidth="1"/>
    <col min="5893" max="5893" width="15.421875" style="18" customWidth="1"/>
    <col min="5894" max="5894" width="17.421875" style="18" customWidth="1"/>
    <col min="5895" max="6142" width="9.140625" style="18" customWidth="1"/>
    <col min="6143" max="6143" width="16.57421875" style="18" customWidth="1"/>
    <col min="6144" max="6144" width="53.28125" style="18" customWidth="1"/>
    <col min="6145" max="6145" width="11.57421875" style="18" customWidth="1"/>
    <col min="6146" max="6146" width="12.7109375" style="18" customWidth="1"/>
    <col min="6147" max="6147" width="10.28125" style="18" customWidth="1"/>
    <col min="6148" max="6148" width="10.7109375" style="18" customWidth="1"/>
    <col min="6149" max="6149" width="15.421875" style="18" customWidth="1"/>
    <col min="6150" max="6150" width="17.421875" style="18" customWidth="1"/>
    <col min="6151" max="6398" width="9.140625" style="18" customWidth="1"/>
    <col min="6399" max="6399" width="16.57421875" style="18" customWidth="1"/>
    <col min="6400" max="6400" width="53.28125" style="18" customWidth="1"/>
    <col min="6401" max="6401" width="11.57421875" style="18" customWidth="1"/>
    <col min="6402" max="6402" width="12.7109375" style="18" customWidth="1"/>
    <col min="6403" max="6403" width="10.28125" style="18" customWidth="1"/>
    <col min="6404" max="6404" width="10.7109375" style="18" customWidth="1"/>
    <col min="6405" max="6405" width="15.421875" style="18" customWidth="1"/>
    <col min="6406" max="6406" width="17.421875" style="18" customWidth="1"/>
    <col min="6407" max="6654" width="9.140625" style="18" customWidth="1"/>
    <col min="6655" max="6655" width="16.57421875" style="18" customWidth="1"/>
    <col min="6656" max="6656" width="53.28125" style="18" customWidth="1"/>
    <col min="6657" max="6657" width="11.57421875" style="18" customWidth="1"/>
    <col min="6658" max="6658" width="12.7109375" style="18" customWidth="1"/>
    <col min="6659" max="6659" width="10.28125" style="18" customWidth="1"/>
    <col min="6660" max="6660" width="10.7109375" style="18" customWidth="1"/>
    <col min="6661" max="6661" width="15.421875" style="18" customWidth="1"/>
    <col min="6662" max="6662" width="17.421875" style="18" customWidth="1"/>
    <col min="6663" max="6910" width="9.140625" style="18" customWidth="1"/>
    <col min="6911" max="6911" width="16.57421875" style="18" customWidth="1"/>
    <col min="6912" max="6912" width="53.28125" style="18" customWidth="1"/>
    <col min="6913" max="6913" width="11.57421875" style="18" customWidth="1"/>
    <col min="6914" max="6914" width="12.7109375" style="18" customWidth="1"/>
    <col min="6915" max="6915" width="10.28125" style="18" customWidth="1"/>
    <col min="6916" max="6916" width="10.7109375" style="18" customWidth="1"/>
    <col min="6917" max="6917" width="15.421875" style="18" customWidth="1"/>
    <col min="6918" max="6918" width="17.421875" style="18" customWidth="1"/>
    <col min="6919" max="7166" width="9.140625" style="18" customWidth="1"/>
    <col min="7167" max="7167" width="16.57421875" style="18" customWidth="1"/>
    <col min="7168" max="7168" width="53.28125" style="18" customWidth="1"/>
    <col min="7169" max="7169" width="11.57421875" style="18" customWidth="1"/>
    <col min="7170" max="7170" width="12.7109375" style="18" customWidth="1"/>
    <col min="7171" max="7171" width="10.28125" style="18" customWidth="1"/>
    <col min="7172" max="7172" width="10.7109375" style="18" customWidth="1"/>
    <col min="7173" max="7173" width="15.421875" style="18" customWidth="1"/>
    <col min="7174" max="7174" width="17.421875" style="18" customWidth="1"/>
    <col min="7175" max="7422" width="9.140625" style="18" customWidth="1"/>
    <col min="7423" max="7423" width="16.57421875" style="18" customWidth="1"/>
    <col min="7424" max="7424" width="53.28125" style="18" customWidth="1"/>
    <col min="7425" max="7425" width="11.57421875" style="18" customWidth="1"/>
    <col min="7426" max="7426" width="12.7109375" style="18" customWidth="1"/>
    <col min="7427" max="7427" width="10.28125" style="18" customWidth="1"/>
    <col min="7428" max="7428" width="10.7109375" style="18" customWidth="1"/>
    <col min="7429" max="7429" width="15.421875" style="18" customWidth="1"/>
    <col min="7430" max="7430" width="17.421875" style="18" customWidth="1"/>
    <col min="7431" max="7678" width="9.140625" style="18" customWidth="1"/>
    <col min="7679" max="7679" width="16.57421875" style="18" customWidth="1"/>
    <col min="7680" max="7680" width="53.28125" style="18" customWidth="1"/>
    <col min="7681" max="7681" width="11.57421875" style="18" customWidth="1"/>
    <col min="7682" max="7682" width="12.7109375" style="18" customWidth="1"/>
    <col min="7683" max="7683" width="10.28125" style="18" customWidth="1"/>
    <col min="7684" max="7684" width="10.7109375" style="18" customWidth="1"/>
    <col min="7685" max="7685" width="15.421875" style="18" customWidth="1"/>
    <col min="7686" max="7686" width="17.421875" style="18" customWidth="1"/>
    <col min="7687" max="7934" width="9.140625" style="18" customWidth="1"/>
    <col min="7935" max="7935" width="16.57421875" style="18" customWidth="1"/>
    <col min="7936" max="7936" width="53.28125" style="18" customWidth="1"/>
    <col min="7937" max="7937" width="11.57421875" style="18" customWidth="1"/>
    <col min="7938" max="7938" width="12.7109375" style="18" customWidth="1"/>
    <col min="7939" max="7939" width="10.28125" style="18" customWidth="1"/>
    <col min="7940" max="7940" width="10.7109375" style="18" customWidth="1"/>
    <col min="7941" max="7941" width="15.421875" style="18" customWidth="1"/>
    <col min="7942" max="7942" width="17.421875" style="18" customWidth="1"/>
    <col min="7943" max="8190" width="9.140625" style="18" customWidth="1"/>
    <col min="8191" max="8191" width="16.57421875" style="18" customWidth="1"/>
    <col min="8192" max="8192" width="53.28125" style="18" customWidth="1"/>
    <col min="8193" max="8193" width="11.57421875" style="18" customWidth="1"/>
    <col min="8194" max="8194" width="12.7109375" style="18" customWidth="1"/>
    <col min="8195" max="8195" width="10.28125" style="18" customWidth="1"/>
    <col min="8196" max="8196" width="10.7109375" style="18" customWidth="1"/>
    <col min="8197" max="8197" width="15.421875" style="18" customWidth="1"/>
    <col min="8198" max="8198" width="17.421875" style="18" customWidth="1"/>
    <col min="8199" max="8446" width="9.140625" style="18" customWidth="1"/>
    <col min="8447" max="8447" width="16.57421875" style="18" customWidth="1"/>
    <col min="8448" max="8448" width="53.28125" style="18" customWidth="1"/>
    <col min="8449" max="8449" width="11.57421875" style="18" customWidth="1"/>
    <col min="8450" max="8450" width="12.7109375" style="18" customWidth="1"/>
    <col min="8451" max="8451" width="10.28125" style="18" customWidth="1"/>
    <col min="8452" max="8452" width="10.7109375" style="18" customWidth="1"/>
    <col min="8453" max="8453" width="15.421875" style="18" customWidth="1"/>
    <col min="8454" max="8454" width="17.421875" style="18" customWidth="1"/>
    <col min="8455" max="8702" width="9.140625" style="18" customWidth="1"/>
    <col min="8703" max="8703" width="16.57421875" style="18" customWidth="1"/>
    <col min="8704" max="8704" width="53.28125" style="18" customWidth="1"/>
    <col min="8705" max="8705" width="11.57421875" style="18" customWidth="1"/>
    <col min="8706" max="8706" width="12.7109375" style="18" customWidth="1"/>
    <col min="8707" max="8707" width="10.28125" style="18" customWidth="1"/>
    <col min="8708" max="8708" width="10.7109375" style="18" customWidth="1"/>
    <col min="8709" max="8709" width="15.421875" style="18" customWidth="1"/>
    <col min="8710" max="8710" width="17.421875" style="18" customWidth="1"/>
    <col min="8711" max="8958" width="9.140625" style="18" customWidth="1"/>
    <col min="8959" max="8959" width="16.57421875" style="18" customWidth="1"/>
    <col min="8960" max="8960" width="53.28125" style="18" customWidth="1"/>
    <col min="8961" max="8961" width="11.57421875" style="18" customWidth="1"/>
    <col min="8962" max="8962" width="12.7109375" style="18" customWidth="1"/>
    <col min="8963" max="8963" width="10.28125" style="18" customWidth="1"/>
    <col min="8964" max="8964" width="10.7109375" style="18" customWidth="1"/>
    <col min="8965" max="8965" width="15.421875" style="18" customWidth="1"/>
    <col min="8966" max="8966" width="17.421875" style="18" customWidth="1"/>
    <col min="8967" max="9214" width="9.140625" style="18" customWidth="1"/>
    <col min="9215" max="9215" width="16.57421875" style="18" customWidth="1"/>
    <col min="9216" max="9216" width="53.28125" style="18" customWidth="1"/>
    <col min="9217" max="9217" width="11.57421875" style="18" customWidth="1"/>
    <col min="9218" max="9218" width="12.7109375" style="18" customWidth="1"/>
    <col min="9219" max="9219" width="10.28125" style="18" customWidth="1"/>
    <col min="9220" max="9220" width="10.7109375" style="18" customWidth="1"/>
    <col min="9221" max="9221" width="15.421875" style="18" customWidth="1"/>
    <col min="9222" max="9222" width="17.421875" style="18" customWidth="1"/>
    <col min="9223" max="9470" width="9.140625" style="18" customWidth="1"/>
    <col min="9471" max="9471" width="16.57421875" style="18" customWidth="1"/>
    <col min="9472" max="9472" width="53.28125" style="18" customWidth="1"/>
    <col min="9473" max="9473" width="11.57421875" style="18" customWidth="1"/>
    <col min="9474" max="9474" width="12.7109375" style="18" customWidth="1"/>
    <col min="9475" max="9475" width="10.28125" style="18" customWidth="1"/>
    <col min="9476" max="9476" width="10.7109375" style="18" customWidth="1"/>
    <col min="9477" max="9477" width="15.421875" style="18" customWidth="1"/>
    <col min="9478" max="9478" width="17.421875" style="18" customWidth="1"/>
    <col min="9479" max="9726" width="9.140625" style="18" customWidth="1"/>
    <col min="9727" max="9727" width="16.57421875" style="18" customWidth="1"/>
    <col min="9728" max="9728" width="53.28125" style="18" customWidth="1"/>
    <col min="9729" max="9729" width="11.57421875" style="18" customWidth="1"/>
    <col min="9730" max="9730" width="12.7109375" style="18" customWidth="1"/>
    <col min="9731" max="9731" width="10.28125" style="18" customWidth="1"/>
    <col min="9732" max="9732" width="10.7109375" style="18" customWidth="1"/>
    <col min="9733" max="9733" width="15.421875" style="18" customWidth="1"/>
    <col min="9734" max="9734" width="17.421875" style="18" customWidth="1"/>
    <col min="9735" max="9982" width="9.140625" style="18" customWidth="1"/>
    <col min="9983" max="9983" width="16.57421875" style="18" customWidth="1"/>
    <col min="9984" max="9984" width="53.28125" style="18" customWidth="1"/>
    <col min="9985" max="9985" width="11.57421875" style="18" customWidth="1"/>
    <col min="9986" max="9986" width="12.7109375" style="18" customWidth="1"/>
    <col min="9987" max="9987" width="10.28125" style="18" customWidth="1"/>
    <col min="9988" max="9988" width="10.7109375" style="18" customWidth="1"/>
    <col min="9989" max="9989" width="15.421875" style="18" customWidth="1"/>
    <col min="9990" max="9990" width="17.421875" style="18" customWidth="1"/>
    <col min="9991" max="10238" width="9.140625" style="18" customWidth="1"/>
    <col min="10239" max="10239" width="16.57421875" style="18" customWidth="1"/>
    <col min="10240" max="10240" width="53.28125" style="18" customWidth="1"/>
    <col min="10241" max="10241" width="11.57421875" style="18" customWidth="1"/>
    <col min="10242" max="10242" width="12.7109375" style="18" customWidth="1"/>
    <col min="10243" max="10243" width="10.28125" style="18" customWidth="1"/>
    <col min="10244" max="10244" width="10.7109375" style="18" customWidth="1"/>
    <col min="10245" max="10245" width="15.421875" style="18" customWidth="1"/>
    <col min="10246" max="10246" width="17.421875" style="18" customWidth="1"/>
    <col min="10247" max="10494" width="9.140625" style="18" customWidth="1"/>
    <col min="10495" max="10495" width="16.57421875" style="18" customWidth="1"/>
    <col min="10496" max="10496" width="53.28125" style="18" customWidth="1"/>
    <col min="10497" max="10497" width="11.57421875" style="18" customWidth="1"/>
    <col min="10498" max="10498" width="12.7109375" style="18" customWidth="1"/>
    <col min="10499" max="10499" width="10.28125" style="18" customWidth="1"/>
    <col min="10500" max="10500" width="10.7109375" style="18" customWidth="1"/>
    <col min="10501" max="10501" width="15.421875" style="18" customWidth="1"/>
    <col min="10502" max="10502" width="17.421875" style="18" customWidth="1"/>
    <col min="10503" max="10750" width="9.140625" style="18" customWidth="1"/>
    <col min="10751" max="10751" width="16.57421875" style="18" customWidth="1"/>
    <col min="10752" max="10752" width="53.28125" style="18" customWidth="1"/>
    <col min="10753" max="10753" width="11.57421875" style="18" customWidth="1"/>
    <col min="10754" max="10754" width="12.7109375" style="18" customWidth="1"/>
    <col min="10755" max="10755" width="10.28125" style="18" customWidth="1"/>
    <col min="10756" max="10756" width="10.7109375" style="18" customWidth="1"/>
    <col min="10757" max="10757" width="15.421875" style="18" customWidth="1"/>
    <col min="10758" max="10758" width="17.421875" style="18" customWidth="1"/>
    <col min="10759" max="11006" width="9.140625" style="18" customWidth="1"/>
    <col min="11007" max="11007" width="16.57421875" style="18" customWidth="1"/>
    <col min="11008" max="11008" width="53.28125" style="18" customWidth="1"/>
    <col min="11009" max="11009" width="11.57421875" style="18" customWidth="1"/>
    <col min="11010" max="11010" width="12.7109375" style="18" customWidth="1"/>
    <col min="11011" max="11011" width="10.28125" style="18" customWidth="1"/>
    <col min="11012" max="11012" width="10.7109375" style="18" customWidth="1"/>
    <col min="11013" max="11013" width="15.421875" style="18" customWidth="1"/>
    <col min="11014" max="11014" width="17.421875" style="18" customWidth="1"/>
    <col min="11015" max="11262" width="9.140625" style="18" customWidth="1"/>
    <col min="11263" max="11263" width="16.57421875" style="18" customWidth="1"/>
    <col min="11264" max="11264" width="53.28125" style="18" customWidth="1"/>
    <col min="11265" max="11265" width="11.57421875" style="18" customWidth="1"/>
    <col min="11266" max="11266" width="12.7109375" style="18" customWidth="1"/>
    <col min="11267" max="11267" width="10.28125" style="18" customWidth="1"/>
    <col min="11268" max="11268" width="10.7109375" style="18" customWidth="1"/>
    <col min="11269" max="11269" width="15.421875" style="18" customWidth="1"/>
    <col min="11270" max="11270" width="17.421875" style="18" customWidth="1"/>
    <col min="11271" max="11518" width="9.140625" style="18" customWidth="1"/>
    <col min="11519" max="11519" width="16.57421875" style="18" customWidth="1"/>
    <col min="11520" max="11520" width="53.28125" style="18" customWidth="1"/>
    <col min="11521" max="11521" width="11.57421875" style="18" customWidth="1"/>
    <col min="11522" max="11522" width="12.7109375" style="18" customWidth="1"/>
    <col min="11523" max="11523" width="10.28125" style="18" customWidth="1"/>
    <col min="11524" max="11524" width="10.7109375" style="18" customWidth="1"/>
    <col min="11525" max="11525" width="15.421875" style="18" customWidth="1"/>
    <col min="11526" max="11526" width="17.421875" style="18" customWidth="1"/>
    <col min="11527" max="11774" width="9.140625" style="18" customWidth="1"/>
    <col min="11775" max="11775" width="16.57421875" style="18" customWidth="1"/>
    <col min="11776" max="11776" width="53.28125" style="18" customWidth="1"/>
    <col min="11777" max="11777" width="11.57421875" style="18" customWidth="1"/>
    <col min="11778" max="11778" width="12.7109375" style="18" customWidth="1"/>
    <col min="11779" max="11779" width="10.28125" style="18" customWidth="1"/>
    <col min="11780" max="11780" width="10.7109375" style="18" customWidth="1"/>
    <col min="11781" max="11781" width="15.421875" style="18" customWidth="1"/>
    <col min="11782" max="11782" width="17.421875" style="18" customWidth="1"/>
    <col min="11783" max="12030" width="9.140625" style="18" customWidth="1"/>
    <col min="12031" max="12031" width="16.57421875" style="18" customWidth="1"/>
    <col min="12032" max="12032" width="53.28125" style="18" customWidth="1"/>
    <col min="12033" max="12033" width="11.57421875" style="18" customWidth="1"/>
    <col min="12034" max="12034" width="12.7109375" style="18" customWidth="1"/>
    <col min="12035" max="12035" width="10.28125" style="18" customWidth="1"/>
    <col min="12036" max="12036" width="10.7109375" style="18" customWidth="1"/>
    <col min="12037" max="12037" width="15.421875" style="18" customWidth="1"/>
    <col min="12038" max="12038" width="17.421875" style="18" customWidth="1"/>
    <col min="12039" max="12286" width="9.140625" style="18" customWidth="1"/>
    <col min="12287" max="12287" width="16.57421875" style="18" customWidth="1"/>
    <col min="12288" max="12288" width="53.28125" style="18" customWidth="1"/>
    <col min="12289" max="12289" width="11.57421875" style="18" customWidth="1"/>
    <col min="12290" max="12290" width="12.7109375" style="18" customWidth="1"/>
    <col min="12291" max="12291" width="10.28125" style="18" customWidth="1"/>
    <col min="12292" max="12292" width="10.7109375" style="18" customWidth="1"/>
    <col min="12293" max="12293" width="15.421875" style="18" customWidth="1"/>
    <col min="12294" max="12294" width="17.421875" style="18" customWidth="1"/>
    <col min="12295" max="12542" width="9.140625" style="18" customWidth="1"/>
    <col min="12543" max="12543" width="16.57421875" style="18" customWidth="1"/>
    <col min="12544" max="12544" width="53.28125" style="18" customWidth="1"/>
    <col min="12545" max="12545" width="11.57421875" style="18" customWidth="1"/>
    <col min="12546" max="12546" width="12.7109375" style="18" customWidth="1"/>
    <col min="12547" max="12547" width="10.28125" style="18" customWidth="1"/>
    <col min="12548" max="12548" width="10.7109375" style="18" customWidth="1"/>
    <col min="12549" max="12549" width="15.421875" style="18" customWidth="1"/>
    <col min="12550" max="12550" width="17.421875" style="18" customWidth="1"/>
    <col min="12551" max="12798" width="9.140625" style="18" customWidth="1"/>
    <col min="12799" max="12799" width="16.57421875" style="18" customWidth="1"/>
    <col min="12800" max="12800" width="53.28125" style="18" customWidth="1"/>
    <col min="12801" max="12801" width="11.57421875" style="18" customWidth="1"/>
    <col min="12802" max="12802" width="12.7109375" style="18" customWidth="1"/>
    <col min="12803" max="12803" width="10.28125" style="18" customWidth="1"/>
    <col min="12804" max="12804" width="10.7109375" style="18" customWidth="1"/>
    <col min="12805" max="12805" width="15.421875" style="18" customWidth="1"/>
    <col min="12806" max="12806" width="17.421875" style="18" customWidth="1"/>
    <col min="12807" max="13054" width="9.140625" style="18" customWidth="1"/>
    <col min="13055" max="13055" width="16.57421875" style="18" customWidth="1"/>
    <col min="13056" max="13056" width="53.28125" style="18" customWidth="1"/>
    <col min="13057" max="13057" width="11.57421875" style="18" customWidth="1"/>
    <col min="13058" max="13058" width="12.7109375" style="18" customWidth="1"/>
    <col min="13059" max="13059" width="10.28125" style="18" customWidth="1"/>
    <col min="13060" max="13060" width="10.7109375" style="18" customWidth="1"/>
    <col min="13061" max="13061" width="15.421875" style="18" customWidth="1"/>
    <col min="13062" max="13062" width="17.421875" style="18" customWidth="1"/>
    <col min="13063" max="13310" width="9.140625" style="18" customWidth="1"/>
    <col min="13311" max="13311" width="16.57421875" style="18" customWidth="1"/>
    <col min="13312" max="13312" width="53.28125" style="18" customWidth="1"/>
    <col min="13313" max="13313" width="11.57421875" style="18" customWidth="1"/>
    <col min="13314" max="13314" width="12.7109375" style="18" customWidth="1"/>
    <col min="13315" max="13315" width="10.28125" style="18" customWidth="1"/>
    <col min="13316" max="13316" width="10.7109375" style="18" customWidth="1"/>
    <col min="13317" max="13317" width="15.421875" style="18" customWidth="1"/>
    <col min="13318" max="13318" width="17.421875" style="18" customWidth="1"/>
    <col min="13319" max="13566" width="9.140625" style="18" customWidth="1"/>
    <col min="13567" max="13567" width="16.57421875" style="18" customWidth="1"/>
    <col min="13568" max="13568" width="53.28125" style="18" customWidth="1"/>
    <col min="13569" max="13569" width="11.57421875" style="18" customWidth="1"/>
    <col min="13570" max="13570" width="12.7109375" style="18" customWidth="1"/>
    <col min="13571" max="13571" width="10.28125" style="18" customWidth="1"/>
    <col min="13572" max="13572" width="10.7109375" style="18" customWidth="1"/>
    <col min="13573" max="13573" width="15.421875" style="18" customWidth="1"/>
    <col min="13574" max="13574" width="17.421875" style="18" customWidth="1"/>
    <col min="13575" max="13822" width="9.140625" style="18" customWidth="1"/>
    <col min="13823" max="13823" width="16.57421875" style="18" customWidth="1"/>
    <col min="13824" max="13824" width="53.28125" style="18" customWidth="1"/>
    <col min="13825" max="13825" width="11.57421875" style="18" customWidth="1"/>
    <col min="13826" max="13826" width="12.7109375" style="18" customWidth="1"/>
    <col min="13827" max="13827" width="10.28125" style="18" customWidth="1"/>
    <col min="13828" max="13828" width="10.7109375" style="18" customWidth="1"/>
    <col min="13829" max="13829" width="15.421875" style="18" customWidth="1"/>
    <col min="13830" max="13830" width="17.421875" style="18" customWidth="1"/>
    <col min="13831" max="14078" width="9.140625" style="18" customWidth="1"/>
    <col min="14079" max="14079" width="16.57421875" style="18" customWidth="1"/>
    <col min="14080" max="14080" width="53.28125" style="18" customWidth="1"/>
    <col min="14081" max="14081" width="11.57421875" style="18" customWidth="1"/>
    <col min="14082" max="14082" width="12.7109375" style="18" customWidth="1"/>
    <col min="14083" max="14083" width="10.28125" style="18" customWidth="1"/>
    <col min="14084" max="14084" width="10.7109375" style="18" customWidth="1"/>
    <col min="14085" max="14085" width="15.421875" style="18" customWidth="1"/>
    <col min="14086" max="14086" width="17.421875" style="18" customWidth="1"/>
    <col min="14087" max="14334" width="9.140625" style="18" customWidth="1"/>
    <col min="14335" max="14335" width="16.57421875" style="18" customWidth="1"/>
    <col min="14336" max="14336" width="53.28125" style="18" customWidth="1"/>
    <col min="14337" max="14337" width="11.57421875" style="18" customWidth="1"/>
    <col min="14338" max="14338" width="12.7109375" style="18" customWidth="1"/>
    <col min="14339" max="14339" width="10.28125" style="18" customWidth="1"/>
    <col min="14340" max="14340" width="10.7109375" style="18" customWidth="1"/>
    <col min="14341" max="14341" width="15.421875" style="18" customWidth="1"/>
    <col min="14342" max="14342" width="17.421875" style="18" customWidth="1"/>
    <col min="14343" max="14590" width="9.140625" style="18" customWidth="1"/>
    <col min="14591" max="14591" width="16.57421875" style="18" customWidth="1"/>
    <col min="14592" max="14592" width="53.28125" style="18" customWidth="1"/>
    <col min="14593" max="14593" width="11.57421875" style="18" customWidth="1"/>
    <col min="14594" max="14594" width="12.7109375" style="18" customWidth="1"/>
    <col min="14595" max="14595" width="10.28125" style="18" customWidth="1"/>
    <col min="14596" max="14596" width="10.7109375" style="18" customWidth="1"/>
    <col min="14597" max="14597" width="15.421875" style="18" customWidth="1"/>
    <col min="14598" max="14598" width="17.421875" style="18" customWidth="1"/>
    <col min="14599" max="14846" width="9.140625" style="18" customWidth="1"/>
    <col min="14847" max="14847" width="16.57421875" style="18" customWidth="1"/>
    <col min="14848" max="14848" width="53.28125" style="18" customWidth="1"/>
    <col min="14849" max="14849" width="11.57421875" style="18" customWidth="1"/>
    <col min="14850" max="14850" width="12.7109375" style="18" customWidth="1"/>
    <col min="14851" max="14851" width="10.28125" style="18" customWidth="1"/>
    <col min="14852" max="14852" width="10.7109375" style="18" customWidth="1"/>
    <col min="14853" max="14853" width="15.421875" style="18" customWidth="1"/>
    <col min="14854" max="14854" width="17.421875" style="18" customWidth="1"/>
    <col min="14855" max="15102" width="9.140625" style="18" customWidth="1"/>
    <col min="15103" max="15103" width="16.57421875" style="18" customWidth="1"/>
    <col min="15104" max="15104" width="53.28125" style="18" customWidth="1"/>
    <col min="15105" max="15105" width="11.57421875" style="18" customWidth="1"/>
    <col min="15106" max="15106" width="12.7109375" style="18" customWidth="1"/>
    <col min="15107" max="15107" width="10.28125" style="18" customWidth="1"/>
    <col min="15108" max="15108" width="10.7109375" style="18" customWidth="1"/>
    <col min="15109" max="15109" width="15.421875" style="18" customWidth="1"/>
    <col min="15110" max="15110" width="17.421875" style="18" customWidth="1"/>
    <col min="15111" max="15358" width="9.140625" style="18" customWidth="1"/>
    <col min="15359" max="15359" width="16.57421875" style="18" customWidth="1"/>
    <col min="15360" max="15360" width="53.28125" style="18" customWidth="1"/>
    <col min="15361" max="15361" width="11.57421875" style="18" customWidth="1"/>
    <col min="15362" max="15362" width="12.7109375" style="18" customWidth="1"/>
    <col min="15363" max="15363" width="10.28125" style="18" customWidth="1"/>
    <col min="15364" max="15364" width="10.7109375" style="18" customWidth="1"/>
    <col min="15365" max="15365" width="15.421875" style="18" customWidth="1"/>
    <col min="15366" max="15366" width="17.421875" style="18" customWidth="1"/>
    <col min="15367" max="15614" width="9.140625" style="18" customWidth="1"/>
    <col min="15615" max="15615" width="16.57421875" style="18" customWidth="1"/>
    <col min="15616" max="15616" width="53.28125" style="18" customWidth="1"/>
    <col min="15617" max="15617" width="11.57421875" style="18" customWidth="1"/>
    <col min="15618" max="15618" width="12.7109375" style="18" customWidth="1"/>
    <col min="15619" max="15619" width="10.28125" style="18" customWidth="1"/>
    <col min="15620" max="15620" width="10.7109375" style="18" customWidth="1"/>
    <col min="15621" max="15621" width="15.421875" style="18" customWidth="1"/>
    <col min="15622" max="15622" width="17.421875" style="18" customWidth="1"/>
    <col min="15623" max="15870" width="9.140625" style="18" customWidth="1"/>
    <col min="15871" max="15871" width="16.57421875" style="18" customWidth="1"/>
    <col min="15872" max="15872" width="53.28125" style="18" customWidth="1"/>
    <col min="15873" max="15873" width="11.57421875" style="18" customWidth="1"/>
    <col min="15874" max="15874" width="12.7109375" style="18" customWidth="1"/>
    <col min="15875" max="15875" width="10.28125" style="18" customWidth="1"/>
    <col min="15876" max="15876" width="10.7109375" style="18" customWidth="1"/>
    <col min="15877" max="15877" width="15.421875" style="18" customWidth="1"/>
    <col min="15878" max="15878" width="17.421875" style="18" customWidth="1"/>
    <col min="15879" max="16126" width="9.140625" style="18" customWidth="1"/>
    <col min="16127" max="16127" width="16.57421875" style="18" customWidth="1"/>
    <col min="16128" max="16128" width="53.28125" style="18" customWidth="1"/>
    <col min="16129" max="16129" width="11.57421875" style="18" customWidth="1"/>
    <col min="16130" max="16130" width="12.7109375" style="18" customWidth="1"/>
    <col min="16131" max="16131" width="10.28125" style="18" customWidth="1"/>
    <col min="16132" max="16132" width="10.7109375" style="18" customWidth="1"/>
    <col min="16133" max="16133" width="15.421875" style="18" customWidth="1"/>
    <col min="16134" max="16134" width="17.421875" style="18" customWidth="1"/>
    <col min="16135" max="16384" width="9.140625" style="18" customWidth="1"/>
  </cols>
  <sheetData>
    <row r="1" spans="1:5" s="15" customFormat="1" ht="33.6" customHeight="1">
      <c r="A1" s="19" t="s">
        <v>173</v>
      </c>
      <c r="B1" s="325" t="str">
        <f>'Przykładowy wykaz procedur'!C4</f>
        <v>Morfologia krwi 8-parametrowa</v>
      </c>
      <c r="C1" s="325"/>
      <c r="E1" s="14"/>
    </row>
    <row r="2" spans="1:6" s="15" customFormat="1" ht="15">
      <c r="A2" s="19" t="s">
        <v>148</v>
      </c>
      <c r="B2" s="14" t="str">
        <f>'Przykładowy wykaz procedur'!B4</f>
        <v>C53</v>
      </c>
      <c r="C2" s="14"/>
      <c r="D2" s="14"/>
      <c r="E2" s="14"/>
      <c r="F2" s="14"/>
    </row>
    <row r="3" spans="1:6" s="15" customFormat="1" ht="15">
      <c r="A3" s="19"/>
      <c r="B3" s="14"/>
      <c r="C3" s="14"/>
      <c r="D3" s="14"/>
      <c r="E3" s="14"/>
      <c r="F3" s="14"/>
    </row>
    <row r="4" spans="1:6" s="15" customFormat="1" ht="15">
      <c r="A4" s="14" t="s">
        <v>174</v>
      </c>
      <c r="B4" s="14"/>
      <c r="C4" s="14"/>
      <c r="D4" s="14"/>
      <c r="E4" s="14"/>
      <c r="F4" s="14"/>
    </row>
    <row r="5" spans="1:6" s="15" customFormat="1" ht="15">
      <c r="A5" s="332"/>
      <c r="B5" s="315"/>
      <c r="C5" s="14"/>
      <c r="D5" s="14"/>
      <c r="E5" s="14"/>
      <c r="F5" s="14"/>
    </row>
    <row r="6" spans="1:9" s="17" customFormat="1" ht="79.15" customHeight="1">
      <c r="A6" s="43" t="s">
        <v>171</v>
      </c>
      <c r="B6" s="44" t="s">
        <v>213</v>
      </c>
      <c r="C6" s="45" t="s">
        <v>149</v>
      </c>
      <c r="D6" s="45" t="s">
        <v>214</v>
      </c>
      <c r="E6" s="45" t="s">
        <v>172</v>
      </c>
      <c r="F6" s="45" t="s">
        <v>218</v>
      </c>
      <c r="G6" s="45" t="s">
        <v>151</v>
      </c>
      <c r="H6" s="80" t="s">
        <v>152</v>
      </c>
      <c r="I6" s="43" t="s">
        <v>263</v>
      </c>
    </row>
    <row r="7" spans="1:9" s="17" customFormat="1" ht="15">
      <c r="A7" s="46" t="s">
        <v>212</v>
      </c>
      <c r="B7" s="47" t="s">
        <v>153</v>
      </c>
      <c r="C7" s="46" t="s">
        <v>154</v>
      </c>
      <c r="D7" s="46" t="s">
        <v>155</v>
      </c>
      <c r="E7" s="46" t="s">
        <v>156</v>
      </c>
      <c r="F7" s="46" t="s">
        <v>157</v>
      </c>
      <c r="G7" s="46" t="s">
        <v>158</v>
      </c>
      <c r="H7" s="81" t="s">
        <v>215</v>
      </c>
      <c r="I7" s="75"/>
    </row>
    <row r="8" spans="1:13" s="25" customFormat="1" ht="38.45" customHeight="1">
      <c r="A8" s="27">
        <f>'Przykładowe materiały - ceny'!A3</f>
        <v>1001</v>
      </c>
      <c r="B8" s="41" t="str">
        <f>'Przykładowe materiały - ceny'!B3</f>
        <v>Cellpack DCL</v>
      </c>
      <c r="C8" s="41" t="str">
        <f>'Przykładowe materiały - ceny'!C3</f>
        <v>odczynnik  do badań</v>
      </c>
      <c r="D8" s="90">
        <f>'Przykładowe materiały - ceny'!D3</f>
        <v>80000</v>
      </c>
      <c r="E8" s="23" t="str">
        <f>'Przykładowe materiały - ceny'!E3</f>
        <v>zestaw roczny</v>
      </c>
      <c r="F8" s="22">
        <v>1</v>
      </c>
      <c r="G8" s="24">
        <f>'Przykładowe materiały - ceny'!G3</f>
        <v>86683.7137614679</v>
      </c>
      <c r="H8" s="82">
        <f>(F8/D8)*G8</f>
        <v>1.0835464220183488</v>
      </c>
      <c r="I8" s="61" t="s">
        <v>283</v>
      </c>
      <c r="J8" s="69"/>
      <c r="K8" s="69"/>
      <c r="L8" s="69"/>
      <c r="M8" s="69"/>
    </row>
    <row r="9" spans="1:13" s="25" customFormat="1" ht="30">
      <c r="A9" s="27">
        <f>'Przykładowe materiały - ceny'!A5</f>
        <v>1003</v>
      </c>
      <c r="B9" s="41" t="str">
        <f>'Przykładowe materiały - ceny'!B5</f>
        <v>Sulfolyser</v>
      </c>
      <c r="C9" s="41" t="str">
        <f>'Przykładowe materiały - ceny'!C5</f>
        <v>odczynnik  do badań</v>
      </c>
      <c r="D9" s="90">
        <f>'Przykładowe materiały - ceny'!D5</f>
        <v>80000</v>
      </c>
      <c r="E9" s="23" t="str">
        <f>'Przykładowe materiały - ceny'!E5</f>
        <v>zestaw roczny</v>
      </c>
      <c r="F9" s="22">
        <v>1</v>
      </c>
      <c r="G9" s="24">
        <f>'Przykładowe materiały - ceny'!G5</f>
        <v>13849.365137614679</v>
      </c>
      <c r="H9" s="82">
        <f aca="true" t="shared" si="0" ref="H9:H14">(F9/D9)*G9</f>
        <v>0.1731170642201835</v>
      </c>
      <c r="I9" s="61" t="s">
        <v>283</v>
      </c>
      <c r="J9" s="69"/>
      <c r="K9" s="69"/>
      <c r="L9" s="69"/>
      <c r="M9" s="69"/>
    </row>
    <row r="10" spans="1:13" s="25" customFormat="1" ht="30">
      <c r="A10" s="27">
        <f>'Przykładowe materiały - ceny'!A6</f>
        <v>1004</v>
      </c>
      <c r="B10" s="41" t="str">
        <f>'Przykładowe materiały - ceny'!B6</f>
        <v>Lysercell WNR</v>
      </c>
      <c r="C10" s="41" t="str">
        <f>'Przykładowe materiały - ceny'!C6</f>
        <v>odczynnik  do badań</v>
      </c>
      <c r="D10" s="90">
        <f>'Przykładowe materiały - ceny'!D6</f>
        <v>80000</v>
      </c>
      <c r="E10" s="23" t="str">
        <f>'Przykładowe materiały - ceny'!E6</f>
        <v>zestaw roczny</v>
      </c>
      <c r="F10" s="22">
        <v>1</v>
      </c>
      <c r="G10" s="24">
        <f>'Przykładowe materiały - ceny'!G6</f>
        <v>34458.53944954129</v>
      </c>
      <c r="H10" s="82">
        <f t="shared" si="0"/>
        <v>0.43073174311926615</v>
      </c>
      <c r="I10" s="61" t="s">
        <v>283</v>
      </c>
      <c r="J10" s="69"/>
      <c r="K10" s="69"/>
      <c r="L10" s="69"/>
      <c r="M10" s="69"/>
    </row>
    <row r="11" spans="1:13" s="25" customFormat="1" ht="30">
      <c r="A11" s="27">
        <f>'Przykładowe materiały - ceny'!A8</f>
        <v>1006</v>
      </c>
      <c r="B11" s="41" t="str">
        <f>'Przykładowe materiały - ceny'!B8</f>
        <v>Fluorocell WNR</v>
      </c>
      <c r="C11" s="41" t="str">
        <f>'Przykładowe materiały - ceny'!C8</f>
        <v>odczynnik  do badań</v>
      </c>
      <c r="D11" s="90">
        <f>'Przykładowe materiały - ceny'!D8</f>
        <v>80000</v>
      </c>
      <c r="E11" s="23" t="str">
        <f>'Przykładowe materiały - ceny'!E8</f>
        <v>zestaw roczny</v>
      </c>
      <c r="F11" s="22">
        <v>1</v>
      </c>
      <c r="G11" s="24">
        <f>'Przykładowe materiały - ceny'!G8</f>
        <v>11633.344587155965</v>
      </c>
      <c r="H11" s="82">
        <f t="shared" si="0"/>
        <v>0.14541680733944956</v>
      </c>
      <c r="I11" s="61" t="s">
        <v>283</v>
      </c>
      <c r="J11" s="69"/>
      <c r="K11" s="69"/>
      <c r="L11" s="69"/>
      <c r="M11" s="69"/>
    </row>
    <row r="12" spans="1:13" s="25" customFormat="1" ht="30">
      <c r="A12" s="27">
        <f>'Przykładowe materiały - ceny'!A10</f>
        <v>1008</v>
      </c>
      <c r="B12" s="41" t="str">
        <f>'Przykładowe materiały - ceny'!B10</f>
        <v>Fluorocell PLT</v>
      </c>
      <c r="C12" s="41" t="str">
        <f>'Przykładowe materiały - ceny'!C10</f>
        <v>odczynnik  do badań</v>
      </c>
      <c r="D12" s="90">
        <f>'Przykładowe materiały - ceny'!D10</f>
        <v>80000</v>
      </c>
      <c r="E12" s="23" t="str">
        <f>'Przykładowe materiały - ceny'!E10</f>
        <v>zestaw roczny</v>
      </c>
      <c r="F12" s="22">
        <v>1</v>
      </c>
      <c r="G12" s="24">
        <f>'Przykładowe materiały - ceny'!G10</f>
        <v>2967.7211009174316</v>
      </c>
      <c r="H12" s="82">
        <f t="shared" si="0"/>
        <v>0.0370965137614679</v>
      </c>
      <c r="I12" s="61" t="s">
        <v>283</v>
      </c>
      <c r="J12" s="69"/>
      <c r="K12" s="69"/>
      <c r="L12" s="69"/>
      <c r="M12" s="69"/>
    </row>
    <row r="13" spans="1:13" s="25" customFormat="1" ht="30">
      <c r="A13" s="27">
        <f>'Przykładowe materiały - ceny'!A12</f>
        <v>1010</v>
      </c>
      <c r="B13" s="41" t="str">
        <f>'Przykładowe materiały - ceny'!B12</f>
        <v>Cellclean</v>
      </c>
      <c r="C13" s="41" t="str">
        <f>'Przykładowe materiały - ceny'!C12</f>
        <v>materiał zużywalny</v>
      </c>
      <c r="D13" s="90">
        <f>'Przykładowe materiały - ceny'!D12</f>
        <v>80000</v>
      </c>
      <c r="E13" s="23" t="str">
        <f>'Przykładowe materiały - ceny'!E12</f>
        <v>zestaw roczny</v>
      </c>
      <c r="F13" s="22">
        <v>1</v>
      </c>
      <c r="G13" s="24">
        <f>'Przykładowe materiały - ceny'!G12</f>
        <v>13928.504366972476</v>
      </c>
      <c r="H13" s="82">
        <f t="shared" si="0"/>
        <v>0.17410630458715595</v>
      </c>
      <c r="I13" s="61" t="s">
        <v>283</v>
      </c>
      <c r="J13" s="69"/>
      <c r="K13" s="69"/>
      <c r="L13" s="69"/>
      <c r="M13" s="69"/>
    </row>
    <row r="14" spans="1:13" s="25" customFormat="1" ht="30">
      <c r="A14" s="20">
        <f>'Przykładowe materiały - ceny'!A13</f>
        <v>1011</v>
      </c>
      <c r="B14" s="21" t="str">
        <f>'Przykładowe materiały - ceny'!B13</f>
        <v xml:space="preserve">XN CHECK </v>
      </c>
      <c r="C14" s="21" t="str">
        <f>'Przykładowe materiały - ceny'!C13</f>
        <v>materiał kontrolny</v>
      </c>
      <c r="D14" s="91">
        <f>'Przykładowe materiały - ceny'!D13</f>
        <v>80000</v>
      </c>
      <c r="E14" s="23" t="str">
        <f>'Przykładowe materiały - ceny'!E13</f>
        <v>zestaw roczny</v>
      </c>
      <c r="F14" s="22">
        <v>1</v>
      </c>
      <c r="G14" s="24">
        <f>'Przykładowe materiały - ceny'!G13</f>
        <v>16619.238165137616</v>
      </c>
      <c r="H14" s="42">
        <f t="shared" si="0"/>
        <v>0.20774047706422022</v>
      </c>
      <c r="I14" s="61" t="s">
        <v>283</v>
      </c>
      <c r="J14" s="69"/>
      <c r="K14" s="69"/>
      <c r="L14" s="69"/>
      <c r="M14" s="69"/>
    </row>
    <row r="15" spans="1:13" s="25" customFormat="1" ht="37.15" customHeight="1">
      <c r="A15" s="20"/>
      <c r="B15" s="21" t="s">
        <v>561</v>
      </c>
      <c r="C15" s="22"/>
      <c r="D15" s="24"/>
      <c r="E15" s="23"/>
      <c r="F15" s="24"/>
      <c r="G15" s="24"/>
      <c r="H15" s="42">
        <f>'Przykładowe materiały wspólne'!H29</f>
        <v>0.07908550171815339</v>
      </c>
      <c r="I15" s="26"/>
      <c r="J15" s="69"/>
      <c r="K15" s="69"/>
      <c r="L15" s="69"/>
      <c r="M15" s="69"/>
    </row>
    <row r="16" spans="1:13" s="25" customFormat="1" ht="15">
      <c r="A16" s="20"/>
      <c r="B16" s="21"/>
      <c r="C16" s="22"/>
      <c r="D16" s="24"/>
      <c r="E16" s="23"/>
      <c r="F16" s="24"/>
      <c r="G16" s="24"/>
      <c r="H16" s="42"/>
      <c r="I16" s="26"/>
      <c r="J16" s="69"/>
      <c r="K16" s="69"/>
      <c r="L16" s="69"/>
      <c r="M16" s="69"/>
    </row>
    <row r="17" spans="1:13" s="25" customFormat="1" ht="15">
      <c r="A17" s="20"/>
      <c r="B17" s="21"/>
      <c r="C17" s="22"/>
      <c r="D17" s="24"/>
      <c r="E17" s="23"/>
      <c r="F17" s="24"/>
      <c r="G17" s="24"/>
      <c r="H17" s="42"/>
      <c r="I17" s="26"/>
      <c r="J17" s="69"/>
      <c r="K17" s="69"/>
      <c r="L17" s="69"/>
      <c r="M17" s="69"/>
    </row>
    <row r="18" spans="1:13" s="25" customFormat="1" ht="15">
      <c r="A18" s="20"/>
      <c r="B18" s="21"/>
      <c r="C18" s="22"/>
      <c r="D18" s="24"/>
      <c r="E18" s="23"/>
      <c r="F18" s="24"/>
      <c r="G18" s="24"/>
      <c r="H18" s="42"/>
      <c r="I18" s="26"/>
      <c r="J18" s="69"/>
      <c r="K18" s="69"/>
      <c r="L18" s="69"/>
      <c r="M18" s="69"/>
    </row>
    <row r="19" spans="1:13" s="25" customFormat="1" ht="18" customHeight="1">
      <c r="A19" s="308" t="s">
        <v>221</v>
      </c>
      <c r="B19" s="309"/>
      <c r="C19" s="309"/>
      <c r="D19" s="309"/>
      <c r="E19" s="309"/>
      <c r="F19" s="309"/>
      <c r="G19" s="310"/>
      <c r="H19" s="63">
        <f>SUM(H8:H18)</f>
        <v>2.3308408338282454</v>
      </c>
      <c r="I19" s="26"/>
      <c r="J19" s="69"/>
      <c r="K19" s="69"/>
      <c r="L19" s="69"/>
      <c r="M19" s="69"/>
    </row>
    <row r="20" spans="1:13" s="25" customFormat="1" ht="18" customHeight="1">
      <c r="A20" s="79"/>
      <c r="B20" s="79"/>
      <c r="C20" s="79"/>
      <c r="D20" s="79"/>
      <c r="E20" s="79"/>
      <c r="F20" s="79"/>
      <c r="G20" s="79"/>
      <c r="H20" s="79"/>
      <c r="I20" s="69"/>
      <c r="J20" s="69"/>
      <c r="K20" s="69"/>
      <c r="L20" s="69"/>
      <c r="M20" s="69"/>
    </row>
    <row r="21" spans="1:3" ht="22.15" customHeight="1">
      <c r="A21" s="14" t="s">
        <v>175</v>
      </c>
      <c r="B21" s="10"/>
      <c r="C21" s="10"/>
    </row>
    <row r="22" spans="1:3" ht="22.15" customHeight="1">
      <c r="A22" s="12" t="s">
        <v>176</v>
      </c>
      <c r="B22" s="70" t="s">
        <v>226</v>
      </c>
      <c r="C22" s="70" t="s">
        <v>227</v>
      </c>
    </row>
    <row r="23" spans="1:3" ht="22.15" customHeight="1">
      <c r="A23" s="71" t="s">
        <v>167</v>
      </c>
      <c r="B23" s="49">
        <f>'Przykładowe stawki wynagrodzeń'!E14</f>
        <v>44.821322413636366</v>
      </c>
      <c r="C23" s="49">
        <f>B23/60</f>
        <v>0.7470220402272728</v>
      </c>
    </row>
    <row r="24" spans="1:3" ht="22.15" customHeight="1">
      <c r="A24" s="62" t="s">
        <v>207</v>
      </c>
      <c r="B24" s="50">
        <f>'Przykładowe stawki wynagrodzeń'!E19</f>
        <v>31.11891829375</v>
      </c>
      <c r="C24" s="50">
        <f aca="true" t="shared" si="1" ref="C24:C25">B24/60</f>
        <v>0.5186486382291666</v>
      </c>
    </row>
    <row r="25" spans="1:3" ht="22.15" customHeight="1">
      <c r="A25" s="62" t="s">
        <v>208</v>
      </c>
      <c r="B25" s="50">
        <f>'Przykładowe stawki wynagrodzeń'!E21</f>
        <v>24.84834975</v>
      </c>
      <c r="C25" s="50">
        <f t="shared" si="1"/>
        <v>0.4141391625</v>
      </c>
    </row>
    <row r="26" ht="22.15" customHeight="1">
      <c r="A26" s="19"/>
    </row>
    <row r="27" spans="1:7" ht="60">
      <c r="A27" s="43" t="s">
        <v>232</v>
      </c>
      <c r="B27" s="43" t="s">
        <v>222</v>
      </c>
      <c r="C27" s="43" t="s">
        <v>214</v>
      </c>
      <c r="D27" s="43" t="s">
        <v>233</v>
      </c>
      <c r="E27" s="43" t="s">
        <v>234</v>
      </c>
      <c r="F27" s="43" t="s">
        <v>223</v>
      </c>
      <c r="G27" s="43" t="s">
        <v>224</v>
      </c>
    </row>
    <row r="28" spans="1:7" ht="15">
      <c r="A28" s="57"/>
      <c r="B28" s="46" t="s">
        <v>153</v>
      </c>
      <c r="C28" s="46" t="s">
        <v>155</v>
      </c>
      <c r="D28" s="46" t="s">
        <v>156</v>
      </c>
      <c r="E28" s="46" t="s">
        <v>157</v>
      </c>
      <c r="F28" s="46" t="s">
        <v>158</v>
      </c>
      <c r="G28" s="51" t="s">
        <v>225</v>
      </c>
    </row>
    <row r="29" spans="1:7" ht="19.9" customHeight="1">
      <c r="A29" s="52" t="s">
        <v>238</v>
      </c>
      <c r="B29" s="16" t="str">
        <f>A24</f>
        <v>technik analityki</v>
      </c>
      <c r="C29" s="92">
        <v>1</v>
      </c>
      <c r="D29" s="16" t="s">
        <v>166</v>
      </c>
      <c r="E29" s="52">
        <v>2</v>
      </c>
      <c r="F29" s="58">
        <f>C24</f>
        <v>0.5186486382291666</v>
      </c>
      <c r="G29" s="31">
        <f>(E29/C29)*F29</f>
        <v>1.0372972764583333</v>
      </c>
    </row>
    <row r="30" spans="1:13" ht="19.9" customHeight="1">
      <c r="A30" s="329" t="s">
        <v>239</v>
      </c>
      <c r="B30" s="16" t="str">
        <f>A24</f>
        <v>technik analityki</v>
      </c>
      <c r="C30" s="92">
        <f>'Przykładowy wykaz procedur'!F4</f>
        <v>333.33333333333337</v>
      </c>
      <c r="D30" s="16" t="s">
        <v>166</v>
      </c>
      <c r="E30" s="59">
        <v>10</v>
      </c>
      <c r="F30" s="58">
        <f>C24</f>
        <v>0.5186486382291666</v>
      </c>
      <c r="G30" s="31">
        <f aca="true" t="shared" si="2" ref="G30:G35">(E30/C30)*F30</f>
        <v>0.015559459146874996</v>
      </c>
      <c r="H30" s="327"/>
      <c r="I30" s="328"/>
      <c r="J30" s="328"/>
      <c r="K30" s="328"/>
      <c r="L30" s="328"/>
      <c r="M30" s="328"/>
    </row>
    <row r="31" spans="1:7" ht="19.9" customHeight="1">
      <c r="A31" s="330"/>
      <c r="B31" s="16" t="str">
        <f>A25</f>
        <v>pomoc laboratoryjna</v>
      </c>
      <c r="C31" s="92">
        <f>'Przykładowy wykaz procedur'!F4</f>
        <v>333.33333333333337</v>
      </c>
      <c r="D31" s="16" t="s">
        <v>166</v>
      </c>
      <c r="E31" s="59">
        <v>10</v>
      </c>
      <c r="F31" s="58">
        <f>C25</f>
        <v>0.4141391625</v>
      </c>
      <c r="G31" s="31">
        <f t="shared" si="2"/>
        <v>0.012424174874999997</v>
      </c>
    </row>
    <row r="32" spans="1:12" ht="41.45" customHeight="1">
      <c r="A32" s="52" t="s">
        <v>242</v>
      </c>
      <c r="B32" s="16" t="str">
        <f>A23</f>
        <v>diagnosta laboratoryjny</v>
      </c>
      <c r="C32" s="92">
        <v>10</v>
      </c>
      <c r="D32" s="16" t="s">
        <v>166</v>
      </c>
      <c r="E32" s="52">
        <v>25</v>
      </c>
      <c r="F32" s="58">
        <f>C23</f>
        <v>0.7470220402272728</v>
      </c>
      <c r="G32" s="31">
        <f t="shared" si="2"/>
        <v>1.867555100568182</v>
      </c>
      <c r="H32" s="327"/>
      <c r="I32" s="328"/>
      <c r="J32" s="328"/>
      <c r="K32" s="328"/>
      <c r="L32" s="328"/>
    </row>
    <row r="33" spans="1:7" ht="19.9" customHeight="1">
      <c r="A33" s="52" t="s">
        <v>236</v>
      </c>
      <c r="B33" s="16" t="str">
        <f>A23</f>
        <v>diagnosta laboratoryjny</v>
      </c>
      <c r="C33" s="92">
        <v>1</v>
      </c>
      <c r="D33" s="16" t="s">
        <v>166</v>
      </c>
      <c r="E33" s="52">
        <v>2</v>
      </c>
      <c r="F33" s="58">
        <f>C23</f>
        <v>0.7470220402272728</v>
      </c>
      <c r="G33" s="31">
        <f t="shared" si="2"/>
        <v>1.4940440804545456</v>
      </c>
    </row>
    <row r="34" spans="1:7" ht="19.9" customHeight="1">
      <c r="A34" s="329" t="s">
        <v>237</v>
      </c>
      <c r="B34" s="16" t="str">
        <f>A24</f>
        <v>technik analityki</v>
      </c>
      <c r="C34" s="92">
        <f>'Przykładowy wykaz procedur'!F4</f>
        <v>333.33333333333337</v>
      </c>
      <c r="D34" s="16" t="s">
        <v>166</v>
      </c>
      <c r="E34" s="52">
        <v>10</v>
      </c>
      <c r="F34" s="58">
        <f>C24</f>
        <v>0.5186486382291666</v>
      </c>
      <c r="G34" s="31">
        <f t="shared" si="2"/>
        <v>0.015559459146874996</v>
      </c>
    </row>
    <row r="35" spans="1:7" ht="19.9" customHeight="1">
      <c r="A35" s="330"/>
      <c r="B35" s="16" t="str">
        <f>A25</f>
        <v>pomoc laboratoryjna</v>
      </c>
      <c r="C35" s="92">
        <f>'Przykładowy wykaz procedur'!F4</f>
        <v>333.33333333333337</v>
      </c>
      <c r="D35" s="16" t="s">
        <v>166</v>
      </c>
      <c r="E35" s="52">
        <v>10</v>
      </c>
      <c r="F35" s="58">
        <f>C25</f>
        <v>0.4141391625</v>
      </c>
      <c r="G35" s="31">
        <f t="shared" si="2"/>
        <v>0.012424174874999997</v>
      </c>
    </row>
    <row r="36" spans="1:7" ht="39.6" customHeight="1">
      <c r="A36" s="308" t="s">
        <v>279</v>
      </c>
      <c r="B36" s="309"/>
      <c r="C36" s="309"/>
      <c r="D36" s="309"/>
      <c r="E36" s="309"/>
      <c r="F36" s="309"/>
      <c r="G36" s="63">
        <f>SUM(G29:G35)</f>
        <v>4.454863725524811</v>
      </c>
    </row>
    <row r="39" spans="1:3" ht="26.45" customHeight="1">
      <c r="A39" s="331" t="s">
        <v>210</v>
      </c>
      <c r="B39" s="331"/>
      <c r="C39" s="36">
        <f>H19</f>
        <v>2.3308408338282454</v>
      </c>
    </row>
    <row r="40" spans="1:3" ht="25.15" customHeight="1">
      <c r="A40" s="326" t="s">
        <v>211</v>
      </c>
      <c r="B40" s="326"/>
      <c r="C40" s="36">
        <f>G36</f>
        <v>4.454863725524811</v>
      </c>
    </row>
    <row r="41" spans="1:3" ht="25.15" customHeight="1">
      <c r="A41" s="95" t="s">
        <v>209</v>
      </c>
      <c r="B41" s="96"/>
      <c r="C41" s="97">
        <f>SUM(C39:C40)</f>
        <v>6.785704559353057</v>
      </c>
    </row>
  </sheetData>
  <mergeCells count="10">
    <mergeCell ref="B1:C1"/>
    <mergeCell ref="A19:G19"/>
    <mergeCell ref="A40:B40"/>
    <mergeCell ref="H32:L32"/>
    <mergeCell ref="H30:M30"/>
    <mergeCell ref="A30:A31"/>
    <mergeCell ref="A34:A35"/>
    <mergeCell ref="A36:F36"/>
    <mergeCell ref="A39:B39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617FD-0CFB-4D4B-957F-A7345F172982}">
  <sheetPr>
    <tabColor rgb="FFFFCCCC"/>
  </sheetPr>
  <dimension ref="A1:M46"/>
  <sheetViews>
    <sheetView workbookViewId="0" topLeftCell="A15">
      <selection activeCell="A17" sqref="A17:XFD17"/>
    </sheetView>
  </sheetViews>
  <sheetFormatPr defaultColWidth="9.140625" defaultRowHeight="15"/>
  <cols>
    <col min="1" max="1" width="44.28125" style="0" customWidth="1"/>
    <col min="2" max="2" width="31.8515625" style="0" customWidth="1"/>
    <col min="3" max="3" width="11.421875" style="0" customWidth="1"/>
    <col min="5" max="5" width="10.28125" style="0" customWidth="1"/>
    <col min="7" max="7" width="14.140625" style="0" customWidth="1"/>
    <col min="8" max="8" width="15.00390625" style="0" customWidth="1"/>
    <col min="9" max="9" width="28.7109375" style="0" customWidth="1"/>
  </cols>
  <sheetData>
    <row r="1" spans="1:13" ht="15">
      <c r="A1" s="12" t="s">
        <v>216</v>
      </c>
      <c r="B1" s="322" t="str">
        <f>'Przykładowy wykaz procedur'!C5</f>
        <v>Morfologia krwi 8 parametrowa z retykulocytami</v>
      </c>
      <c r="C1" s="322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">
      <c r="A2" s="12" t="s">
        <v>217</v>
      </c>
      <c r="B2" s="12" t="str">
        <f>'Przykładowy wykaz procedur'!B5</f>
        <v>C53.C69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5">
      <c r="A3" s="12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5">
      <c r="A4" s="12" t="s">
        <v>174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60">
      <c r="A6" s="43" t="s">
        <v>171</v>
      </c>
      <c r="B6" s="43" t="s">
        <v>213</v>
      </c>
      <c r="C6" s="43" t="s">
        <v>149</v>
      </c>
      <c r="D6" s="43" t="s">
        <v>214</v>
      </c>
      <c r="E6" s="43" t="s">
        <v>172</v>
      </c>
      <c r="F6" s="43" t="s">
        <v>218</v>
      </c>
      <c r="G6" s="43" t="s">
        <v>219</v>
      </c>
      <c r="H6" s="80" t="s">
        <v>152</v>
      </c>
      <c r="I6" s="43" t="s">
        <v>263</v>
      </c>
      <c r="J6" s="10"/>
      <c r="K6" s="10"/>
      <c r="L6" s="10"/>
      <c r="M6" s="10"/>
    </row>
    <row r="7" spans="1:13" ht="15">
      <c r="A7" s="46" t="s">
        <v>212</v>
      </c>
      <c r="B7" s="46" t="s">
        <v>153</v>
      </c>
      <c r="C7" s="46" t="s">
        <v>154</v>
      </c>
      <c r="D7" s="46" t="s">
        <v>155</v>
      </c>
      <c r="E7" s="46" t="s">
        <v>156</v>
      </c>
      <c r="F7" s="46" t="s">
        <v>157</v>
      </c>
      <c r="G7" s="46" t="s">
        <v>158</v>
      </c>
      <c r="H7" s="83" t="s">
        <v>215</v>
      </c>
      <c r="I7" s="75"/>
      <c r="J7" s="10"/>
      <c r="K7" s="10"/>
      <c r="L7" s="10"/>
      <c r="M7" s="10"/>
    </row>
    <row r="8" spans="1:13" ht="38.45" customHeight="1">
      <c r="A8" s="11">
        <f>'Przykładowe materiały - ceny'!A3</f>
        <v>1001</v>
      </c>
      <c r="B8" s="61" t="str">
        <f>'Przykładowe materiały - ceny'!B3</f>
        <v>Cellpack DCL</v>
      </c>
      <c r="C8" s="61" t="str">
        <f>'Przykładowe materiały - ceny'!C3</f>
        <v>odczynnik  do badań</v>
      </c>
      <c r="D8" s="66">
        <f>'Przykładowe materiały - ceny'!D3</f>
        <v>80000</v>
      </c>
      <c r="E8" s="61" t="str">
        <f>'Przykładowe materiały - ceny'!E3</f>
        <v>zestaw roczny</v>
      </c>
      <c r="F8" s="61">
        <v>1</v>
      </c>
      <c r="G8" s="86">
        <f>'Przykładowe materiały - ceny'!G3</f>
        <v>86683.7137614679</v>
      </c>
      <c r="H8" s="84">
        <f>(F8/D8)*G8</f>
        <v>1.0835464220183488</v>
      </c>
      <c r="I8" s="61" t="s">
        <v>283</v>
      </c>
      <c r="J8" s="10"/>
      <c r="K8" s="10"/>
      <c r="L8" s="10"/>
      <c r="M8" s="10"/>
    </row>
    <row r="9" spans="1:13" ht="25.9" customHeight="1">
      <c r="A9" s="11">
        <f>'Przykładowe materiały - ceny'!A4</f>
        <v>1002</v>
      </c>
      <c r="B9" s="61" t="str">
        <f>'Przykładowe materiały - ceny'!B4</f>
        <v>Cellpack DFL</v>
      </c>
      <c r="C9" s="61" t="str">
        <f>'Przykładowe materiały - ceny'!C4</f>
        <v>odczynnik  do badań</v>
      </c>
      <c r="D9" s="66">
        <f>'Przykładowe materiały - ceny'!D4</f>
        <v>14000</v>
      </c>
      <c r="E9" s="61" t="str">
        <f>'Przykładowe materiały - ceny'!E4</f>
        <v>zestaw roczny</v>
      </c>
      <c r="F9" s="61">
        <v>1</v>
      </c>
      <c r="G9" s="86">
        <f>'Przykładowe materiały - ceny'!G4</f>
        <v>9319.820487804878</v>
      </c>
      <c r="H9" s="84">
        <f aca="true" t="shared" si="0" ref="H9:H16">(F9/D9)*G9</f>
        <v>0.6657014634146342</v>
      </c>
      <c r="I9" s="52" t="s">
        <v>281</v>
      </c>
      <c r="J9" s="10"/>
      <c r="K9" s="10"/>
      <c r="L9" s="10"/>
      <c r="M9" s="10"/>
    </row>
    <row r="10" spans="1:13" ht="25.9" customHeight="1">
      <c r="A10" s="11">
        <f>'Przykładowe materiały - ceny'!A5</f>
        <v>1003</v>
      </c>
      <c r="B10" s="61" t="str">
        <f>'Przykładowe materiały - ceny'!B5</f>
        <v>Sulfolyser</v>
      </c>
      <c r="C10" s="61" t="str">
        <f>'Przykładowe materiały - ceny'!C5</f>
        <v>odczynnik  do badań</v>
      </c>
      <c r="D10" s="66">
        <f>'Przykładowe materiały - ceny'!D5</f>
        <v>80000</v>
      </c>
      <c r="E10" s="61" t="str">
        <f>'Przykładowe materiały - ceny'!E5</f>
        <v>zestaw roczny</v>
      </c>
      <c r="F10" s="61">
        <v>1</v>
      </c>
      <c r="G10" s="86">
        <f>'Przykładowe materiały - ceny'!G5</f>
        <v>13849.365137614679</v>
      </c>
      <c r="H10" s="84">
        <f t="shared" si="0"/>
        <v>0.1731170642201835</v>
      </c>
      <c r="I10" s="61" t="s">
        <v>283</v>
      </c>
      <c r="J10" s="10"/>
      <c r="K10" s="10"/>
      <c r="L10" s="10"/>
      <c r="M10" s="10"/>
    </row>
    <row r="11" spans="1:13" ht="25.9" customHeight="1">
      <c r="A11" s="11">
        <f>'Przykładowe materiały - ceny'!A6</f>
        <v>1004</v>
      </c>
      <c r="B11" s="61" t="str">
        <f>'Przykładowe materiały - ceny'!B6</f>
        <v>Lysercell WNR</v>
      </c>
      <c r="C11" s="61" t="str">
        <f>'Przykładowe materiały - ceny'!C6</f>
        <v>odczynnik  do badań</v>
      </c>
      <c r="D11" s="66">
        <f>'Przykładowe materiały - ceny'!D6</f>
        <v>80000</v>
      </c>
      <c r="E11" s="61" t="str">
        <f>'Przykładowe materiały - ceny'!E6</f>
        <v>zestaw roczny</v>
      </c>
      <c r="F11" s="61">
        <v>1</v>
      </c>
      <c r="G11" s="86">
        <f>'Przykładowe materiały - ceny'!G6</f>
        <v>34458.53944954129</v>
      </c>
      <c r="H11" s="84">
        <f t="shared" si="0"/>
        <v>0.43073174311926615</v>
      </c>
      <c r="I11" s="61" t="s">
        <v>283</v>
      </c>
      <c r="J11" s="10"/>
      <c r="K11" s="10"/>
      <c r="L11" s="10"/>
      <c r="M11" s="10"/>
    </row>
    <row r="12" spans="1:13" ht="25.9" customHeight="1">
      <c r="A12" s="11">
        <f>'Przykładowe materiały - ceny'!A8</f>
        <v>1006</v>
      </c>
      <c r="B12" s="61" t="str">
        <f>'Przykładowe materiały - ceny'!B8</f>
        <v>Fluorocell WNR</v>
      </c>
      <c r="C12" s="61" t="str">
        <f>'Przykładowe materiały - ceny'!C8</f>
        <v>odczynnik  do badań</v>
      </c>
      <c r="D12" s="66">
        <f>'Przykładowe materiały - ceny'!D8</f>
        <v>80000</v>
      </c>
      <c r="E12" s="61" t="str">
        <f>'Przykładowe materiały - ceny'!E8</f>
        <v>zestaw roczny</v>
      </c>
      <c r="F12" s="61">
        <v>1</v>
      </c>
      <c r="G12" s="86">
        <f>'Przykładowe materiały - ceny'!G8</f>
        <v>11633.344587155965</v>
      </c>
      <c r="H12" s="84">
        <f t="shared" si="0"/>
        <v>0.14541680733944956</v>
      </c>
      <c r="I12" s="61" t="s">
        <v>283</v>
      </c>
      <c r="J12" s="10"/>
      <c r="K12" s="10"/>
      <c r="L12" s="10"/>
      <c r="M12" s="10"/>
    </row>
    <row r="13" spans="1:13" ht="25.9" customHeight="1">
      <c r="A13" s="11">
        <f>'Przykładowe materiały - ceny'!A10</f>
        <v>1008</v>
      </c>
      <c r="B13" s="61" t="str">
        <f>'Przykładowe materiały - ceny'!B10</f>
        <v>Fluorocell PLT</v>
      </c>
      <c r="C13" s="61" t="str">
        <f>'Przykładowe materiały - ceny'!C10</f>
        <v>odczynnik  do badań</v>
      </c>
      <c r="D13" s="66">
        <f>'Przykładowe materiały - ceny'!D10</f>
        <v>80000</v>
      </c>
      <c r="E13" s="61" t="str">
        <f>'Przykładowe materiały - ceny'!E10</f>
        <v>zestaw roczny</v>
      </c>
      <c r="F13" s="61">
        <v>1</v>
      </c>
      <c r="G13" s="86">
        <f>'Przykładowe materiały - ceny'!G10</f>
        <v>2967.7211009174316</v>
      </c>
      <c r="H13" s="84">
        <f t="shared" si="0"/>
        <v>0.0370965137614679</v>
      </c>
      <c r="I13" s="61" t="s">
        <v>283</v>
      </c>
      <c r="J13" s="10"/>
      <c r="K13" s="10"/>
      <c r="L13" s="10"/>
      <c r="M13" s="10"/>
    </row>
    <row r="14" spans="1:13" ht="25.9" customHeight="1">
      <c r="A14" s="11">
        <f>'Przykładowe materiały - ceny'!A11</f>
        <v>1009</v>
      </c>
      <c r="B14" s="61" t="str">
        <f>'Przykładowe materiały - ceny'!B11</f>
        <v>Fluorocell RET</v>
      </c>
      <c r="C14" s="61" t="str">
        <f>'Przykładowe materiały - ceny'!C11</f>
        <v>odczynnik  do badań</v>
      </c>
      <c r="D14" s="66">
        <f>'Przykładowe materiały - ceny'!D11</f>
        <v>14000</v>
      </c>
      <c r="E14" s="61" t="str">
        <f>'Przykładowe materiały - ceny'!E11</f>
        <v>zestaw roczny</v>
      </c>
      <c r="F14" s="61">
        <v>1</v>
      </c>
      <c r="G14" s="86">
        <f>'Przykładowe materiały - ceny'!G11</f>
        <v>19329.998048780486</v>
      </c>
      <c r="H14" s="84">
        <f t="shared" si="0"/>
        <v>1.3807141463414634</v>
      </c>
      <c r="I14" s="52" t="s">
        <v>281</v>
      </c>
      <c r="J14" s="10"/>
      <c r="K14" s="10"/>
      <c r="L14" s="10"/>
      <c r="M14" s="10"/>
    </row>
    <row r="15" spans="1:13" ht="25.9" customHeight="1">
      <c r="A15" s="11">
        <f>'Przykładowe materiały - ceny'!A12</f>
        <v>1010</v>
      </c>
      <c r="B15" s="61" t="str">
        <f>'Przykładowe materiały - ceny'!B12</f>
        <v>Cellclean</v>
      </c>
      <c r="C15" s="61" t="str">
        <f>'Przykładowe materiały - ceny'!C12</f>
        <v>materiał zużywalny</v>
      </c>
      <c r="D15" s="66">
        <f>'Przykładowe materiały - ceny'!D12</f>
        <v>80000</v>
      </c>
      <c r="E15" s="61" t="str">
        <f>'Przykładowe materiały - ceny'!E12</f>
        <v>zestaw roczny</v>
      </c>
      <c r="F15" s="61">
        <v>1</v>
      </c>
      <c r="G15" s="86">
        <f>'Przykładowe materiały - ceny'!G12</f>
        <v>13928.504366972476</v>
      </c>
      <c r="H15" s="84">
        <f t="shared" si="0"/>
        <v>0.17410630458715595</v>
      </c>
      <c r="I15" s="61" t="s">
        <v>283</v>
      </c>
      <c r="J15" s="10"/>
      <c r="K15" s="10"/>
      <c r="L15" s="10"/>
      <c r="M15" s="10"/>
    </row>
    <row r="16" spans="1:13" ht="25.9" customHeight="1">
      <c r="A16" s="11">
        <f>'Przykładowe materiały - ceny'!A13</f>
        <v>1011</v>
      </c>
      <c r="B16" s="67" t="str">
        <f>'Przykładowe materiały - ceny'!B13</f>
        <v xml:space="preserve">XN CHECK </v>
      </c>
      <c r="C16" s="67" t="str">
        <f>'Przykładowe materiały - ceny'!C13</f>
        <v>materiał kontrolny</v>
      </c>
      <c r="D16" s="66">
        <f>'Przykładowe materiały - ceny'!D13</f>
        <v>80000</v>
      </c>
      <c r="E16" s="67" t="str">
        <f>'Przykładowe materiały - ceny'!E13</f>
        <v>zestaw roczny</v>
      </c>
      <c r="F16" s="61">
        <v>1</v>
      </c>
      <c r="G16" s="86">
        <f>'Przykładowe materiały - ceny'!G13</f>
        <v>16619.238165137616</v>
      </c>
      <c r="H16" s="84">
        <f t="shared" si="0"/>
        <v>0.20774047706422022</v>
      </c>
      <c r="I16" s="61" t="s">
        <v>283</v>
      </c>
      <c r="J16" s="10"/>
      <c r="K16" s="10"/>
      <c r="L16" s="10"/>
      <c r="M16" s="10"/>
    </row>
    <row r="17" spans="1:13" s="25" customFormat="1" ht="37.15" customHeight="1">
      <c r="A17" s="20"/>
      <c r="B17" s="21" t="s">
        <v>561</v>
      </c>
      <c r="C17" s="22"/>
      <c r="D17" s="24"/>
      <c r="E17" s="23"/>
      <c r="F17" s="24"/>
      <c r="G17" s="24"/>
      <c r="H17" s="42">
        <f>'Przykładowe materiały wspólne'!H29</f>
        <v>0.07908550171815339</v>
      </c>
      <c r="I17" s="26"/>
      <c r="J17" s="69"/>
      <c r="K17" s="69"/>
      <c r="L17" s="69"/>
      <c r="M17" s="69"/>
    </row>
    <row r="18" spans="1:13" ht="25.9" customHeight="1">
      <c r="A18" s="77"/>
      <c r="B18" s="78"/>
      <c r="C18" s="62"/>
      <c r="D18" s="89"/>
      <c r="E18" s="62"/>
      <c r="F18" s="62"/>
      <c r="G18" s="89"/>
      <c r="H18" s="84"/>
      <c r="I18" s="61"/>
      <c r="J18" s="10"/>
      <c r="K18" s="10"/>
      <c r="L18" s="10"/>
      <c r="M18" s="10"/>
    </row>
    <row r="19" spans="1:13" ht="18.6" customHeight="1">
      <c r="A19" s="308" t="s">
        <v>221</v>
      </c>
      <c r="B19" s="309"/>
      <c r="C19" s="309"/>
      <c r="D19" s="309"/>
      <c r="E19" s="309"/>
      <c r="F19" s="309"/>
      <c r="G19" s="310"/>
      <c r="H19" s="85">
        <f>SUM(H8:H18)</f>
        <v>4.377256443584343</v>
      </c>
      <c r="I19" s="61"/>
      <c r="J19" s="10"/>
      <c r="K19" s="10"/>
      <c r="L19" s="10"/>
      <c r="M19" s="10"/>
    </row>
    <row r="20" spans="1:13" ht="18.6" customHeight="1">
      <c r="A20" s="79"/>
      <c r="B20" s="79"/>
      <c r="C20" s="79"/>
      <c r="D20" s="79"/>
      <c r="E20" s="79"/>
      <c r="F20" s="79"/>
      <c r="G20" s="79"/>
      <c r="H20" s="79"/>
      <c r="I20" s="10"/>
      <c r="J20" s="10"/>
      <c r="K20" s="10"/>
      <c r="L20" s="10"/>
      <c r="M20" s="10"/>
    </row>
    <row r="21" spans="1:13" ht="15">
      <c r="A21" s="14" t="s">
        <v>175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5">
      <c r="A22" s="12" t="s">
        <v>176</v>
      </c>
      <c r="B22" s="70" t="s">
        <v>226</v>
      </c>
      <c r="C22" s="70" t="s">
        <v>227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5">
      <c r="A23" s="71" t="s">
        <v>167</v>
      </c>
      <c r="B23" s="49">
        <f>'Przykładowe stawki wynagrodzeń'!E14</f>
        <v>44.821322413636366</v>
      </c>
      <c r="C23" s="49">
        <f>B23/60</f>
        <v>0.7470220402272728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">
      <c r="A24" s="62" t="s">
        <v>207</v>
      </c>
      <c r="B24" s="50">
        <f>'Przykładowe stawki wynagrodzeń'!E19</f>
        <v>31.11891829375</v>
      </c>
      <c r="C24" s="50">
        <f aca="true" t="shared" si="1" ref="C24:C25">B24/60</f>
        <v>0.5186486382291666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5">
      <c r="A25" s="62" t="s">
        <v>208</v>
      </c>
      <c r="B25" s="50">
        <f>'Przykładowe stawki wynagrodzeń'!E21</f>
        <v>24.84834975</v>
      </c>
      <c r="C25" s="50">
        <f t="shared" si="1"/>
        <v>0.4141391625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60">
      <c r="A27" s="43" t="s">
        <v>232</v>
      </c>
      <c r="B27" s="43" t="s">
        <v>222</v>
      </c>
      <c r="C27" s="43" t="s">
        <v>214</v>
      </c>
      <c r="D27" s="43" t="s">
        <v>233</v>
      </c>
      <c r="E27" s="43" t="s">
        <v>234</v>
      </c>
      <c r="F27" s="43" t="s">
        <v>223</v>
      </c>
      <c r="G27" s="43" t="s">
        <v>224</v>
      </c>
      <c r="H27" s="10"/>
      <c r="I27" s="10"/>
      <c r="J27" s="10"/>
      <c r="K27" s="10"/>
      <c r="L27" s="10"/>
      <c r="M27" s="10"/>
    </row>
    <row r="28" spans="1:13" ht="15">
      <c r="A28" s="57"/>
      <c r="B28" s="46" t="s">
        <v>153</v>
      </c>
      <c r="C28" s="46" t="s">
        <v>155</v>
      </c>
      <c r="D28" s="46" t="s">
        <v>156</v>
      </c>
      <c r="E28" s="46" t="s">
        <v>157</v>
      </c>
      <c r="F28" s="46" t="s">
        <v>158</v>
      </c>
      <c r="G28" s="51" t="s">
        <v>225</v>
      </c>
      <c r="H28" s="10"/>
      <c r="I28" s="10"/>
      <c r="J28" s="10"/>
      <c r="K28" s="10"/>
      <c r="L28" s="10"/>
      <c r="M28" s="10"/>
    </row>
    <row r="29" spans="1:13" ht="19.9" customHeight="1">
      <c r="A29" s="52" t="s">
        <v>238</v>
      </c>
      <c r="B29" s="16" t="str">
        <f>A24</f>
        <v>technik analityki</v>
      </c>
      <c r="C29" s="92">
        <v>1</v>
      </c>
      <c r="D29" s="16" t="s">
        <v>166</v>
      </c>
      <c r="E29" s="52">
        <v>2</v>
      </c>
      <c r="F29" s="58">
        <f>C24</f>
        <v>0.5186486382291666</v>
      </c>
      <c r="G29" s="31">
        <f>(E29/C29)*F29</f>
        <v>1.0372972764583333</v>
      </c>
      <c r="H29" s="10"/>
      <c r="I29" s="10"/>
      <c r="J29" s="10"/>
      <c r="K29" s="10"/>
      <c r="L29" s="10"/>
      <c r="M29" s="10"/>
    </row>
    <row r="30" spans="1:13" ht="19.9" customHeight="1">
      <c r="A30" s="329" t="s">
        <v>239</v>
      </c>
      <c r="B30" s="16" t="str">
        <f>A24</f>
        <v>technik analityki</v>
      </c>
      <c r="C30" s="92">
        <f>'Przykładowy wykaz procedur'!F4</f>
        <v>333.33333333333337</v>
      </c>
      <c r="D30" s="16" t="s">
        <v>166</v>
      </c>
      <c r="E30" s="59">
        <v>10</v>
      </c>
      <c r="F30" s="58">
        <f>C24</f>
        <v>0.5186486382291666</v>
      </c>
      <c r="G30" s="31">
        <f aca="true" t="shared" si="2" ref="G30:G35">(E30/C30)*F30</f>
        <v>0.015559459146874996</v>
      </c>
      <c r="H30" s="10"/>
      <c r="I30" s="10"/>
      <c r="J30" s="10"/>
      <c r="K30" s="10"/>
      <c r="L30" s="10"/>
      <c r="M30" s="10"/>
    </row>
    <row r="31" spans="1:13" ht="19.9" customHeight="1">
      <c r="A31" s="330"/>
      <c r="B31" s="16" t="str">
        <f>A25</f>
        <v>pomoc laboratoryjna</v>
      </c>
      <c r="C31" s="92">
        <f>'Przykładowy wykaz procedur'!F4</f>
        <v>333.33333333333337</v>
      </c>
      <c r="D31" s="16" t="s">
        <v>166</v>
      </c>
      <c r="E31" s="59">
        <v>10</v>
      </c>
      <c r="F31" s="58">
        <f>C25</f>
        <v>0.4141391625</v>
      </c>
      <c r="G31" s="31">
        <f t="shared" si="2"/>
        <v>0.012424174874999997</v>
      </c>
      <c r="H31" s="10"/>
      <c r="I31" s="10"/>
      <c r="J31" s="10"/>
      <c r="K31" s="10"/>
      <c r="L31" s="10"/>
      <c r="M31" s="10"/>
    </row>
    <row r="32" spans="1:13" ht="37.9" customHeight="1">
      <c r="A32" s="52" t="s">
        <v>242</v>
      </c>
      <c r="B32" s="16" t="str">
        <f>A23</f>
        <v>diagnosta laboratoryjny</v>
      </c>
      <c r="C32" s="92">
        <v>10</v>
      </c>
      <c r="D32" s="16" t="s">
        <v>166</v>
      </c>
      <c r="E32" s="52">
        <v>25</v>
      </c>
      <c r="F32" s="58">
        <f>C23</f>
        <v>0.7470220402272728</v>
      </c>
      <c r="G32" s="31">
        <f t="shared" si="2"/>
        <v>1.867555100568182</v>
      </c>
      <c r="H32" s="10"/>
      <c r="I32" s="10"/>
      <c r="J32" s="10"/>
      <c r="K32" s="10"/>
      <c r="L32" s="10"/>
      <c r="M32" s="10"/>
    </row>
    <row r="33" spans="1:13" ht="19.9" customHeight="1">
      <c r="A33" s="52" t="s">
        <v>236</v>
      </c>
      <c r="B33" s="16" t="str">
        <f>A23</f>
        <v>diagnosta laboratoryjny</v>
      </c>
      <c r="C33" s="92">
        <v>1</v>
      </c>
      <c r="D33" s="16" t="s">
        <v>166</v>
      </c>
      <c r="E33" s="52">
        <v>2</v>
      </c>
      <c r="F33" s="58">
        <f>C23</f>
        <v>0.7470220402272728</v>
      </c>
      <c r="G33" s="31">
        <f t="shared" si="2"/>
        <v>1.4940440804545456</v>
      </c>
      <c r="H33" s="10"/>
      <c r="I33" s="10"/>
      <c r="J33" s="10"/>
      <c r="K33" s="10"/>
      <c r="L33" s="10"/>
      <c r="M33" s="10"/>
    </row>
    <row r="34" spans="1:13" ht="19.9" customHeight="1">
      <c r="A34" s="329" t="s">
        <v>237</v>
      </c>
      <c r="B34" s="16" t="str">
        <f>A24</f>
        <v>technik analityki</v>
      </c>
      <c r="C34" s="92">
        <f>'Przykładowy wykaz procedur'!F4</f>
        <v>333.33333333333337</v>
      </c>
      <c r="D34" s="16" t="s">
        <v>166</v>
      </c>
      <c r="E34" s="52">
        <v>10</v>
      </c>
      <c r="F34" s="58">
        <f>C24</f>
        <v>0.5186486382291666</v>
      </c>
      <c r="G34" s="31">
        <f t="shared" si="2"/>
        <v>0.015559459146874996</v>
      </c>
      <c r="H34" s="10"/>
      <c r="I34" s="10"/>
      <c r="J34" s="10"/>
      <c r="K34" s="10"/>
      <c r="L34" s="10"/>
      <c r="M34" s="10"/>
    </row>
    <row r="35" spans="1:13" ht="19.9" customHeight="1">
      <c r="A35" s="330"/>
      <c r="B35" s="16" t="str">
        <f>A25</f>
        <v>pomoc laboratoryjna</v>
      </c>
      <c r="C35" s="92">
        <f>'Przykładowy wykaz procedur'!F4</f>
        <v>333.33333333333337</v>
      </c>
      <c r="D35" s="16" t="s">
        <v>166</v>
      </c>
      <c r="E35" s="52">
        <v>10</v>
      </c>
      <c r="F35" s="58">
        <f>C25</f>
        <v>0.4141391625</v>
      </c>
      <c r="G35" s="31">
        <f t="shared" si="2"/>
        <v>0.012424174874999997</v>
      </c>
      <c r="H35" s="10"/>
      <c r="I35" s="10"/>
      <c r="J35" s="10"/>
      <c r="K35" s="10"/>
      <c r="L35" s="10"/>
      <c r="M35" s="10"/>
    </row>
    <row r="36" spans="1:13" ht="27" customHeight="1">
      <c r="A36" s="308" t="s">
        <v>279</v>
      </c>
      <c r="B36" s="309"/>
      <c r="C36" s="309"/>
      <c r="D36" s="309"/>
      <c r="E36" s="309"/>
      <c r="F36" s="309"/>
      <c r="G36" s="63">
        <f>SUM(G29:G35)</f>
        <v>4.454863725524811</v>
      </c>
      <c r="H36" s="10"/>
      <c r="I36" s="10"/>
      <c r="J36" s="10"/>
      <c r="K36" s="10"/>
      <c r="L36" s="10"/>
      <c r="M36" s="10"/>
    </row>
    <row r="37" spans="1:13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26.45" customHeight="1">
      <c r="A39" s="331" t="s">
        <v>228</v>
      </c>
      <c r="B39" s="331"/>
      <c r="C39" s="49">
        <f>H19</f>
        <v>4.377256443584343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25.15" customHeight="1">
      <c r="A40" s="326" t="s">
        <v>229</v>
      </c>
      <c r="B40" s="326"/>
      <c r="C40" s="49">
        <f>G36</f>
        <v>4.454863725524811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25.15" customHeight="1">
      <c r="A41" s="333" t="s">
        <v>209</v>
      </c>
      <c r="B41" s="333"/>
      <c r="C41" s="97">
        <f>SUM(C39:C40)</f>
        <v>8.832120169109153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</sheetData>
  <mergeCells count="8">
    <mergeCell ref="B1:C1"/>
    <mergeCell ref="A19:G19"/>
    <mergeCell ref="A39:B39"/>
    <mergeCell ref="A40:B40"/>
    <mergeCell ref="A41:B41"/>
    <mergeCell ref="A30:A31"/>
    <mergeCell ref="A34:A35"/>
    <mergeCell ref="A36:F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FA4D5-F607-46E7-B70C-96E9B6B804D7}">
  <sheetPr>
    <tabColor rgb="FFFFCCCC"/>
  </sheetPr>
  <dimension ref="A1:M46"/>
  <sheetViews>
    <sheetView workbookViewId="0" topLeftCell="A34">
      <selection activeCell="A17" sqref="A17:XFD17"/>
    </sheetView>
  </sheetViews>
  <sheetFormatPr defaultColWidth="9.140625" defaultRowHeight="15"/>
  <cols>
    <col min="1" max="1" width="44.28125" style="0" customWidth="1"/>
    <col min="2" max="2" width="31.8515625" style="0" customWidth="1"/>
    <col min="3" max="3" width="11.421875" style="0" customWidth="1"/>
    <col min="5" max="5" width="10.28125" style="0" customWidth="1"/>
    <col min="7" max="7" width="14.140625" style="0" customWidth="1"/>
    <col min="8" max="8" width="11.28125" style="0" customWidth="1"/>
    <col min="9" max="9" width="28.7109375" style="0" customWidth="1"/>
  </cols>
  <sheetData>
    <row r="1" spans="1:13" ht="15">
      <c r="A1" s="72" t="s">
        <v>216</v>
      </c>
      <c r="B1" s="322" t="str">
        <f>'Przykładowy wykaz procedur'!C6</f>
        <v>Morfologia krwi z pełnym różnicowaniem granulocytów</v>
      </c>
      <c r="C1" s="322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">
      <c r="A2" s="72" t="s">
        <v>217</v>
      </c>
      <c r="B2" s="12" t="str">
        <f>'Przykładowy wykaz procedur'!B6</f>
        <v>C55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5">
      <c r="A3" s="72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5">
      <c r="A4" s="72" t="s">
        <v>174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60">
      <c r="A6" s="43" t="s">
        <v>171</v>
      </c>
      <c r="B6" s="43" t="s">
        <v>213</v>
      </c>
      <c r="C6" s="43" t="s">
        <v>149</v>
      </c>
      <c r="D6" s="43" t="s">
        <v>214</v>
      </c>
      <c r="E6" s="43" t="s">
        <v>172</v>
      </c>
      <c r="F6" s="43" t="s">
        <v>218</v>
      </c>
      <c r="G6" s="43" t="s">
        <v>219</v>
      </c>
      <c r="H6" s="80" t="s">
        <v>152</v>
      </c>
      <c r="I6" s="43" t="s">
        <v>263</v>
      </c>
      <c r="J6" s="10"/>
      <c r="K6" s="10"/>
      <c r="L6" s="10"/>
      <c r="M6" s="10"/>
    </row>
    <row r="7" spans="1:13" ht="15">
      <c r="A7" s="46" t="s">
        <v>212</v>
      </c>
      <c r="B7" s="46" t="s">
        <v>153</v>
      </c>
      <c r="C7" s="46" t="s">
        <v>154</v>
      </c>
      <c r="D7" s="46" t="s">
        <v>155</v>
      </c>
      <c r="E7" s="46" t="s">
        <v>156</v>
      </c>
      <c r="F7" s="46" t="s">
        <v>157</v>
      </c>
      <c r="G7" s="46" t="s">
        <v>158</v>
      </c>
      <c r="H7" s="83" t="s">
        <v>215</v>
      </c>
      <c r="I7" s="75"/>
      <c r="J7" s="10"/>
      <c r="K7" s="10"/>
      <c r="L7" s="10"/>
      <c r="M7" s="10"/>
    </row>
    <row r="8" spans="1:13" ht="38.45" customHeight="1">
      <c r="A8" s="11">
        <f>'Przykładowe materiały - ceny'!A3</f>
        <v>1001</v>
      </c>
      <c r="B8" s="61" t="str">
        <f>'Przykładowe materiały - ceny'!B3</f>
        <v>Cellpack DCL</v>
      </c>
      <c r="C8" s="61" t="str">
        <f>'Przykładowe materiały - ceny'!C3</f>
        <v>odczynnik  do badań</v>
      </c>
      <c r="D8" s="76">
        <f>'Przykładowe materiały - ceny'!D3</f>
        <v>80000</v>
      </c>
      <c r="E8" s="61" t="str">
        <f>'Przykładowe materiały - ceny'!E3</f>
        <v>zestaw roczny</v>
      </c>
      <c r="F8" s="61">
        <v>1</v>
      </c>
      <c r="G8" s="86">
        <f>'Przykładowe materiały - ceny'!G3</f>
        <v>86683.7137614679</v>
      </c>
      <c r="H8" s="84">
        <f>(F8/D8)*G8</f>
        <v>1.0835464220183488</v>
      </c>
      <c r="I8" s="61" t="s">
        <v>283</v>
      </c>
      <c r="J8" s="10"/>
      <c r="K8" s="10"/>
      <c r="L8" s="10"/>
      <c r="M8" s="10"/>
    </row>
    <row r="9" spans="1:13" ht="30">
      <c r="A9" s="11">
        <f>'Przykładowe materiały - ceny'!A5</f>
        <v>1003</v>
      </c>
      <c r="B9" s="61" t="str">
        <f>'Przykładowe materiały - ceny'!B5</f>
        <v>Sulfolyser</v>
      </c>
      <c r="C9" s="61" t="str">
        <f>'Przykładowe materiały - ceny'!C5</f>
        <v>odczynnik  do badań</v>
      </c>
      <c r="D9" s="76">
        <f>'Przykładowe materiały - ceny'!D5</f>
        <v>80000</v>
      </c>
      <c r="E9" s="61" t="str">
        <f>'Przykładowe materiały - ceny'!E5</f>
        <v>zestaw roczny</v>
      </c>
      <c r="F9" s="61">
        <v>1</v>
      </c>
      <c r="G9" s="86">
        <f>'Przykładowe materiały - ceny'!G5</f>
        <v>13849.365137614679</v>
      </c>
      <c r="H9" s="84">
        <f aca="true" t="shared" si="0" ref="H9:H16">(F9/D9)*G9</f>
        <v>0.1731170642201835</v>
      </c>
      <c r="I9" s="61" t="s">
        <v>283</v>
      </c>
      <c r="J9" s="10"/>
      <c r="K9" s="10"/>
      <c r="L9" s="10"/>
      <c r="M9" s="10"/>
    </row>
    <row r="10" spans="1:13" ht="30">
      <c r="A10" s="11">
        <f>'Przykładowe materiały - ceny'!A6</f>
        <v>1004</v>
      </c>
      <c r="B10" s="61" t="str">
        <f>'Przykładowe materiały - ceny'!B6</f>
        <v>Lysercell WNR</v>
      </c>
      <c r="C10" s="61" t="str">
        <f>'Przykładowe materiały - ceny'!C6</f>
        <v>odczynnik  do badań</v>
      </c>
      <c r="D10" s="76">
        <f>'Przykładowe materiały - ceny'!D6</f>
        <v>80000</v>
      </c>
      <c r="E10" s="61" t="str">
        <f>'Przykładowe materiały - ceny'!E6</f>
        <v>zestaw roczny</v>
      </c>
      <c r="F10" s="61">
        <v>1</v>
      </c>
      <c r="G10" s="86">
        <f>'Przykładowe materiały - ceny'!G6</f>
        <v>34458.53944954129</v>
      </c>
      <c r="H10" s="84">
        <f t="shared" si="0"/>
        <v>0.43073174311926615</v>
      </c>
      <c r="I10" s="61" t="s">
        <v>283</v>
      </c>
      <c r="J10" s="10"/>
      <c r="K10" s="10"/>
      <c r="L10" s="10"/>
      <c r="M10" s="10"/>
    </row>
    <row r="11" spans="1:13" ht="30">
      <c r="A11" s="11">
        <f>'Przykładowe materiały - ceny'!A7</f>
        <v>1005</v>
      </c>
      <c r="B11" s="61" t="str">
        <f>'Przykładowe materiały - ceny'!B7</f>
        <v>Lysercell WDF</v>
      </c>
      <c r="C11" s="61" t="str">
        <f>'Przykładowe materiały - ceny'!C7</f>
        <v>odczynnik  do badań</v>
      </c>
      <c r="D11" s="76">
        <f>'Przykładowe materiały - ceny'!D7</f>
        <v>60000</v>
      </c>
      <c r="E11" s="61" t="str">
        <f>'Przykładowe materiały - ceny'!E7</f>
        <v>zestaw roczny</v>
      </c>
      <c r="F11" s="61">
        <v>1</v>
      </c>
      <c r="G11" s="86">
        <f>'Przykładowe materiały - ceny'!G7</f>
        <v>29469.146599496224</v>
      </c>
      <c r="H11" s="84">
        <f t="shared" si="0"/>
        <v>0.49115244332493707</v>
      </c>
      <c r="I11" s="61" t="s">
        <v>283</v>
      </c>
      <c r="J11" s="10"/>
      <c r="K11" s="10"/>
      <c r="L11" s="10"/>
      <c r="M11" s="10"/>
    </row>
    <row r="12" spans="1:13" ht="30">
      <c r="A12" s="11">
        <f>'Przykładowe materiały - ceny'!A8</f>
        <v>1006</v>
      </c>
      <c r="B12" s="61" t="str">
        <f>'Przykładowe materiały - ceny'!B8</f>
        <v>Fluorocell WNR</v>
      </c>
      <c r="C12" s="61" t="str">
        <f>'Przykładowe materiały - ceny'!C8</f>
        <v>odczynnik  do badań</v>
      </c>
      <c r="D12" s="76">
        <f>'Przykładowe materiały - ceny'!D8</f>
        <v>80000</v>
      </c>
      <c r="E12" s="61" t="str">
        <f>'Przykładowe materiały - ceny'!E8</f>
        <v>zestaw roczny</v>
      </c>
      <c r="F12" s="61">
        <v>1</v>
      </c>
      <c r="G12" s="86">
        <f>'Przykładowe materiały - ceny'!G8</f>
        <v>11633.344587155965</v>
      </c>
      <c r="H12" s="84">
        <f t="shared" si="0"/>
        <v>0.14541680733944956</v>
      </c>
      <c r="I12" s="61" t="s">
        <v>283</v>
      </c>
      <c r="J12" s="10"/>
      <c r="K12" s="10"/>
      <c r="L12" s="10"/>
      <c r="M12" s="10"/>
    </row>
    <row r="13" spans="1:13" ht="30">
      <c r="A13" s="11">
        <f>'Przykładowe materiały - ceny'!A9</f>
        <v>1007</v>
      </c>
      <c r="B13" s="61" t="str">
        <f>'Przykładowe materiały - ceny'!B9</f>
        <v>Fluorocell WDF</v>
      </c>
      <c r="C13" s="61" t="str">
        <f>'Przykładowe materiały - ceny'!C9</f>
        <v>odczynnik  do badań</v>
      </c>
      <c r="D13" s="76">
        <f>'Przykładowe materiały - ceny'!D9</f>
        <v>60000</v>
      </c>
      <c r="E13" s="61" t="str">
        <f>'Przykładowe materiały - ceny'!E9</f>
        <v>zestaw roczny</v>
      </c>
      <c r="F13" s="61">
        <v>1</v>
      </c>
      <c r="G13" s="86">
        <f>'Przykładowe materiały - ceny'!G9</f>
        <v>21511.118992443327</v>
      </c>
      <c r="H13" s="84">
        <f t="shared" si="0"/>
        <v>0.35851864987405546</v>
      </c>
      <c r="I13" s="61" t="s">
        <v>283</v>
      </c>
      <c r="J13" s="10"/>
      <c r="K13" s="10"/>
      <c r="L13" s="10"/>
      <c r="M13" s="10"/>
    </row>
    <row r="14" spans="1:13" ht="30">
      <c r="A14" s="11">
        <f>'Przykładowe materiały - ceny'!A10</f>
        <v>1008</v>
      </c>
      <c r="B14" s="61" t="str">
        <f>'Przykładowe materiały - ceny'!B10</f>
        <v>Fluorocell PLT</v>
      </c>
      <c r="C14" s="61" t="str">
        <f>'Przykładowe materiały - ceny'!C10</f>
        <v>odczynnik  do badań</v>
      </c>
      <c r="D14" s="76">
        <f>'Przykładowe materiały - ceny'!D10</f>
        <v>80000</v>
      </c>
      <c r="E14" s="61" t="str">
        <f>'Przykładowe materiały - ceny'!E10</f>
        <v>zestaw roczny</v>
      </c>
      <c r="F14" s="61">
        <v>1</v>
      </c>
      <c r="G14" s="86">
        <f>'Przykładowe materiały - ceny'!G10</f>
        <v>2967.7211009174316</v>
      </c>
      <c r="H14" s="84">
        <f t="shared" si="0"/>
        <v>0.0370965137614679</v>
      </c>
      <c r="I14" s="61" t="s">
        <v>283</v>
      </c>
      <c r="J14" s="10"/>
      <c r="K14" s="10"/>
      <c r="L14" s="10"/>
      <c r="M14" s="10"/>
    </row>
    <row r="15" spans="1:13" ht="30">
      <c r="A15" s="11">
        <f>'Przykładowe materiały - ceny'!A12</f>
        <v>1010</v>
      </c>
      <c r="B15" s="61" t="str">
        <f>'Przykładowe materiały - ceny'!B12</f>
        <v>Cellclean</v>
      </c>
      <c r="C15" s="61" t="str">
        <f>'Przykładowe materiały - ceny'!C12</f>
        <v>materiał zużywalny</v>
      </c>
      <c r="D15" s="76">
        <f>'Przykładowe materiały - ceny'!D12</f>
        <v>80000</v>
      </c>
      <c r="E15" s="61" t="str">
        <f>'Przykładowe materiały - ceny'!E12</f>
        <v>zestaw roczny</v>
      </c>
      <c r="F15" s="61">
        <v>1</v>
      </c>
      <c r="G15" s="86">
        <f>'Przykładowe materiały - ceny'!G12</f>
        <v>13928.504366972476</v>
      </c>
      <c r="H15" s="84">
        <f t="shared" si="0"/>
        <v>0.17410630458715595</v>
      </c>
      <c r="I15" s="61" t="s">
        <v>283</v>
      </c>
      <c r="J15" s="10"/>
      <c r="K15" s="10"/>
      <c r="L15" s="10"/>
      <c r="M15" s="10"/>
    </row>
    <row r="16" spans="1:13" ht="30">
      <c r="A16" s="11">
        <f>'Przykładowe materiały - ceny'!A13</f>
        <v>1011</v>
      </c>
      <c r="B16" s="61" t="str">
        <f>'Przykładowe materiały - ceny'!B13</f>
        <v xml:space="preserve">XN CHECK </v>
      </c>
      <c r="C16" s="61" t="str">
        <f>'Przykładowe materiały - ceny'!C13</f>
        <v>materiał kontrolny</v>
      </c>
      <c r="D16" s="76">
        <f>'Przykładowe materiały - ceny'!D13</f>
        <v>80000</v>
      </c>
      <c r="E16" s="61" t="str">
        <f>'Przykładowe materiały - ceny'!E13</f>
        <v>zestaw roczny</v>
      </c>
      <c r="F16" s="61">
        <v>1</v>
      </c>
      <c r="G16" s="86">
        <f>'Przykładowe materiały - ceny'!G13</f>
        <v>16619.238165137616</v>
      </c>
      <c r="H16" s="84">
        <f t="shared" si="0"/>
        <v>0.20774047706422022</v>
      </c>
      <c r="I16" s="61" t="s">
        <v>283</v>
      </c>
      <c r="J16" s="10"/>
      <c r="K16" s="10"/>
      <c r="L16" s="10"/>
      <c r="M16" s="10"/>
    </row>
    <row r="17" spans="1:13" s="25" customFormat="1" ht="37.15" customHeight="1">
      <c r="A17" s="20"/>
      <c r="B17" s="21" t="s">
        <v>561</v>
      </c>
      <c r="C17" s="22"/>
      <c r="D17" s="24"/>
      <c r="E17" s="23"/>
      <c r="F17" s="24"/>
      <c r="G17" s="24"/>
      <c r="H17" s="42">
        <f>'Przykładowe materiały wspólne'!H29</f>
        <v>0.07908550171815339</v>
      </c>
      <c r="I17" s="26"/>
      <c r="J17" s="69"/>
      <c r="K17" s="69"/>
      <c r="L17" s="69"/>
      <c r="M17" s="69"/>
    </row>
    <row r="18" spans="1:13" ht="15">
      <c r="A18" s="77"/>
      <c r="B18" s="62"/>
      <c r="C18" s="62"/>
      <c r="D18" s="89"/>
      <c r="E18" s="62"/>
      <c r="F18" s="62"/>
      <c r="G18" s="89"/>
      <c r="H18" s="84"/>
      <c r="I18" s="61"/>
      <c r="J18" s="10"/>
      <c r="K18" s="10"/>
      <c r="L18" s="10"/>
      <c r="M18" s="10"/>
    </row>
    <row r="19" spans="1:13" ht="15">
      <c r="A19" s="308" t="s">
        <v>221</v>
      </c>
      <c r="B19" s="309"/>
      <c r="C19" s="309"/>
      <c r="D19" s="309"/>
      <c r="E19" s="309"/>
      <c r="F19" s="309"/>
      <c r="G19" s="310"/>
      <c r="H19" s="85">
        <f>SUM(H8:H18)</f>
        <v>3.1805119270272386</v>
      </c>
      <c r="I19" s="61"/>
      <c r="J19" s="10"/>
      <c r="K19" s="10"/>
      <c r="L19" s="10"/>
      <c r="M19" s="10"/>
    </row>
    <row r="20" spans="1:13" ht="15">
      <c r="A20" s="79"/>
      <c r="B20" s="79"/>
      <c r="C20" s="79"/>
      <c r="D20" s="79"/>
      <c r="E20" s="79"/>
      <c r="F20" s="79"/>
      <c r="G20" s="79"/>
      <c r="H20" s="79"/>
      <c r="I20" s="10"/>
      <c r="J20" s="10"/>
      <c r="K20" s="10"/>
      <c r="L20" s="10"/>
      <c r="M20" s="10"/>
    </row>
    <row r="21" spans="1:13" ht="15">
      <c r="A21" s="14" t="s">
        <v>175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5">
      <c r="A22" s="12" t="s">
        <v>176</v>
      </c>
      <c r="B22" s="70" t="s">
        <v>226</v>
      </c>
      <c r="C22" s="70" t="s">
        <v>227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5">
      <c r="A23" s="71" t="s">
        <v>167</v>
      </c>
      <c r="B23" s="49">
        <f>'Przykładowe stawki wynagrodzeń'!E14</f>
        <v>44.821322413636366</v>
      </c>
      <c r="C23" s="49">
        <f>B23/60</f>
        <v>0.7470220402272728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">
      <c r="A24" s="62" t="s">
        <v>207</v>
      </c>
      <c r="B24" s="50">
        <f>'Przykładowe stawki wynagrodzeń'!E19</f>
        <v>31.11891829375</v>
      </c>
      <c r="C24" s="50">
        <f aca="true" t="shared" si="1" ref="C24:C25">B24/60</f>
        <v>0.5186486382291666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5">
      <c r="A25" s="62" t="s">
        <v>208</v>
      </c>
      <c r="B25" s="50">
        <f>'Przykładowe stawki wynagrodzeń'!E21</f>
        <v>24.84834975</v>
      </c>
      <c r="C25" s="50">
        <f t="shared" si="1"/>
        <v>0.4141391625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60">
      <c r="A27" s="43" t="s">
        <v>232</v>
      </c>
      <c r="B27" s="43" t="s">
        <v>222</v>
      </c>
      <c r="C27" s="43" t="s">
        <v>214</v>
      </c>
      <c r="D27" s="43" t="s">
        <v>233</v>
      </c>
      <c r="E27" s="43" t="s">
        <v>234</v>
      </c>
      <c r="F27" s="43" t="s">
        <v>223</v>
      </c>
      <c r="G27" s="43" t="s">
        <v>224</v>
      </c>
      <c r="H27" s="10"/>
      <c r="I27" s="10"/>
      <c r="J27" s="10"/>
      <c r="K27" s="10"/>
      <c r="L27" s="10"/>
      <c r="M27" s="10"/>
    </row>
    <row r="28" spans="1:13" ht="15">
      <c r="A28" s="57"/>
      <c r="B28" s="46" t="s">
        <v>153</v>
      </c>
      <c r="C28" s="46" t="s">
        <v>155</v>
      </c>
      <c r="D28" s="46" t="s">
        <v>156</v>
      </c>
      <c r="E28" s="46" t="s">
        <v>157</v>
      </c>
      <c r="F28" s="46" t="s">
        <v>158</v>
      </c>
      <c r="G28" s="51" t="s">
        <v>225</v>
      </c>
      <c r="H28" s="10"/>
      <c r="I28" s="10"/>
      <c r="J28" s="10"/>
      <c r="K28" s="10"/>
      <c r="L28" s="10"/>
      <c r="M28" s="10"/>
    </row>
    <row r="29" spans="1:13" ht="19.9" customHeight="1">
      <c r="A29" s="52" t="s">
        <v>238</v>
      </c>
      <c r="B29" s="16" t="str">
        <f>A24</f>
        <v>technik analityki</v>
      </c>
      <c r="C29" s="92">
        <v>1</v>
      </c>
      <c r="D29" s="16" t="s">
        <v>166</v>
      </c>
      <c r="E29" s="52">
        <v>2</v>
      </c>
      <c r="F29" s="58">
        <f>C24</f>
        <v>0.5186486382291666</v>
      </c>
      <c r="G29" s="31">
        <f>(E29/C29)*F29</f>
        <v>1.0372972764583333</v>
      </c>
      <c r="H29" s="10"/>
      <c r="I29" s="10"/>
      <c r="J29" s="10"/>
      <c r="K29" s="10"/>
      <c r="L29" s="10"/>
      <c r="M29" s="10"/>
    </row>
    <row r="30" spans="1:13" ht="19.9" customHeight="1">
      <c r="A30" s="329" t="s">
        <v>239</v>
      </c>
      <c r="B30" s="16" t="str">
        <f>A24</f>
        <v>technik analityki</v>
      </c>
      <c r="C30" s="92">
        <f>'Przykładowy wykaz procedur'!F4</f>
        <v>333.33333333333337</v>
      </c>
      <c r="D30" s="16" t="s">
        <v>166</v>
      </c>
      <c r="E30" s="59">
        <v>10</v>
      </c>
      <c r="F30" s="58">
        <f>C24</f>
        <v>0.5186486382291666</v>
      </c>
      <c r="G30" s="31">
        <f aca="true" t="shared" si="2" ref="G30:G35">(E30/C30)*F30</f>
        <v>0.015559459146874996</v>
      </c>
      <c r="H30" s="10"/>
      <c r="I30" s="10"/>
      <c r="J30" s="10"/>
      <c r="K30" s="10"/>
      <c r="L30" s="10"/>
      <c r="M30" s="10"/>
    </row>
    <row r="31" spans="1:13" ht="19.9" customHeight="1">
      <c r="A31" s="330"/>
      <c r="B31" s="16" t="str">
        <f>A25</f>
        <v>pomoc laboratoryjna</v>
      </c>
      <c r="C31" s="92">
        <f>'Przykładowy wykaz procedur'!F4</f>
        <v>333.33333333333337</v>
      </c>
      <c r="D31" s="16" t="s">
        <v>166</v>
      </c>
      <c r="E31" s="59">
        <v>10</v>
      </c>
      <c r="F31" s="58">
        <f>C25</f>
        <v>0.4141391625</v>
      </c>
      <c r="G31" s="31">
        <f t="shared" si="2"/>
        <v>0.012424174874999997</v>
      </c>
      <c r="H31" s="10"/>
      <c r="I31" s="10"/>
      <c r="J31" s="10"/>
      <c r="K31" s="10"/>
      <c r="L31" s="10"/>
      <c r="M31" s="10"/>
    </row>
    <row r="32" spans="1:13" ht="40.15" customHeight="1">
      <c r="A32" s="52" t="s">
        <v>242</v>
      </c>
      <c r="B32" s="16" t="str">
        <f>A23</f>
        <v>diagnosta laboratoryjny</v>
      </c>
      <c r="C32" s="92">
        <v>10</v>
      </c>
      <c r="D32" s="16" t="s">
        <v>166</v>
      </c>
      <c r="E32" s="52">
        <v>25</v>
      </c>
      <c r="F32" s="58">
        <f>C23</f>
        <v>0.7470220402272728</v>
      </c>
      <c r="G32" s="31">
        <f t="shared" si="2"/>
        <v>1.867555100568182</v>
      </c>
      <c r="H32" s="10"/>
      <c r="I32" s="10"/>
      <c r="J32" s="10"/>
      <c r="K32" s="10"/>
      <c r="L32" s="10"/>
      <c r="M32" s="10"/>
    </row>
    <row r="33" spans="1:13" ht="19.9" customHeight="1">
      <c r="A33" s="52" t="s">
        <v>236</v>
      </c>
      <c r="B33" s="16" t="str">
        <f>A23</f>
        <v>diagnosta laboratoryjny</v>
      </c>
      <c r="C33" s="92">
        <v>1</v>
      </c>
      <c r="D33" s="16" t="s">
        <v>166</v>
      </c>
      <c r="E33" s="52">
        <v>2</v>
      </c>
      <c r="F33" s="58">
        <f>C23</f>
        <v>0.7470220402272728</v>
      </c>
      <c r="G33" s="31">
        <f t="shared" si="2"/>
        <v>1.4940440804545456</v>
      </c>
      <c r="H33" s="10"/>
      <c r="I33" s="10"/>
      <c r="J33" s="10"/>
      <c r="K33" s="10"/>
      <c r="L33" s="10"/>
      <c r="M33" s="10"/>
    </row>
    <row r="34" spans="1:13" ht="19.9" customHeight="1">
      <c r="A34" s="329" t="s">
        <v>237</v>
      </c>
      <c r="B34" s="16" t="str">
        <f>A24</f>
        <v>technik analityki</v>
      </c>
      <c r="C34" s="92">
        <f>'Przykładowy wykaz procedur'!F4</f>
        <v>333.33333333333337</v>
      </c>
      <c r="D34" s="16" t="s">
        <v>166</v>
      </c>
      <c r="E34" s="52">
        <v>10</v>
      </c>
      <c r="F34" s="58">
        <f>C24</f>
        <v>0.5186486382291666</v>
      </c>
      <c r="G34" s="31">
        <f t="shared" si="2"/>
        <v>0.015559459146874996</v>
      </c>
      <c r="H34" s="10"/>
      <c r="I34" s="10"/>
      <c r="J34" s="10"/>
      <c r="K34" s="10"/>
      <c r="L34" s="10"/>
      <c r="M34" s="10"/>
    </row>
    <row r="35" spans="1:13" ht="19.9" customHeight="1">
      <c r="A35" s="330"/>
      <c r="B35" s="16" t="str">
        <f>A25</f>
        <v>pomoc laboratoryjna</v>
      </c>
      <c r="C35" s="92">
        <f>'Przykładowy wykaz procedur'!F4</f>
        <v>333.33333333333337</v>
      </c>
      <c r="D35" s="16" t="s">
        <v>166</v>
      </c>
      <c r="E35" s="52">
        <v>10</v>
      </c>
      <c r="F35" s="58">
        <f>C25</f>
        <v>0.4141391625</v>
      </c>
      <c r="G35" s="31">
        <f t="shared" si="2"/>
        <v>0.012424174874999997</v>
      </c>
      <c r="H35" s="10"/>
      <c r="I35" s="10"/>
      <c r="J35" s="10"/>
      <c r="K35" s="10"/>
      <c r="L35" s="10"/>
      <c r="M35" s="10"/>
    </row>
    <row r="36" spans="1:13" ht="15">
      <c r="A36" s="308" t="s">
        <v>279</v>
      </c>
      <c r="B36" s="309"/>
      <c r="C36" s="309"/>
      <c r="D36" s="309"/>
      <c r="E36" s="309"/>
      <c r="F36" s="309"/>
      <c r="G36" s="63">
        <f>SUM(G29:G35)</f>
        <v>4.454863725524811</v>
      </c>
      <c r="H36" s="10"/>
      <c r="I36" s="10"/>
      <c r="J36" s="10"/>
      <c r="K36" s="10"/>
      <c r="L36" s="10"/>
      <c r="M36" s="10"/>
    </row>
    <row r="37" spans="1:13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26.45" customHeight="1">
      <c r="A39" s="331" t="s">
        <v>210</v>
      </c>
      <c r="B39" s="331"/>
      <c r="C39" s="49">
        <f>H19</f>
        <v>3.1805119270272386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25.15" customHeight="1">
      <c r="A40" s="326" t="s">
        <v>211</v>
      </c>
      <c r="B40" s="326"/>
      <c r="C40" s="49">
        <f>G36</f>
        <v>4.454863725524811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25.15" customHeight="1">
      <c r="A41" s="111" t="s">
        <v>209</v>
      </c>
      <c r="B41" s="98"/>
      <c r="C41" s="97">
        <f>SUM(C39:C40)</f>
        <v>7.6353756525520495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</sheetData>
  <mergeCells count="7">
    <mergeCell ref="A39:B39"/>
    <mergeCell ref="A40:B40"/>
    <mergeCell ref="B1:C1"/>
    <mergeCell ref="A19:G19"/>
    <mergeCell ref="A30:A31"/>
    <mergeCell ref="A34:A35"/>
    <mergeCell ref="A36:F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3FB96-4629-42DE-B769-576F950BFA5A}">
  <sheetPr>
    <tabColor rgb="FFFFCCCC"/>
  </sheetPr>
  <dimension ref="A1:M47"/>
  <sheetViews>
    <sheetView workbookViewId="0" topLeftCell="A25">
      <selection activeCell="A19" sqref="A19:XFD19"/>
    </sheetView>
  </sheetViews>
  <sheetFormatPr defaultColWidth="9.140625" defaultRowHeight="15"/>
  <cols>
    <col min="1" max="1" width="44.28125" style="0" customWidth="1"/>
    <col min="2" max="2" width="31.8515625" style="0" customWidth="1"/>
    <col min="3" max="3" width="11.421875" style="0" customWidth="1"/>
    <col min="5" max="5" width="10.28125" style="0" customWidth="1"/>
    <col min="7" max="7" width="14.140625" style="0" customWidth="1"/>
    <col min="8" max="8" width="11.28125" style="0" customWidth="1"/>
    <col min="9" max="9" width="28.7109375" style="0" customWidth="1"/>
  </cols>
  <sheetData>
    <row r="1" spans="1:13" ht="15">
      <c r="A1" s="72" t="s">
        <v>216</v>
      </c>
      <c r="B1" s="322" t="str">
        <f>'Przykładowy wykaz procedur'!C7</f>
        <v>Morfologia krwi z pełnym różnicowaniem granulocytów i retykulocytami</v>
      </c>
      <c r="C1" s="322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">
      <c r="A2" s="72" t="s">
        <v>217</v>
      </c>
      <c r="B2" s="12" t="str">
        <f>'Przykładowy wykaz procedur'!B7</f>
        <v>C55.C69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5">
      <c r="A3" s="72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5">
      <c r="A4" s="72" t="s">
        <v>174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60">
      <c r="A6" s="43" t="s">
        <v>171</v>
      </c>
      <c r="B6" s="43" t="s">
        <v>213</v>
      </c>
      <c r="C6" s="43" t="s">
        <v>149</v>
      </c>
      <c r="D6" s="43" t="s">
        <v>214</v>
      </c>
      <c r="E6" s="43" t="s">
        <v>172</v>
      </c>
      <c r="F6" s="43" t="s">
        <v>218</v>
      </c>
      <c r="G6" s="43" t="s">
        <v>219</v>
      </c>
      <c r="H6" s="80" t="s">
        <v>152</v>
      </c>
      <c r="I6" s="43" t="s">
        <v>263</v>
      </c>
      <c r="J6" s="10"/>
      <c r="K6" s="10"/>
      <c r="L6" s="10"/>
      <c r="M6" s="10"/>
    </row>
    <row r="7" spans="1:13" ht="15">
      <c r="A7" s="46" t="s">
        <v>212</v>
      </c>
      <c r="B7" s="46" t="s">
        <v>153</v>
      </c>
      <c r="C7" s="46" t="s">
        <v>154</v>
      </c>
      <c r="D7" s="46" t="s">
        <v>155</v>
      </c>
      <c r="E7" s="46" t="s">
        <v>156</v>
      </c>
      <c r="F7" s="46" t="s">
        <v>157</v>
      </c>
      <c r="G7" s="46" t="s">
        <v>158</v>
      </c>
      <c r="H7" s="83" t="s">
        <v>215</v>
      </c>
      <c r="I7" s="75"/>
      <c r="J7" s="10"/>
      <c r="K7" s="10"/>
      <c r="L7" s="10"/>
      <c r="M7" s="10"/>
    </row>
    <row r="8" spans="1:13" ht="38.45" customHeight="1">
      <c r="A8" s="11">
        <f>'Przykładowe materiały - ceny'!A3</f>
        <v>1001</v>
      </c>
      <c r="B8" s="61" t="str">
        <f>'Przykładowe materiały - ceny'!B3</f>
        <v>Cellpack DCL</v>
      </c>
      <c r="C8" s="61" t="str">
        <f>'Przykładowe materiały - ceny'!C3</f>
        <v>odczynnik  do badań</v>
      </c>
      <c r="D8" s="66">
        <f>'Przykładowe materiały - ceny'!D3</f>
        <v>80000</v>
      </c>
      <c r="E8" s="61" t="str">
        <f>'Przykładowe materiały - ceny'!E3</f>
        <v>zestaw roczny</v>
      </c>
      <c r="F8" s="61">
        <v>1</v>
      </c>
      <c r="G8" s="86">
        <f>'Przykładowe materiały - ceny'!G3</f>
        <v>86683.7137614679</v>
      </c>
      <c r="H8" s="84">
        <f>(F8/D8)*G8</f>
        <v>1.0835464220183488</v>
      </c>
      <c r="I8" s="61" t="s">
        <v>283</v>
      </c>
      <c r="J8" s="10"/>
      <c r="K8" s="10"/>
      <c r="L8" s="10"/>
      <c r="M8" s="10"/>
    </row>
    <row r="9" spans="1:13" ht="27" customHeight="1">
      <c r="A9" s="11">
        <f>'Przykładowe materiały - ceny'!A4</f>
        <v>1002</v>
      </c>
      <c r="B9" s="67" t="str">
        <f>'Przykładowe materiały - ceny'!B4</f>
        <v>Cellpack DFL</v>
      </c>
      <c r="C9" s="67" t="str">
        <f>'Przykładowe materiały - ceny'!C4</f>
        <v>odczynnik  do badań</v>
      </c>
      <c r="D9" s="66">
        <f>'Przykładowe materiały - ceny'!D4</f>
        <v>14000</v>
      </c>
      <c r="E9" s="67" t="str">
        <f>'Przykładowe materiały - ceny'!E4</f>
        <v>zestaw roczny</v>
      </c>
      <c r="F9" s="61">
        <v>1</v>
      </c>
      <c r="G9" s="86">
        <f>'Przykładowe materiały - ceny'!G4</f>
        <v>9319.820487804878</v>
      </c>
      <c r="H9" s="84">
        <f>(F9/D9)*G9</f>
        <v>0.6657014634146342</v>
      </c>
      <c r="I9" s="61" t="s">
        <v>281</v>
      </c>
      <c r="J9" s="10"/>
      <c r="K9" s="10"/>
      <c r="L9" s="10"/>
      <c r="M9" s="10"/>
    </row>
    <row r="10" spans="1:13" ht="30">
      <c r="A10" s="11">
        <f>'Przykładowe materiały - ceny'!A5</f>
        <v>1003</v>
      </c>
      <c r="B10" s="61" t="str">
        <f>'Przykładowe materiały - ceny'!B5</f>
        <v>Sulfolyser</v>
      </c>
      <c r="C10" s="61" t="str">
        <f>'Przykładowe materiały - ceny'!C5</f>
        <v>odczynnik  do badań</v>
      </c>
      <c r="D10" s="66">
        <f>'Przykładowe materiały - ceny'!D5</f>
        <v>80000</v>
      </c>
      <c r="E10" s="61" t="str">
        <f>'Przykładowe materiały - ceny'!E5</f>
        <v>zestaw roczny</v>
      </c>
      <c r="F10" s="61">
        <v>1</v>
      </c>
      <c r="G10" s="86">
        <f>'Przykładowe materiały - ceny'!G5</f>
        <v>13849.365137614679</v>
      </c>
      <c r="H10" s="84">
        <f aca="true" t="shared" si="0" ref="H10:H18">(F10/D10)*G10</f>
        <v>0.1731170642201835</v>
      </c>
      <c r="I10" s="61" t="s">
        <v>283</v>
      </c>
      <c r="J10" s="10"/>
      <c r="K10" s="10"/>
      <c r="L10" s="10"/>
      <c r="M10" s="10"/>
    </row>
    <row r="11" spans="1:13" ht="30">
      <c r="A11" s="11">
        <f>'Przykładowe materiały - ceny'!A6</f>
        <v>1004</v>
      </c>
      <c r="B11" s="61" t="str">
        <f>'Przykładowe materiały - ceny'!B6</f>
        <v>Lysercell WNR</v>
      </c>
      <c r="C11" s="61" t="str">
        <f>'Przykładowe materiały - ceny'!C6</f>
        <v>odczynnik  do badań</v>
      </c>
      <c r="D11" s="66">
        <f>'Przykładowe materiały - ceny'!D6</f>
        <v>80000</v>
      </c>
      <c r="E11" s="61" t="str">
        <f>'Przykładowe materiały - ceny'!E6</f>
        <v>zestaw roczny</v>
      </c>
      <c r="F11" s="61">
        <v>1</v>
      </c>
      <c r="G11" s="86">
        <f>'Przykładowe materiały - ceny'!G6</f>
        <v>34458.53944954129</v>
      </c>
      <c r="H11" s="84">
        <f t="shared" si="0"/>
        <v>0.43073174311926615</v>
      </c>
      <c r="I11" s="61" t="s">
        <v>283</v>
      </c>
      <c r="J11" s="10"/>
      <c r="K11" s="10"/>
      <c r="L11" s="10"/>
      <c r="M11" s="10"/>
    </row>
    <row r="12" spans="1:13" ht="30">
      <c r="A12" s="11">
        <f>'Przykładowe materiały - ceny'!A7</f>
        <v>1005</v>
      </c>
      <c r="B12" s="61" t="str">
        <f>'Przykładowe materiały - ceny'!B7</f>
        <v>Lysercell WDF</v>
      </c>
      <c r="C12" s="61" t="str">
        <f>'Przykładowe materiały - ceny'!C7</f>
        <v>odczynnik  do badań</v>
      </c>
      <c r="D12" s="66">
        <f>'Przykładowe materiały - ceny'!D7</f>
        <v>60000</v>
      </c>
      <c r="E12" s="61" t="str">
        <f>'Przykładowe materiały - ceny'!E7</f>
        <v>zestaw roczny</v>
      </c>
      <c r="F12" s="61">
        <v>1</v>
      </c>
      <c r="G12" s="86">
        <f>'Przykładowe materiały - ceny'!G7</f>
        <v>29469.146599496224</v>
      </c>
      <c r="H12" s="84">
        <f t="shared" si="0"/>
        <v>0.49115244332493707</v>
      </c>
      <c r="I12" s="61" t="s">
        <v>282</v>
      </c>
      <c r="J12" s="10"/>
      <c r="K12" s="10"/>
      <c r="L12" s="10"/>
      <c r="M12" s="10"/>
    </row>
    <row r="13" spans="1:13" ht="30">
      <c r="A13" s="11">
        <f>'Przykładowe materiały - ceny'!A8</f>
        <v>1006</v>
      </c>
      <c r="B13" s="61" t="str">
        <f>'Przykładowe materiały - ceny'!B8</f>
        <v>Fluorocell WNR</v>
      </c>
      <c r="C13" s="61" t="str">
        <f>'Przykładowe materiały - ceny'!C8</f>
        <v>odczynnik  do badań</v>
      </c>
      <c r="D13" s="66">
        <f>'Przykładowe materiały - ceny'!D8</f>
        <v>80000</v>
      </c>
      <c r="E13" s="61" t="str">
        <f>'Przykładowe materiały - ceny'!E8</f>
        <v>zestaw roczny</v>
      </c>
      <c r="F13" s="61">
        <v>1</v>
      </c>
      <c r="G13" s="86">
        <f>'Przykładowe materiały - ceny'!G8</f>
        <v>11633.344587155965</v>
      </c>
      <c r="H13" s="84">
        <f t="shared" si="0"/>
        <v>0.14541680733944956</v>
      </c>
      <c r="I13" s="61" t="s">
        <v>283</v>
      </c>
      <c r="J13" s="10"/>
      <c r="K13" s="10"/>
      <c r="L13" s="10"/>
      <c r="M13" s="10"/>
    </row>
    <row r="14" spans="1:13" ht="30">
      <c r="A14" s="11">
        <f>'Przykładowe materiały - ceny'!A9</f>
        <v>1007</v>
      </c>
      <c r="B14" s="61" t="str">
        <f>'Przykładowe materiały - ceny'!B9</f>
        <v>Fluorocell WDF</v>
      </c>
      <c r="C14" s="61" t="str">
        <f>'Przykładowe materiały - ceny'!C9</f>
        <v>odczynnik  do badań</v>
      </c>
      <c r="D14" s="66">
        <f>'Przykładowe materiały - ceny'!D9</f>
        <v>60000</v>
      </c>
      <c r="E14" s="61" t="str">
        <f>'Przykładowe materiały - ceny'!E9</f>
        <v>zestaw roczny</v>
      </c>
      <c r="F14" s="61">
        <v>1</v>
      </c>
      <c r="G14" s="86">
        <f>'Przykładowe materiały - ceny'!G9</f>
        <v>21511.118992443327</v>
      </c>
      <c r="H14" s="84">
        <f t="shared" si="0"/>
        <v>0.35851864987405546</v>
      </c>
      <c r="I14" s="61" t="s">
        <v>282</v>
      </c>
      <c r="J14" s="10"/>
      <c r="K14" s="10"/>
      <c r="L14" s="10"/>
      <c r="M14" s="10"/>
    </row>
    <row r="15" spans="1:13" ht="30">
      <c r="A15" s="11">
        <f>'Przykładowe materiały - ceny'!A10</f>
        <v>1008</v>
      </c>
      <c r="B15" s="61" t="str">
        <f>'Przykładowe materiały - ceny'!B10</f>
        <v>Fluorocell PLT</v>
      </c>
      <c r="C15" s="61" t="str">
        <f>'Przykładowe materiały - ceny'!C10</f>
        <v>odczynnik  do badań</v>
      </c>
      <c r="D15" s="66">
        <f>'Przykładowe materiały - ceny'!D10</f>
        <v>80000</v>
      </c>
      <c r="E15" s="61" t="str">
        <f>'Przykładowe materiały - ceny'!E10</f>
        <v>zestaw roczny</v>
      </c>
      <c r="F15" s="61">
        <v>1</v>
      </c>
      <c r="G15" s="86">
        <f>'Przykładowe materiały - ceny'!G10</f>
        <v>2967.7211009174316</v>
      </c>
      <c r="H15" s="84">
        <f t="shared" si="0"/>
        <v>0.0370965137614679</v>
      </c>
      <c r="I15" s="61" t="s">
        <v>283</v>
      </c>
      <c r="J15" s="10"/>
      <c r="K15" s="10"/>
      <c r="L15" s="10"/>
      <c r="M15" s="10"/>
    </row>
    <row r="16" spans="1:13" ht="30">
      <c r="A16" s="11">
        <f>'Przykładowe materiały - ceny'!A11</f>
        <v>1009</v>
      </c>
      <c r="B16" s="61" t="str">
        <f>'Przykładowe materiały - ceny'!B11</f>
        <v>Fluorocell RET</v>
      </c>
      <c r="C16" s="61" t="str">
        <f>'Przykładowe materiały - ceny'!C11</f>
        <v>odczynnik  do badań</v>
      </c>
      <c r="D16" s="66">
        <f>'Przykładowe materiały - ceny'!D11</f>
        <v>14000</v>
      </c>
      <c r="E16" s="61" t="str">
        <f>'Przykładowe materiały - ceny'!E11</f>
        <v>zestaw roczny</v>
      </c>
      <c r="F16" s="61">
        <v>1</v>
      </c>
      <c r="G16" s="86">
        <f>'Przykładowe materiały - ceny'!G11</f>
        <v>19329.998048780486</v>
      </c>
      <c r="H16" s="84">
        <f aca="true" t="shared" si="1" ref="H16">(F16/D16)*G16</f>
        <v>1.3807141463414634</v>
      </c>
      <c r="I16" s="61" t="s">
        <v>281</v>
      </c>
      <c r="J16" s="10"/>
      <c r="K16" s="10"/>
      <c r="L16" s="10"/>
      <c r="M16" s="10"/>
    </row>
    <row r="17" spans="1:13" ht="30">
      <c r="A17" s="11">
        <f>'Przykładowe materiały - ceny'!A12</f>
        <v>1010</v>
      </c>
      <c r="B17" s="61" t="str">
        <f>'Przykładowe materiały - ceny'!B12</f>
        <v>Cellclean</v>
      </c>
      <c r="C17" s="61" t="str">
        <f>'Przykładowe materiały - ceny'!C12</f>
        <v>materiał zużywalny</v>
      </c>
      <c r="D17" s="66">
        <f>'Przykładowe materiały - ceny'!D12</f>
        <v>80000</v>
      </c>
      <c r="E17" s="61" t="str">
        <f>'Przykładowe materiały - ceny'!E12</f>
        <v>zestaw roczny</v>
      </c>
      <c r="F17" s="61">
        <v>1</v>
      </c>
      <c r="G17" s="86">
        <f>'Przykładowe materiały - ceny'!G12</f>
        <v>13928.504366972476</v>
      </c>
      <c r="H17" s="84">
        <f t="shared" si="0"/>
        <v>0.17410630458715595</v>
      </c>
      <c r="I17" s="61" t="s">
        <v>283</v>
      </c>
      <c r="J17" s="10"/>
      <c r="K17" s="10"/>
      <c r="L17" s="10"/>
      <c r="M17" s="10"/>
    </row>
    <row r="18" spans="1:13" ht="30">
      <c r="A18" s="11">
        <f>'Przykładowe materiały - ceny'!A13</f>
        <v>1011</v>
      </c>
      <c r="B18" s="61" t="str">
        <f>'Przykładowe materiały - ceny'!B13</f>
        <v xml:space="preserve">XN CHECK </v>
      </c>
      <c r="C18" s="61" t="str">
        <f>'Przykładowe materiały - ceny'!C13</f>
        <v>materiał kontrolny</v>
      </c>
      <c r="D18" s="66">
        <f>'Przykładowe materiały - ceny'!D13</f>
        <v>80000</v>
      </c>
      <c r="E18" s="61" t="str">
        <f>'Przykładowe materiały - ceny'!E13</f>
        <v>zestaw roczny</v>
      </c>
      <c r="F18" s="61">
        <v>1</v>
      </c>
      <c r="G18" s="86">
        <f>'Przykładowe materiały - ceny'!G13</f>
        <v>16619.238165137616</v>
      </c>
      <c r="H18" s="84">
        <f t="shared" si="0"/>
        <v>0.20774047706422022</v>
      </c>
      <c r="I18" s="61" t="s">
        <v>283</v>
      </c>
      <c r="J18" s="10"/>
      <c r="K18" s="10"/>
      <c r="L18" s="10"/>
      <c r="M18" s="10"/>
    </row>
    <row r="19" spans="1:13" s="25" customFormat="1" ht="37.15" customHeight="1">
      <c r="A19" s="20"/>
      <c r="B19" s="21" t="s">
        <v>561</v>
      </c>
      <c r="C19" s="22"/>
      <c r="D19" s="24"/>
      <c r="E19" s="23"/>
      <c r="F19" s="24"/>
      <c r="G19" s="24"/>
      <c r="H19" s="42">
        <f>'Przykładowe materiały wspólne'!H29</f>
        <v>0.07908550171815339</v>
      </c>
      <c r="I19" s="26"/>
      <c r="J19" s="69"/>
      <c r="K19" s="69"/>
      <c r="L19" s="69"/>
      <c r="M19" s="69"/>
    </row>
    <row r="20" spans="1:13" ht="22.9" customHeight="1">
      <c r="A20" s="308" t="s">
        <v>221</v>
      </c>
      <c r="B20" s="309"/>
      <c r="C20" s="309"/>
      <c r="D20" s="309"/>
      <c r="E20" s="309"/>
      <c r="F20" s="309"/>
      <c r="G20" s="310"/>
      <c r="H20" s="85">
        <f>SUM(H8:H19)</f>
        <v>5.226927536783336</v>
      </c>
      <c r="I20" s="61"/>
      <c r="J20" s="10"/>
      <c r="K20" s="10"/>
      <c r="L20" s="10"/>
      <c r="M20" s="10"/>
    </row>
    <row r="21" spans="1:13" ht="15">
      <c r="A21" s="79"/>
      <c r="B21" s="79"/>
      <c r="C21" s="79"/>
      <c r="D21" s="79"/>
      <c r="E21" s="79"/>
      <c r="F21" s="79"/>
      <c r="G21" s="79"/>
      <c r="H21" s="79"/>
      <c r="I21" s="10"/>
      <c r="J21" s="10"/>
      <c r="K21" s="10"/>
      <c r="L21" s="10"/>
      <c r="M21" s="10"/>
    </row>
    <row r="22" spans="1:13" ht="15">
      <c r="A22" s="14" t="s">
        <v>175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5">
      <c r="A23" s="12" t="s">
        <v>176</v>
      </c>
      <c r="B23" s="70" t="s">
        <v>226</v>
      </c>
      <c r="C23" s="70" t="s">
        <v>227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">
      <c r="A24" s="71" t="s">
        <v>167</v>
      </c>
      <c r="B24" s="49">
        <f>'Przykładowe stawki wynagrodzeń'!E14</f>
        <v>44.821322413636366</v>
      </c>
      <c r="C24" s="49">
        <f>B24/60</f>
        <v>0.7470220402272728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5">
      <c r="A25" s="62" t="s">
        <v>207</v>
      </c>
      <c r="B25" s="50">
        <f>'Przykładowe stawki wynagrodzeń'!E19</f>
        <v>31.11891829375</v>
      </c>
      <c r="C25" s="50">
        <f aca="true" t="shared" si="2" ref="C25:C26">B25/60</f>
        <v>0.5186486382291666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5">
      <c r="A26" s="62" t="s">
        <v>208</v>
      </c>
      <c r="B26" s="50">
        <f>'Przykładowe stawki wynagrodzeń'!E21</f>
        <v>24.84834975</v>
      </c>
      <c r="C26" s="50">
        <f t="shared" si="2"/>
        <v>0.4141391625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60">
      <c r="A28" s="43" t="s">
        <v>232</v>
      </c>
      <c r="B28" s="43" t="s">
        <v>222</v>
      </c>
      <c r="C28" s="43" t="s">
        <v>214</v>
      </c>
      <c r="D28" s="43" t="s">
        <v>233</v>
      </c>
      <c r="E28" s="43" t="s">
        <v>234</v>
      </c>
      <c r="F28" s="43" t="s">
        <v>223</v>
      </c>
      <c r="G28" s="43" t="s">
        <v>224</v>
      </c>
      <c r="H28" s="10"/>
      <c r="I28" s="10"/>
      <c r="J28" s="10"/>
      <c r="K28" s="10"/>
      <c r="L28" s="10"/>
      <c r="M28" s="10"/>
    </row>
    <row r="29" spans="1:13" ht="15">
      <c r="A29" s="57"/>
      <c r="B29" s="46" t="s">
        <v>153</v>
      </c>
      <c r="C29" s="46" t="s">
        <v>155</v>
      </c>
      <c r="D29" s="46" t="s">
        <v>156</v>
      </c>
      <c r="E29" s="46" t="s">
        <v>157</v>
      </c>
      <c r="F29" s="46" t="s">
        <v>158</v>
      </c>
      <c r="G29" s="51" t="s">
        <v>225</v>
      </c>
      <c r="H29" s="10"/>
      <c r="I29" s="10"/>
      <c r="J29" s="10"/>
      <c r="K29" s="10"/>
      <c r="L29" s="10"/>
      <c r="M29" s="10"/>
    </row>
    <row r="30" spans="1:13" ht="19.9" customHeight="1">
      <c r="A30" s="52" t="s">
        <v>238</v>
      </c>
      <c r="B30" s="16" t="str">
        <f>A25</f>
        <v>technik analityki</v>
      </c>
      <c r="C30" s="92">
        <v>1</v>
      </c>
      <c r="D30" s="16" t="s">
        <v>166</v>
      </c>
      <c r="E30" s="52">
        <v>2</v>
      </c>
      <c r="F30" s="58">
        <f>C25</f>
        <v>0.5186486382291666</v>
      </c>
      <c r="G30" s="31">
        <f>(E30/C30)*F30</f>
        <v>1.0372972764583333</v>
      </c>
      <c r="H30" s="10"/>
      <c r="I30" s="10"/>
      <c r="J30" s="10"/>
      <c r="K30" s="10"/>
      <c r="L30" s="10"/>
      <c r="M30" s="10"/>
    </row>
    <row r="31" spans="1:13" ht="19.9" customHeight="1">
      <c r="A31" s="329" t="s">
        <v>239</v>
      </c>
      <c r="B31" s="16" t="str">
        <f>A25</f>
        <v>technik analityki</v>
      </c>
      <c r="C31" s="92">
        <f>'Przykładowy wykaz procedur'!F4</f>
        <v>333.33333333333337</v>
      </c>
      <c r="D31" s="16" t="s">
        <v>166</v>
      </c>
      <c r="E31" s="59">
        <v>10</v>
      </c>
      <c r="F31" s="58">
        <f>C25</f>
        <v>0.5186486382291666</v>
      </c>
      <c r="G31" s="31">
        <f aca="true" t="shared" si="3" ref="G31:G36">(E31/C31)*F31</f>
        <v>0.015559459146874996</v>
      </c>
      <c r="H31" s="10"/>
      <c r="I31" s="10"/>
      <c r="J31" s="10"/>
      <c r="K31" s="10"/>
      <c r="L31" s="10"/>
      <c r="M31" s="10"/>
    </row>
    <row r="32" spans="1:13" ht="19.9" customHeight="1">
      <c r="A32" s="330"/>
      <c r="B32" s="16" t="str">
        <f>A26</f>
        <v>pomoc laboratoryjna</v>
      </c>
      <c r="C32" s="92">
        <f>'Przykładowy wykaz procedur'!F4</f>
        <v>333.33333333333337</v>
      </c>
      <c r="D32" s="16" t="s">
        <v>166</v>
      </c>
      <c r="E32" s="59">
        <v>10</v>
      </c>
      <c r="F32" s="58">
        <f>C26</f>
        <v>0.4141391625</v>
      </c>
      <c r="G32" s="31">
        <f t="shared" si="3"/>
        <v>0.012424174874999997</v>
      </c>
      <c r="H32" s="10"/>
      <c r="I32" s="10"/>
      <c r="J32" s="10"/>
      <c r="K32" s="10"/>
      <c r="L32" s="10"/>
      <c r="M32" s="10"/>
    </row>
    <row r="33" spans="1:13" ht="34.15" customHeight="1">
      <c r="A33" s="52" t="s">
        <v>242</v>
      </c>
      <c r="B33" s="16" t="str">
        <f>A24</f>
        <v>diagnosta laboratoryjny</v>
      </c>
      <c r="C33" s="92">
        <v>10</v>
      </c>
      <c r="D33" s="16" t="s">
        <v>166</v>
      </c>
      <c r="E33" s="52">
        <v>25</v>
      </c>
      <c r="F33" s="58">
        <f>C24</f>
        <v>0.7470220402272728</v>
      </c>
      <c r="G33" s="31">
        <f t="shared" si="3"/>
        <v>1.867555100568182</v>
      </c>
      <c r="H33" s="10"/>
      <c r="I33" s="10"/>
      <c r="J33" s="10"/>
      <c r="K33" s="10"/>
      <c r="L33" s="10"/>
      <c r="M33" s="10"/>
    </row>
    <row r="34" spans="1:13" ht="19.9" customHeight="1">
      <c r="A34" s="52" t="s">
        <v>236</v>
      </c>
      <c r="B34" s="16" t="str">
        <f>A24</f>
        <v>diagnosta laboratoryjny</v>
      </c>
      <c r="C34" s="92">
        <v>1</v>
      </c>
      <c r="D34" s="16" t="s">
        <v>166</v>
      </c>
      <c r="E34" s="52">
        <v>2</v>
      </c>
      <c r="F34" s="58">
        <f>C24</f>
        <v>0.7470220402272728</v>
      </c>
      <c r="G34" s="31">
        <f t="shared" si="3"/>
        <v>1.4940440804545456</v>
      </c>
      <c r="H34" s="10"/>
      <c r="I34" s="10"/>
      <c r="J34" s="10"/>
      <c r="K34" s="10"/>
      <c r="L34" s="10"/>
      <c r="M34" s="10"/>
    </row>
    <row r="35" spans="1:13" ht="19.9" customHeight="1">
      <c r="A35" s="329" t="s">
        <v>237</v>
      </c>
      <c r="B35" s="16" t="str">
        <f>A25</f>
        <v>technik analityki</v>
      </c>
      <c r="C35" s="92">
        <f>'Przykładowy wykaz procedur'!F4</f>
        <v>333.33333333333337</v>
      </c>
      <c r="D35" s="16" t="s">
        <v>166</v>
      </c>
      <c r="E35" s="52">
        <v>10</v>
      </c>
      <c r="F35" s="58">
        <f>C25</f>
        <v>0.5186486382291666</v>
      </c>
      <c r="G35" s="31">
        <f t="shared" si="3"/>
        <v>0.015559459146874996</v>
      </c>
      <c r="H35" s="10"/>
      <c r="I35" s="10"/>
      <c r="J35" s="10"/>
      <c r="K35" s="10"/>
      <c r="L35" s="10"/>
      <c r="M35" s="10"/>
    </row>
    <row r="36" spans="1:13" ht="19.9" customHeight="1">
      <c r="A36" s="330"/>
      <c r="B36" s="16" t="str">
        <f>A26</f>
        <v>pomoc laboratoryjna</v>
      </c>
      <c r="C36" s="92">
        <f>'Przykładowy wykaz procedur'!F4</f>
        <v>333.33333333333337</v>
      </c>
      <c r="D36" s="16" t="s">
        <v>166</v>
      </c>
      <c r="E36" s="52">
        <v>10</v>
      </c>
      <c r="F36" s="58">
        <f>C26</f>
        <v>0.4141391625</v>
      </c>
      <c r="G36" s="31">
        <f t="shared" si="3"/>
        <v>0.012424174874999997</v>
      </c>
      <c r="H36" s="10"/>
      <c r="I36" s="10"/>
      <c r="J36" s="10"/>
      <c r="K36" s="10"/>
      <c r="L36" s="10"/>
      <c r="M36" s="10"/>
    </row>
    <row r="37" spans="1:13" ht="15">
      <c r="A37" s="308" t="s">
        <v>279</v>
      </c>
      <c r="B37" s="309"/>
      <c r="C37" s="309"/>
      <c r="D37" s="309"/>
      <c r="E37" s="309"/>
      <c r="F37" s="309"/>
      <c r="G37" s="63">
        <f>SUM(G30:G36)</f>
        <v>4.454863725524811</v>
      </c>
      <c r="H37" s="10"/>
      <c r="I37" s="10"/>
      <c r="J37" s="10"/>
      <c r="K37" s="10"/>
      <c r="L37" s="10"/>
      <c r="M37" s="10"/>
    </row>
    <row r="38" spans="1:13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26.45" customHeight="1">
      <c r="A40" s="331" t="s">
        <v>210</v>
      </c>
      <c r="B40" s="331"/>
      <c r="C40" s="49">
        <f>H20</f>
        <v>5.226927536783336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25.15" customHeight="1">
      <c r="A41" s="326" t="s">
        <v>211</v>
      </c>
      <c r="B41" s="326"/>
      <c r="C41" s="49">
        <f>G37</f>
        <v>4.454863725524811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25.15" customHeight="1">
      <c r="A42" s="111" t="s">
        <v>209</v>
      </c>
      <c r="B42" s="98"/>
      <c r="C42" s="99">
        <f>SUM(C40:C41)</f>
        <v>9.681791262308147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</sheetData>
  <mergeCells count="7">
    <mergeCell ref="A40:B40"/>
    <mergeCell ref="A41:B41"/>
    <mergeCell ref="B1:C1"/>
    <mergeCell ref="A20:G20"/>
    <mergeCell ref="A31:A32"/>
    <mergeCell ref="A35:A36"/>
    <mergeCell ref="A37:F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BD00C-242D-4CBB-A51B-03693F0D8C0A}">
  <sheetPr>
    <tabColor rgb="FFFFCCCC"/>
  </sheetPr>
  <dimension ref="A1:M45"/>
  <sheetViews>
    <sheetView workbookViewId="0" topLeftCell="A22">
      <selection activeCell="E30" sqref="E30"/>
    </sheetView>
  </sheetViews>
  <sheetFormatPr defaultColWidth="9.140625" defaultRowHeight="15"/>
  <cols>
    <col min="1" max="1" width="44.28125" style="0" customWidth="1"/>
    <col min="2" max="2" width="31.8515625" style="0" customWidth="1"/>
    <col min="3" max="3" width="11.421875" style="0" customWidth="1"/>
    <col min="5" max="5" width="10.28125" style="0" customWidth="1"/>
    <col min="7" max="7" width="14.140625" style="0" customWidth="1"/>
    <col min="8" max="8" width="11.28125" style="0" customWidth="1"/>
    <col min="9" max="9" width="28.7109375" style="0" customWidth="1"/>
  </cols>
  <sheetData>
    <row r="1" spans="1:13" ht="15">
      <c r="A1" s="72" t="s">
        <v>216</v>
      </c>
      <c r="B1" s="322" t="str">
        <f>'Przykładowy wykaz procedur'!C8</f>
        <v>Fosfataza zasadowa granulocytów</v>
      </c>
      <c r="C1" s="322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">
      <c r="A2" s="72" t="s">
        <v>217</v>
      </c>
      <c r="B2" s="12" t="str">
        <f>'Przykładowy wykaz procedur'!B8</f>
        <v>C11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5">
      <c r="A3" s="72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5">
      <c r="A4" s="72" t="s">
        <v>174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60">
      <c r="A6" s="43" t="s">
        <v>171</v>
      </c>
      <c r="B6" s="43" t="s">
        <v>213</v>
      </c>
      <c r="C6" s="43" t="s">
        <v>149</v>
      </c>
      <c r="D6" s="43" t="s">
        <v>214</v>
      </c>
      <c r="E6" s="43" t="s">
        <v>172</v>
      </c>
      <c r="F6" s="43" t="s">
        <v>218</v>
      </c>
      <c r="G6" s="43" t="s">
        <v>219</v>
      </c>
      <c r="H6" s="80" t="s">
        <v>152</v>
      </c>
      <c r="I6" s="43" t="s">
        <v>263</v>
      </c>
      <c r="J6" s="10"/>
      <c r="K6" s="10"/>
      <c r="L6" s="10"/>
      <c r="M6" s="10"/>
    </row>
    <row r="7" spans="1:13" ht="15">
      <c r="A7" s="46" t="s">
        <v>212</v>
      </c>
      <c r="B7" s="46" t="s">
        <v>153</v>
      </c>
      <c r="C7" s="46" t="s">
        <v>154</v>
      </c>
      <c r="D7" s="46" t="s">
        <v>155</v>
      </c>
      <c r="E7" s="46" t="s">
        <v>156</v>
      </c>
      <c r="F7" s="46" t="s">
        <v>157</v>
      </c>
      <c r="G7" s="46" t="s">
        <v>158</v>
      </c>
      <c r="H7" s="83" t="s">
        <v>215</v>
      </c>
      <c r="I7" s="75"/>
      <c r="J7" s="10"/>
      <c r="K7" s="10"/>
      <c r="L7" s="10"/>
      <c r="M7" s="10"/>
    </row>
    <row r="8" spans="1:13" ht="38.45" customHeight="1">
      <c r="A8" s="11">
        <f>'Przykładowe materiały - ceny'!A14</f>
        <v>1012</v>
      </c>
      <c r="B8" s="61" t="str">
        <f>'Przykładowe materiały - ceny'!B14</f>
        <v>Zestaw FAG</v>
      </c>
      <c r="C8" s="61" t="str">
        <f>'Przykładowe materiały - ceny'!C14</f>
        <v>odczynnik  do badań</v>
      </c>
      <c r="D8" s="66">
        <v>12</v>
      </c>
      <c r="E8" s="11" t="str">
        <f>'Przykładowe materiały - ceny'!E14</f>
        <v>op</v>
      </c>
      <c r="F8" s="61">
        <v>1</v>
      </c>
      <c r="G8" s="86">
        <f>'Przykładowe materiały - ceny'!G14</f>
        <v>278.55359999999996</v>
      </c>
      <c r="H8" s="84">
        <f>(F8/D8)*G8</f>
        <v>23.212799999999994</v>
      </c>
      <c r="I8" s="61" t="s">
        <v>276</v>
      </c>
      <c r="J8" s="10"/>
      <c r="K8" s="10"/>
      <c r="L8" s="10"/>
      <c r="M8" s="10"/>
    </row>
    <row r="9" spans="1:13" ht="33" customHeight="1">
      <c r="A9" s="11">
        <f>'Przykładowe materiały - ceny'!A15</f>
        <v>1013</v>
      </c>
      <c r="B9" s="61" t="str">
        <f>'Przykładowe materiały - ceny'!B15</f>
        <v>Leukognost</v>
      </c>
      <c r="C9" s="61" t="str">
        <f>'Przykładowe materiały - ceny'!C15</f>
        <v>materiał utrwalający</v>
      </c>
      <c r="D9" s="66">
        <v>1</v>
      </c>
      <c r="E9" s="11" t="str">
        <f>'Przykładowe materiały - ceny'!E15</f>
        <v>ml</v>
      </c>
      <c r="F9" s="61">
        <v>6</v>
      </c>
      <c r="G9" s="86">
        <f>'Przykładowe materiały - ceny'!G15</f>
        <v>0.2031328</v>
      </c>
      <c r="H9" s="84">
        <f aca="true" t="shared" si="0" ref="H9:H10">(F9/D9)*G9</f>
        <v>1.2187968</v>
      </c>
      <c r="I9" s="61"/>
      <c r="J9" s="10"/>
      <c r="K9" s="10"/>
      <c r="L9" s="10"/>
      <c r="M9" s="10"/>
    </row>
    <row r="10" spans="1:13" ht="33" customHeight="1">
      <c r="A10" s="11">
        <f>'Przykładowe materiały - ceny'!A16</f>
        <v>1014</v>
      </c>
      <c r="B10" s="61" t="str">
        <f>'Przykładowe materiały - ceny'!B16</f>
        <v>Hemalum Mayera</v>
      </c>
      <c r="C10" s="61" t="str">
        <f>'Przykładowe materiały - ceny'!C16</f>
        <v>materiał do barwienia</v>
      </c>
      <c r="D10" s="66">
        <v>1</v>
      </c>
      <c r="E10" s="11" t="str">
        <f>'Przykładowe materiały - ceny'!E16</f>
        <v>ml</v>
      </c>
      <c r="F10" s="61">
        <v>6</v>
      </c>
      <c r="G10" s="86">
        <f>'Przykładowe materiały - ceny'!G16</f>
        <v>0.19768320000000003</v>
      </c>
      <c r="H10" s="84">
        <f t="shared" si="0"/>
        <v>1.1860992000000001</v>
      </c>
      <c r="I10" s="61"/>
      <c r="J10" s="10"/>
      <c r="K10" s="10"/>
      <c r="L10" s="10"/>
      <c r="M10" s="10"/>
    </row>
    <row r="11" spans="1:13" s="25" customFormat="1" ht="37.15" customHeight="1">
      <c r="A11" s="20"/>
      <c r="B11" s="21" t="s">
        <v>561</v>
      </c>
      <c r="C11" s="22"/>
      <c r="D11" s="24"/>
      <c r="E11" s="23"/>
      <c r="F11" s="24"/>
      <c r="G11" s="24"/>
      <c r="H11" s="42">
        <f>'Przykładowe materiały wspólne'!H29</f>
        <v>0.07908550171815339</v>
      </c>
      <c r="I11" s="26"/>
      <c r="J11" s="69"/>
      <c r="K11" s="69"/>
      <c r="L11" s="69"/>
      <c r="M11" s="69"/>
    </row>
    <row r="12" spans="1:13" ht="21" customHeight="1">
      <c r="A12" s="61"/>
      <c r="B12" s="61"/>
      <c r="C12" s="61"/>
      <c r="D12" s="66"/>
      <c r="E12" s="61"/>
      <c r="F12" s="61"/>
      <c r="G12" s="86"/>
      <c r="H12" s="84"/>
      <c r="I12" s="61"/>
      <c r="J12" s="10"/>
      <c r="K12" s="10"/>
      <c r="L12" s="10"/>
      <c r="M12" s="10"/>
    </row>
    <row r="13" spans="1:13" ht="21" customHeight="1">
      <c r="A13" s="61"/>
      <c r="B13" s="61"/>
      <c r="C13" s="61"/>
      <c r="D13" s="66"/>
      <c r="E13" s="61"/>
      <c r="F13" s="61"/>
      <c r="G13" s="86"/>
      <c r="H13" s="84"/>
      <c r="I13" s="61"/>
      <c r="J13" s="10"/>
      <c r="K13" s="10"/>
      <c r="L13" s="10"/>
      <c r="M13" s="10"/>
    </row>
    <row r="14" spans="1:13" ht="21" customHeight="1">
      <c r="A14" s="61"/>
      <c r="B14" s="61"/>
      <c r="C14" s="61"/>
      <c r="D14" s="66"/>
      <c r="E14" s="61"/>
      <c r="F14" s="61"/>
      <c r="G14" s="86"/>
      <c r="H14" s="84"/>
      <c r="I14" s="61"/>
      <c r="J14" s="10"/>
      <c r="K14" s="10"/>
      <c r="L14" s="10"/>
      <c r="M14" s="10"/>
    </row>
    <row r="15" spans="1:13" ht="21" customHeight="1">
      <c r="A15" s="61"/>
      <c r="B15" s="61"/>
      <c r="C15" s="61"/>
      <c r="D15" s="66"/>
      <c r="E15" s="61"/>
      <c r="F15" s="61"/>
      <c r="G15" s="86"/>
      <c r="H15" s="84"/>
      <c r="I15" s="61"/>
      <c r="J15" s="10"/>
      <c r="K15" s="10"/>
      <c r="L15" s="10"/>
      <c r="M15" s="10"/>
    </row>
    <row r="16" spans="1:13" ht="21" customHeight="1">
      <c r="A16" s="61"/>
      <c r="B16" s="61"/>
      <c r="C16" s="61"/>
      <c r="D16" s="66"/>
      <c r="E16" s="61"/>
      <c r="F16" s="61"/>
      <c r="G16" s="86"/>
      <c r="H16" s="84"/>
      <c r="I16" s="61"/>
      <c r="J16" s="10"/>
      <c r="K16" s="10"/>
      <c r="L16" s="10"/>
      <c r="M16" s="10"/>
    </row>
    <row r="17" spans="1:13" ht="21" customHeight="1">
      <c r="A17" s="61"/>
      <c r="B17" s="61"/>
      <c r="C17" s="61"/>
      <c r="D17" s="66"/>
      <c r="E17" s="61"/>
      <c r="F17" s="61"/>
      <c r="G17" s="86"/>
      <c r="H17" s="84"/>
      <c r="I17" s="61"/>
      <c r="J17" s="10"/>
      <c r="K17" s="10"/>
      <c r="L17" s="10"/>
      <c r="M17" s="10"/>
    </row>
    <row r="18" spans="1:13" ht="21" customHeight="1">
      <c r="A18" s="61"/>
      <c r="B18" s="61"/>
      <c r="C18" s="61"/>
      <c r="D18" s="66"/>
      <c r="E18" s="61"/>
      <c r="F18" s="61"/>
      <c r="G18" s="86"/>
      <c r="H18" s="84"/>
      <c r="I18" s="61"/>
      <c r="J18" s="10"/>
      <c r="K18" s="10"/>
      <c r="L18" s="10"/>
      <c r="M18" s="10"/>
    </row>
    <row r="19" spans="1:13" ht="21" customHeight="1">
      <c r="A19" s="308" t="s">
        <v>221</v>
      </c>
      <c r="B19" s="309"/>
      <c r="C19" s="309"/>
      <c r="D19" s="309"/>
      <c r="E19" s="309"/>
      <c r="F19" s="309"/>
      <c r="G19" s="310"/>
      <c r="H19" s="85">
        <f>SUM(H8:H18)</f>
        <v>25.69678150171815</v>
      </c>
      <c r="I19" s="61"/>
      <c r="J19" s="10"/>
      <c r="K19" s="10"/>
      <c r="L19" s="10"/>
      <c r="M19" s="10"/>
    </row>
    <row r="20" spans="1:13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5">
      <c r="A21" s="14" t="s">
        <v>175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5">
      <c r="A22" s="12" t="s">
        <v>176</v>
      </c>
      <c r="B22" s="70" t="s">
        <v>226</v>
      </c>
      <c r="C22" s="70" t="s">
        <v>227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5">
      <c r="A23" s="71" t="s">
        <v>167</v>
      </c>
      <c r="B23" s="49">
        <f>'Przykładowe stawki wynagrodzeń'!E14</f>
        <v>44.821322413636366</v>
      </c>
      <c r="C23" s="49">
        <f>B23/60</f>
        <v>0.7470220402272728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">
      <c r="A24" s="62" t="s">
        <v>207</v>
      </c>
      <c r="B24" s="50">
        <f>'Przykładowe stawki wynagrodzeń'!E19</f>
        <v>31.11891829375</v>
      </c>
      <c r="C24" s="50">
        <f aca="true" t="shared" si="1" ref="C24:C25">B24/60</f>
        <v>0.5186486382291666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5">
      <c r="A25" s="62" t="s">
        <v>208</v>
      </c>
      <c r="B25" s="50">
        <f>'Przykładowe stawki wynagrodzeń'!E21</f>
        <v>24.84834975</v>
      </c>
      <c r="C25" s="50">
        <f t="shared" si="1"/>
        <v>0.4141391625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60">
      <c r="A27" s="43" t="s">
        <v>232</v>
      </c>
      <c r="B27" s="43" t="s">
        <v>222</v>
      </c>
      <c r="C27" s="43" t="s">
        <v>214</v>
      </c>
      <c r="D27" s="43" t="s">
        <v>233</v>
      </c>
      <c r="E27" s="43" t="s">
        <v>234</v>
      </c>
      <c r="F27" s="43" t="s">
        <v>223</v>
      </c>
      <c r="G27" s="43" t="s">
        <v>224</v>
      </c>
      <c r="H27" s="10"/>
      <c r="I27" s="10"/>
      <c r="J27" s="10"/>
      <c r="K27" s="10"/>
      <c r="L27" s="10"/>
      <c r="M27" s="10"/>
    </row>
    <row r="28" spans="1:13" ht="15">
      <c r="A28" s="57"/>
      <c r="B28" s="46" t="s">
        <v>153</v>
      </c>
      <c r="C28" s="46" t="s">
        <v>155</v>
      </c>
      <c r="D28" s="46" t="s">
        <v>156</v>
      </c>
      <c r="E28" s="46" t="s">
        <v>157</v>
      </c>
      <c r="F28" s="46" t="s">
        <v>158</v>
      </c>
      <c r="G28" s="51" t="s">
        <v>225</v>
      </c>
      <c r="H28" s="10"/>
      <c r="I28" s="10"/>
      <c r="J28" s="10"/>
      <c r="K28" s="10"/>
      <c r="L28" s="10"/>
      <c r="M28" s="10"/>
    </row>
    <row r="29" spans="1:13" ht="19.9" customHeight="1">
      <c r="A29" s="52" t="s">
        <v>238</v>
      </c>
      <c r="B29" s="16" t="str">
        <f>A24</f>
        <v>technik analityki</v>
      </c>
      <c r="C29" s="92">
        <v>1</v>
      </c>
      <c r="D29" s="16" t="s">
        <v>166</v>
      </c>
      <c r="E29" s="52">
        <v>3</v>
      </c>
      <c r="F29" s="58">
        <f>C24</f>
        <v>0.5186486382291666</v>
      </c>
      <c r="G29" s="31">
        <f>(E29/C29)*F29</f>
        <v>1.5559459146874999</v>
      </c>
      <c r="H29" s="10"/>
      <c r="I29" s="10"/>
      <c r="J29" s="10"/>
      <c r="K29" s="10"/>
      <c r="L29" s="10"/>
      <c r="M29" s="10"/>
    </row>
    <row r="30" spans="1:13" ht="19.9" customHeight="1">
      <c r="A30" s="329" t="s">
        <v>254</v>
      </c>
      <c r="B30" s="16" t="str">
        <f>A24</f>
        <v>technik analityki</v>
      </c>
      <c r="C30" s="92">
        <f>'Przykładowy wykaz procedur'!F4</f>
        <v>333.33333333333337</v>
      </c>
      <c r="D30" s="16" t="s">
        <v>166</v>
      </c>
      <c r="E30" s="59">
        <v>5</v>
      </c>
      <c r="F30" s="58">
        <f>C24</f>
        <v>0.5186486382291666</v>
      </c>
      <c r="G30" s="31">
        <f aca="true" t="shared" si="2" ref="G30:G35">(E30/C30)*F30</f>
        <v>0.007779729573437498</v>
      </c>
      <c r="H30" s="10"/>
      <c r="I30" s="10"/>
      <c r="J30" s="10"/>
      <c r="K30" s="10"/>
      <c r="L30" s="10"/>
      <c r="M30" s="10"/>
    </row>
    <row r="31" spans="1:13" ht="19.9" customHeight="1">
      <c r="A31" s="330"/>
      <c r="B31" s="16" t="str">
        <f>A25</f>
        <v>pomoc laboratoryjna</v>
      </c>
      <c r="C31" s="92">
        <f>'Przykładowy wykaz procedur'!F4</f>
        <v>333.33333333333337</v>
      </c>
      <c r="D31" s="16" t="s">
        <v>166</v>
      </c>
      <c r="E31" s="59">
        <v>5</v>
      </c>
      <c r="F31" s="58">
        <f>C25</f>
        <v>0.4141391625</v>
      </c>
      <c r="G31" s="31">
        <f t="shared" si="2"/>
        <v>0.006212087437499999</v>
      </c>
      <c r="H31" s="10"/>
      <c r="I31" s="10"/>
      <c r="J31" s="10"/>
      <c r="K31" s="10"/>
      <c r="L31" s="10"/>
      <c r="M31" s="10"/>
    </row>
    <row r="32" spans="1:13" ht="32.45" customHeight="1">
      <c r="A32" s="52" t="s">
        <v>255</v>
      </c>
      <c r="B32" s="16" t="str">
        <f>A23</f>
        <v>diagnosta laboratoryjny</v>
      </c>
      <c r="C32" s="92">
        <v>1</v>
      </c>
      <c r="D32" s="16" t="s">
        <v>166</v>
      </c>
      <c r="E32" s="52">
        <v>40</v>
      </c>
      <c r="F32" s="58">
        <f>C23</f>
        <v>0.7470220402272728</v>
      </c>
      <c r="G32" s="31">
        <f t="shared" si="2"/>
        <v>29.880881609090913</v>
      </c>
      <c r="H32" s="10"/>
      <c r="I32" s="10"/>
      <c r="J32" s="10"/>
      <c r="K32" s="10"/>
      <c r="L32" s="10"/>
      <c r="M32" s="10"/>
    </row>
    <row r="33" spans="1:13" ht="40.9" customHeight="1">
      <c r="A33" s="52" t="s">
        <v>257</v>
      </c>
      <c r="B33" s="16" t="str">
        <f>A23</f>
        <v>diagnosta laboratoryjny</v>
      </c>
      <c r="C33" s="92">
        <v>1</v>
      </c>
      <c r="D33" s="16" t="s">
        <v>166</v>
      </c>
      <c r="E33" s="52">
        <v>30</v>
      </c>
      <c r="F33" s="58">
        <f>C23</f>
        <v>0.7470220402272728</v>
      </c>
      <c r="G33" s="31">
        <f t="shared" si="2"/>
        <v>22.410661206818183</v>
      </c>
      <c r="H33" s="10"/>
      <c r="I33" s="10"/>
      <c r="J33" s="10"/>
      <c r="K33" s="10"/>
      <c r="L33" s="10"/>
      <c r="M33" s="10"/>
    </row>
    <row r="34" spans="1:13" ht="19.9" customHeight="1">
      <c r="A34" s="329" t="s">
        <v>256</v>
      </c>
      <c r="B34" s="16" t="str">
        <f>A24</f>
        <v>technik analityki</v>
      </c>
      <c r="C34" s="92">
        <f>'Przykładowy wykaz procedur'!F4</f>
        <v>333.33333333333337</v>
      </c>
      <c r="D34" s="16" t="s">
        <v>166</v>
      </c>
      <c r="E34" s="52">
        <v>5</v>
      </c>
      <c r="F34" s="58">
        <f>C24</f>
        <v>0.5186486382291666</v>
      </c>
      <c r="G34" s="31">
        <f t="shared" si="2"/>
        <v>0.007779729573437498</v>
      </c>
      <c r="H34" s="10"/>
      <c r="I34" s="10"/>
      <c r="J34" s="10"/>
      <c r="K34" s="10"/>
      <c r="L34" s="10"/>
      <c r="M34" s="10"/>
    </row>
    <row r="35" spans="1:13" ht="19.9" customHeight="1">
      <c r="A35" s="330"/>
      <c r="B35" s="16" t="str">
        <f>A25</f>
        <v>pomoc laboratoryjna</v>
      </c>
      <c r="C35" s="92">
        <f>'Przykładowy wykaz procedur'!F4</f>
        <v>333.33333333333337</v>
      </c>
      <c r="D35" s="16" t="s">
        <v>166</v>
      </c>
      <c r="E35" s="52">
        <v>5</v>
      </c>
      <c r="F35" s="58">
        <f>C25</f>
        <v>0.4141391625</v>
      </c>
      <c r="G35" s="31">
        <f t="shared" si="2"/>
        <v>0.006212087437499999</v>
      </c>
      <c r="H35" s="10"/>
      <c r="I35" s="10"/>
      <c r="J35" s="10"/>
      <c r="K35" s="10"/>
      <c r="L35" s="10"/>
      <c r="M35" s="10"/>
    </row>
    <row r="36" spans="1:13" ht="15">
      <c r="A36" s="308" t="s">
        <v>279</v>
      </c>
      <c r="B36" s="309"/>
      <c r="C36" s="309"/>
      <c r="D36" s="309"/>
      <c r="E36" s="309"/>
      <c r="F36" s="309"/>
      <c r="G36" s="63">
        <f>SUM(G29:G35)</f>
        <v>53.87547236461847</v>
      </c>
      <c r="H36" s="10"/>
      <c r="I36" s="10"/>
      <c r="J36" s="10"/>
      <c r="K36" s="10"/>
      <c r="L36" s="10"/>
      <c r="M36" s="10"/>
    </row>
    <row r="37" spans="1:13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26.45" customHeight="1">
      <c r="A39" s="331" t="s">
        <v>210</v>
      </c>
      <c r="B39" s="331"/>
      <c r="C39" s="49">
        <f>H19</f>
        <v>25.69678150171815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25.15" customHeight="1">
      <c r="A40" s="326" t="s">
        <v>211</v>
      </c>
      <c r="B40" s="326"/>
      <c r="C40" s="49">
        <f>G36</f>
        <v>53.87547236461847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25.15" customHeight="1">
      <c r="A41" s="111" t="s">
        <v>209</v>
      </c>
      <c r="B41" s="98"/>
      <c r="C41" s="99">
        <f>SUM(C39:C40)</f>
        <v>79.57225386633661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</sheetData>
  <mergeCells count="7">
    <mergeCell ref="A39:B39"/>
    <mergeCell ref="A40:B40"/>
    <mergeCell ref="B1:C1"/>
    <mergeCell ref="A19:G19"/>
    <mergeCell ref="A30:A31"/>
    <mergeCell ref="A34:A35"/>
    <mergeCell ref="A36:F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92FDB-5D3F-47DB-B437-88B5D1314489}">
  <sheetPr>
    <tabColor rgb="FFFFCCCC"/>
  </sheetPr>
  <dimension ref="A1:M45"/>
  <sheetViews>
    <sheetView workbookViewId="0" topLeftCell="A7">
      <selection activeCell="E33" sqref="E33"/>
    </sheetView>
  </sheetViews>
  <sheetFormatPr defaultColWidth="8.8515625" defaultRowHeight="15"/>
  <cols>
    <col min="1" max="1" width="44.28125" style="1" customWidth="1"/>
    <col min="2" max="2" width="31.8515625" style="1" customWidth="1"/>
    <col min="3" max="3" width="22.8515625" style="1" customWidth="1"/>
    <col min="4" max="4" width="9.8515625" style="1" bestFit="1" customWidth="1"/>
    <col min="5" max="5" width="10.28125" style="1" customWidth="1"/>
    <col min="6" max="6" width="8.8515625" style="1" customWidth="1"/>
    <col min="7" max="7" width="14.140625" style="1" customWidth="1"/>
    <col min="8" max="8" width="11.28125" style="1" customWidth="1"/>
    <col min="9" max="9" width="30.28125" style="1" customWidth="1"/>
    <col min="10" max="10" width="34.28125" style="1" customWidth="1"/>
    <col min="11" max="16384" width="8.8515625" style="1" customWidth="1"/>
  </cols>
  <sheetData>
    <row r="1" spans="1:13" ht="15">
      <c r="A1" s="72" t="s">
        <v>216</v>
      </c>
      <c r="B1" s="322" t="str">
        <f>'Przykładowy wykaz procedur'!C9</f>
        <v>Leukocyty – obraz odsetkowy</v>
      </c>
      <c r="C1" s="322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">
      <c r="A2" s="72" t="s">
        <v>217</v>
      </c>
      <c r="B2" s="12" t="str">
        <f>'Przykładowy wykaz procedur'!B9</f>
        <v>C32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5">
      <c r="A3" s="72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5">
      <c r="A4" s="72" t="s">
        <v>174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75">
      <c r="A6" s="43" t="s">
        <v>171</v>
      </c>
      <c r="B6" s="43" t="s">
        <v>213</v>
      </c>
      <c r="C6" s="43" t="s">
        <v>149</v>
      </c>
      <c r="D6" s="43" t="s">
        <v>214</v>
      </c>
      <c r="E6" s="43" t="s">
        <v>172</v>
      </c>
      <c r="F6" s="43" t="s">
        <v>218</v>
      </c>
      <c r="G6" s="43" t="s">
        <v>219</v>
      </c>
      <c r="H6" s="80" t="s">
        <v>152</v>
      </c>
      <c r="I6" s="43" t="s">
        <v>263</v>
      </c>
      <c r="J6" s="10"/>
      <c r="K6" s="10"/>
      <c r="L6" s="10"/>
      <c r="M6" s="10"/>
    </row>
    <row r="7" spans="1:13" ht="15">
      <c r="A7" s="46" t="s">
        <v>212</v>
      </c>
      <c r="B7" s="46" t="s">
        <v>153</v>
      </c>
      <c r="C7" s="46" t="s">
        <v>154</v>
      </c>
      <c r="D7" s="46" t="s">
        <v>155</v>
      </c>
      <c r="E7" s="46" t="s">
        <v>156</v>
      </c>
      <c r="F7" s="46" t="s">
        <v>157</v>
      </c>
      <c r="G7" s="46" t="s">
        <v>158</v>
      </c>
      <c r="H7" s="83" t="s">
        <v>215</v>
      </c>
      <c r="I7" s="75"/>
      <c r="J7" s="10"/>
      <c r="K7" s="10"/>
      <c r="L7" s="10"/>
      <c r="M7" s="10"/>
    </row>
    <row r="8" spans="1:13" ht="38.45" customHeight="1">
      <c r="A8" s="11">
        <f>'Przykładowe materiały - ceny'!A17</f>
        <v>1015</v>
      </c>
      <c r="B8" s="61" t="str">
        <f>'Przykładowe materiały - ceny'!B17</f>
        <v>Barwnik May Grunwald</v>
      </c>
      <c r="C8" s="11" t="str">
        <f>'Przykładowe materiały - ceny'!C17</f>
        <v>barwnik</v>
      </c>
      <c r="D8" s="66">
        <v>1000</v>
      </c>
      <c r="E8" s="11" t="str">
        <f>'Przykładowe materiały - ceny'!E18</f>
        <v>litr</v>
      </c>
      <c r="F8" s="61">
        <v>1</v>
      </c>
      <c r="G8" s="86">
        <f>'Przykładowe materiały - ceny'!G17</f>
        <v>76.5648</v>
      </c>
      <c r="H8" s="84">
        <f>(F8/D8)*G8</f>
        <v>0.0765648</v>
      </c>
      <c r="I8" s="61" t="s">
        <v>264</v>
      </c>
      <c r="J8" s="10"/>
      <c r="K8" s="10"/>
      <c r="L8" s="10"/>
      <c r="M8" s="10"/>
    </row>
    <row r="9" spans="1:13" ht="39.6" customHeight="1">
      <c r="A9" s="11">
        <f>'Przykładowe materiały - ceny'!A18</f>
        <v>1016</v>
      </c>
      <c r="B9" s="61" t="str">
        <f>'Przykładowe materiały - ceny'!B18</f>
        <v>Odczynnik Giemsa</v>
      </c>
      <c r="C9" s="66" t="str">
        <f>'Przykładowe materiały - ceny'!C18</f>
        <v>odczynnik  do badań</v>
      </c>
      <c r="D9" s="66">
        <v>1000</v>
      </c>
      <c r="E9" s="11" t="str">
        <f>'Przykładowe materiały - ceny'!E18</f>
        <v>litr</v>
      </c>
      <c r="F9" s="61">
        <v>1</v>
      </c>
      <c r="G9" s="86">
        <f>'Przykładowe materiały - ceny'!G18</f>
        <v>76.78320000000001</v>
      </c>
      <c r="H9" s="84">
        <f aca="true" t="shared" si="0" ref="H9:H14">(F9/D9)*G9</f>
        <v>0.07678320000000001</v>
      </c>
      <c r="I9" s="61" t="s">
        <v>264</v>
      </c>
      <c r="J9" s="10"/>
      <c r="K9" s="10"/>
      <c r="L9" s="10"/>
      <c r="M9" s="10"/>
    </row>
    <row r="10" spans="1:13" ht="39.6" customHeight="1">
      <c r="A10" s="11">
        <f>'Przykładowe materiały - ceny'!A19</f>
        <v>1017</v>
      </c>
      <c r="B10" s="61" t="str">
        <f>'Przykładowe materiały - ceny'!B19</f>
        <v>Tabletki buforowe (100 szt)</v>
      </c>
      <c r="C10" s="66" t="str">
        <f>'Przykładowe materiały - ceny'!C19</f>
        <v>tabletki</v>
      </c>
      <c r="D10" s="66">
        <v>1350</v>
      </c>
      <c r="E10" s="11" t="str">
        <f>'Przykładowe materiały - ceny'!E19</f>
        <v>op</v>
      </c>
      <c r="F10" s="61">
        <v>1</v>
      </c>
      <c r="G10" s="86">
        <f>'Przykładowe materiały - ceny'!G19</f>
        <v>173.5968</v>
      </c>
      <c r="H10" s="84">
        <f t="shared" si="0"/>
        <v>0.12859022222222222</v>
      </c>
      <c r="I10" s="61" t="s">
        <v>265</v>
      </c>
      <c r="J10" s="10"/>
      <c r="K10" s="10"/>
      <c r="L10" s="10"/>
      <c r="M10" s="10"/>
    </row>
    <row r="11" spans="1:13" ht="39.6" customHeight="1">
      <c r="A11" s="11">
        <f>'Przykładowe materiały - ceny'!A20</f>
        <v>1018</v>
      </c>
      <c r="B11" s="61" t="str">
        <f>'Przykładowe materiały - ceny'!B20</f>
        <v>Olejek imersyjny (50 ml)</v>
      </c>
      <c r="C11" s="66" t="str">
        <f>'Przykładowe materiały - ceny'!C20</f>
        <v>olejek</v>
      </c>
      <c r="D11" s="66">
        <v>500</v>
      </c>
      <c r="E11" s="11" t="str">
        <f>'Przykładowe materiały - ceny'!E20</f>
        <v>op</v>
      </c>
      <c r="F11" s="61">
        <v>1</v>
      </c>
      <c r="G11" s="86">
        <f>'Przykładowe materiały - ceny'!G20</f>
        <v>164.7</v>
      </c>
      <c r="H11" s="84">
        <f t="shared" si="0"/>
        <v>0.32939999999999997</v>
      </c>
      <c r="I11" s="61" t="s">
        <v>267</v>
      </c>
      <c r="J11" s="10"/>
      <c r="K11" s="10"/>
      <c r="L11" s="10"/>
      <c r="M11" s="10"/>
    </row>
    <row r="12" spans="1:13" ht="18" customHeight="1">
      <c r="A12" s="11">
        <f>'Przykładowe materiały - ceny'!A21</f>
        <v>1019</v>
      </c>
      <c r="B12" s="61" t="str">
        <f>'Przykładowe materiały - ceny'!B21</f>
        <v>Szkiełko</v>
      </c>
      <c r="C12" s="66" t="str">
        <f>'Przykładowe materiały - ceny'!C21</f>
        <v>szkiełko</v>
      </c>
      <c r="D12" s="66">
        <v>1</v>
      </c>
      <c r="E12" s="11" t="str">
        <f>'Przykładowe materiały - ceny'!E21</f>
        <v>szt</v>
      </c>
      <c r="F12" s="61">
        <v>3</v>
      </c>
      <c r="G12" s="86">
        <f>'Przykładowe materiały - ceny'!G21</f>
        <v>0.6032</v>
      </c>
      <c r="H12" s="84">
        <f t="shared" si="0"/>
        <v>1.8095999999999999</v>
      </c>
      <c r="I12" s="61"/>
      <c r="J12" s="10"/>
      <c r="K12" s="10"/>
      <c r="L12" s="10"/>
      <c r="M12" s="10"/>
    </row>
    <row r="13" spans="1:13" ht="39.6" customHeight="1">
      <c r="A13" s="11">
        <f>'Przykładowe materiały - ceny'!A22</f>
        <v>1020</v>
      </c>
      <c r="B13" s="61" t="str">
        <f>'Przykładowe materiały - ceny'!B22</f>
        <v>Benzyna oczyszczona (500 ml)</v>
      </c>
      <c r="C13" s="66" t="str">
        <f>'Przykładowe materiały - ceny'!C22</f>
        <v>materiał zużywalny</v>
      </c>
      <c r="D13" s="66">
        <v>200</v>
      </c>
      <c r="E13" s="11" t="str">
        <f>'Przykładowe materiały - ceny'!E22</f>
        <v>op</v>
      </c>
      <c r="F13" s="61">
        <v>1</v>
      </c>
      <c r="G13" s="86">
        <f>'Przykładowe materiały - ceny'!G22</f>
        <v>21.32</v>
      </c>
      <c r="H13" s="84">
        <f t="shared" si="0"/>
        <v>0.1066</v>
      </c>
      <c r="I13" s="61" t="s">
        <v>271</v>
      </c>
      <c r="J13" s="10"/>
      <c r="K13" s="10"/>
      <c r="L13" s="10"/>
      <c r="M13" s="10"/>
    </row>
    <row r="14" spans="1:13" ht="39.6" customHeight="1">
      <c r="A14" s="11">
        <f>'Przykładowe materiały - ceny'!A23</f>
        <v>1021</v>
      </c>
      <c r="B14" s="61" t="str">
        <f>'Przykładowe materiały - ceny'!B23</f>
        <v>Denaturat (500 ml)</v>
      </c>
      <c r="C14" s="66" t="str">
        <f>'Przykładowe materiały - ceny'!C23</f>
        <v>materiał zużywalny</v>
      </c>
      <c r="D14" s="66">
        <v>200</v>
      </c>
      <c r="E14" s="11" t="str">
        <f>'Przykładowe materiały - ceny'!E23</f>
        <v>op</v>
      </c>
      <c r="F14" s="61">
        <v>1</v>
      </c>
      <c r="G14" s="86">
        <f>'Przykładowe materiały - ceny'!G23</f>
        <v>5.959200000000001</v>
      </c>
      <c r="H14" s="84">
        <f t="shared" si="0"/>
        <v>0.029796000000000007</v>
      </c>
      <c r="I14" s="61" t="s">
        <v>271</v>
      </c>
      <c r="J14" s="10"/>
      <c r="K14" s="10"/>
      <c r="L14" s="10"/>
      <c r="M14" s="10"/>
    </row>
    <row r="15" spans="1:13" s="25" customFormat="1" ht="37.15" customHeight="1">
      <c r="A15" s="20"/>
      <c r="B15" s="21" t="s">
        <v>561</v>
      </c>
      <c r="C15" s="22"/>
      <c r="D15" s="24"/>
      <c r="E15" s="23"/>
      <c r="F15" s="24"/>
      <c r="G15" s="24"/>
      <c r="H15" s="42">
        <f>'Przykładowe materiały wspólne'!H29</f>
        <v>0.07908550171815339</v>
      </c>
      <c r="I15" s="26"/>
      <c r="J15" s="69"/>
      <c r="K15" s="69"/>
      <c r="L15" s="69"/>
      <c r="M15" s="69"/>
    </row>
    <row r="16" spans="1:13" ht="12.6" customHeight="1">
      <c r="A16" s="11"/>
      <c r="B16" s="61"/>
      <c r="C16" s="66"/>
      <c r="D16" s="66"/>
      <c r="E16" s="61"/>
      <c r="F16" s="61"/>
      <c r="G16" s="86"/>
      <c r="H16" s="84"/>
      <c r="I16" s="61"/>
      <c r="J16" s="10"/>
      <c r="K16" s="10"/>
      <c r="L16" s="10"/>
      <c r="M16" s="10"/>
    </row>
    <row r="17" spans="1:13" ht="12.6" customHeight="1">
      <c r="A17" s="11"/>
      <c r="B17" s="61"/>
      <c r="C17" s="66"/>
      <c r="D17" s="66"/>
      <c r="E17" s="61"/>
      <c r="F17" s="61"/>
      <c r="G17" s="86"/>
      <c r="H17" s="84"/>
      <c r="I17" s="61"/>
      <c r="J17" s="10"/>
      <c r="K17" s="10"/>
      <c r="L17" s="10"/>
      <c r="M17" s="10"/>
    </row>
    <row r="18" spans="1:13" ht="15">
      <c r="A18" s="61"/>
      <c r="B18" s="61"/>
      <c r="C18" s="61"/>
      <c r="D18" s="66"/>
      <c r="E18" s="61"/>
      <c r="F18" s="61"/>
      <c r="G18" s="86"/>
      <c r="H18" s="84"/>
      <c r="I18" s="61"/>
      <c r="J18" s="10"/>
      <c r="K18" s="10"/>
      <c r="L18" s="10"/>
      <c r="M18" s="10"/>
    </row>
    <row r="19" spans="1:13" ht="15">
      <c r="A19" s="308" t="s">
        <v>221</v>
      </c>
      <c r="B19" s="309"/>
      <c r="C19" s="309"/>
      <c r="D19" s="309"/>
      <c r="E19" s="309"/>
      <c r="F19" s="309"/>
      <c r="G19" s="310"/>
      <c r="H19" s="85">
        <f>SUM(H8:H18)</f>
        <v>2.6364197239403753</v>
      </c>
      <c r="I19" s="61"/>
      <c r="J19" s="10"/>
      <c r="K19" s="10"/>
      <c r="L19" s="10"/>
      <c r="M19" s="10"/>
    </row>
    <row r="20" spans="1:13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5">
      <c r="A21" s="14" t="s">
        <v>175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5">
      <c r="A22" s="12" t="s">
        <v>176</v>
      </c>
      <c r="B22" s="70" t="s">
        <v>226</v>
      </c>
      <c r="C22" s="70" t="s">
        <v>227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5">
      <c r="A23" s="71" t="s">
        <v>167</v>
      </c>
      <c r="B23" s="49">
        <f>'Przykładowe stawki wynagrodzeń'!E14</f>
        <v>44.821322413636366</v>
      </c>
      <c r="C23" s="49">
        <f>B23/60</f>
        <v>0.7470220402272728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">
      <c r="A24" s="62" t="s">
        <v>207</v>
      </c>
      <c r="B24" s="50">
        <f>'Przykładowe stawki wynagrodzeń'!E19</f>
        <v>31.11891829375</v>
      </c>
      <c r="C24" s="50">
        <f aca="true" t="shared" si="1" ref="C24:C25">B24/60</f>
        <v>0.5186486382291666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5">
      <c r="A25" s="62" t="s">
        <v>208</v>
      </c>
      <c r="B25" s="50">
        <f>'Przykładowe stawki wynagrodzeń'!E21</f>
        <v>24.84834975</v>
      </c>
      <c r="C25" s="50">
        <f t="shared" si="1"/>
        <v>0.4141391625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60">
      <c r="A27" s="43" t="s">
        <v>232</v>
      </c>
      <c r="B27" s="43" t="s">
        <v>222</v>
      </c>
      <c r="C27" s="43" t="s">
        <v>214</v>
      </c>
      <c r="D27" s="43" t="s">
        <v>233</v>
      </c>
      <c r="E27" s="43" t="s">
        <v>234</v>
      </c>
      <c r="F27" s="43" t="s">
        <v>223</v>
      </c>
      <c r="G27" s="43" t="s">
        <v>224</v>
      </c>
      <c r="H27" s="10"/>
      <c r="I27" s="10"/>
      <c r="J27" s="10"/>
      <c r="K27" s="10"/>
      <c r="L27" s="10"/>
      <c r="M27" s="10"/>
    </row>
    <row r="28" spans="1:13" ht="15">
      <c r="A28" s="57"/>
      <c r="B28" s="46" t="s">
        <v>153</v>
      </c>
      <c r="C28" s="46" t="s">
        <v>155</v>
      </c>
      <c r="D28" s="46" t="s">
        <v>156</v>
      </c>
      <c r="E28" s="46" t="s">
        <v>157</v>
      </c>
      <c r="F28" s="46" t="s">
        <v>158</v>
      </c>
      <c r="G28" s="51" t="s">
        <v>225</v>
      </c>
      <c r="H28" s="10"/>
      <c r="I28" s="10"/>
      <c r="J28" s="10"/>
      <c r="K28" s="10"/>
      <c r="L28" s="10"/>
      <c r="M28" s="10"/>
    </row>
    <row r="29" spans="1:13" ht="19.9" customHeight="1">
      <c r="A29" s="52" t="s">
        <v>238</v>
      </c>
      <c r="B29" s="16" t="str">
        <f>A24</f>
        <v>technik analityki</v>
      </c>
      <c r="C29" s="16">
        <v>1</v>
      </c>
      <c r="D29" s="16" t="s">
        <v>166</v>
      </c>
      <c r="E29" s="52">
        <v>2</v>
      </c>
      <c r="F29" s="58">
        <f>C24</f>
        <v>0.5186486382291666</v>
      </c>
      <c r="G29" s="31">
        <f>(E29/C29)*F29</f>
        <v>1.0372972764583333</v>
      </c>
      <c r="H29" s="10"/>
      <c r="I29" s="10"/>
      <c r="J29" s="10"/>
      <c r="K29" s="10"/>
      <c r="L29" s="10"/>
      <c r="M29" s="10"/>
    </row>
    <row r="30" spans="1:13" ht="19.9" customHeight="1">
      <c r="A30" s="334" t="s">
        <v>254</v>
      </c>
      <c r="B30" s="16" t="str">
        <f>A24</f>
        <v>technik analityki</v>
      </c>
      <c r="C30" s="92">
        <f>'Przykładowy wykaz procedur'!F4</f>
        <v>333.33333333333337</v>
      </c>
      <c r="D30" s="16" t="s">
        <v>166</v>
      </c>
      <c r="E30" s="59">
        <v>5</v>
      </c>
      <c r="F30" s="58">
        <f>C24</f>
        <v>0.5186486382291666</v>
      </c>
      <c r="G30" s="31">
        <f aca="true" t="shared" si="2" ref="G30:G35">(E30/C30)*F30</f>
        <v>0.007779729573437498</v>
      </c>
      <c r="H30" s="10"/>
      <c r="I30" s="10"/>
      <c r="J30" s="10"/>
      <c r="K30" s="10"/>
      <c r="L30" s="10"/>
      <c r="M30" s="10"/>
    </row>
    <row r="31" spans="1:13" ht="19.9" customHeight="1">
      <c r="A31" s="334"/>
      <c r="B31" s="16" t="str">
        <f>A25</f>
        <v>pomoc laboratoryjna</v>
      </c>
      <c r="C31" s="92">
        <f>'Przykładowy wykaz procedur'!F4</f>
        <v>333.33333333333337</v>
      </c>
      <c r="D31" s="16" t="s">
        <v>166</v>
      </c>
      <c r="E31" s="59">
        <v>5</v>
      </c>
      <c r="F31" s="58">
        <f>C25</f>
        <v>0.4141391625</v>
      </c>
      <c r="G31" s="31">
        <f t="shared" si="2"/>
        <v>0.006212087437499999</v>
      </c>
      <c r="H31" s="10"/>
      <c r="I31" s="10"/>
      <c r="J31" s="10"/>
      <c r="K31" s="10"/>
      <c r="L31" s="10"/>
      <c r="M31" s="10"/>
    </row>
    <row r="32" spans="1:13" ht="27" customHeight="1">
      <c r="A32" s="52" t="s">
        <v>277</v>
      </c>
      <c r="B32" s="16" t="str">
        <f>A23</f>
        <v>diagnosta laboratoryjny</v>
      </c>
      <c r="C32" s="16">
        <v>1</v>
      </c>
      <c r="D32" s="16" t="s">
        <v>166</v>
      </c>
      <c r="E32" s="52">
        <v>8</v>
      </c>
      <c r="F32" s="58">
        <f>C23</f>
        <v>0.7470220402272728</v>
      </c>
      <c r="G32" s="31">
        <f t="shared" si="2"/>
        <v>5.9761763218181825</v>
      </c>
      <c r="H32" s="10"/>
      <c r="I32" s="10"/>
      <c r="J32" s="10"/>
      <c r="K32" s="10"/>
      <c r="L32" s="10"/>
      <c r="M32" s="10"/>
    </row>
    <row r="33" spans="1:13" ht="33" customHeight="1">
      <c r="A33" s="52" t="s">
        <v>257</v>
      </c>
      <c r="B33" s="16" t="str">
        <f>A23</f>
        <v>diagnosta laboratoryjny</v>
      </c>
      <c r="C33" s="16">
        <v>1</v>
      </c>
      <c r="D33" s="16" t="s">
        <v>166</v>
      </c>
      <c r="E33" s="52">
        <v>20</v>
      </c>
      <c r="F33" s="58">
        <f>C23</f>
        <v>0.7470220402272728</v>
      </c>
      <c r="G33" s="31">
        <f t="shared" si="2"/>
        <v>14.940440804545457</v>
      </c>
      <c r="H33" s="10"/>
      <c r="I33" s="10"/>
      <c r="J33" s="10"/>
      <c r="K33" s="10"/>
      <c r="L33" s="10"/>
      <c r="M33" s="10"/>
    </row>
    <row r="34" spans="1:13" ht="19.9" customHeight="1">
      <c r="A34" s="329" t="s">
        <v>256</v>
      </c>
      <c r="B34" s="16" t="str">
        <f>A24</f>
        <v>technik analityki</v>
      </c>
      <c r="C34" s="92">
        <f>'Przykładowy wykaz procedur'!F4</f>
        <v>333.33333333333337</v>
      </c>
      <c r="D34" s="16" t="s">
        <v>166</v>
      </c>
      <c r="E34" s="52">
        <v>10</v>
      </c>
      <c r="F34" s="58">
        <f>C24</f>
        <v>0.5186486382291666</v>
      </c>
      <c r="G34" s="31">
        <f t="shared" si="2"/>
        <v>0.015559459146874996</v>
      </c>
      <c r="H34" s="10"/>
      <c r="I34" s="10"/>
      <c r="J34" s="10"/>
      <c r="K34" s="10"/>
      <c r="L34" s="10"/>
      <c r="M34" s="10"/>
    </row>
    <row r="35" spans="1:13" ht="19.9" customHeight="1">
      <c r="A35" s="330"/>
      <c r="B35" s="16" t="str">
        <f>A25</f>
        <v>pomoc laboratoryjna</v>
      </c>
      <c r="C35" s="92">
        <f>'Przykładowy wykaz procedur'!F4</f>
        <v>333.33333333333337</v>
      </c>
      <c r="D35" s="16" t="s">
        <v>166</v>
      </c>
      <c r="E35" s="52">
        <v>10</v>
      </c>
      <c r="F35" s="58">
        <f>C25</f>
        <v>0.4141391625</v>
      </c>
      <c r="G35" s="31">
        <f t="shared" si="2"/>
        <v>0.012424174874999997</v>
      </c>
      <c r="H35" s="10"/>
      <c r="I35" s="10"/>
      <c r="J35" s="10"/>
      <c r="K35" s="10"/>
      <c r="L35" s="10"/>
      <c r="M35" s="10"/>
    </row>
    <row r="36" spans="1:13" ht="15">
      <c r="A36" s="308" t="s">
        <v>279</v>
      </c>
      <c r="B36" s="309"/>
      <c r="C36" s="309"/>
      <c r="D36" s="309"/>
      <c r="E36" s="309"/>
      <c r="F36" s="309"/>
      <c r="G36" s="63">
        <f>SUM(G29:G35)</f>
        <v>21.995889853854788</v>
      </c>
      <c r="H36" s="10"/>
      <c r="I36" s="10"/>
      <c r="J36" s="10"/>
      <c r="K36" s="10"/>
      <c r="L36" s="10"/>
      <c r="M36" s="10"/>
    </row>
    <row r="37" spans="1:13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26.45" customHeight="1">
      <c r="A39" s="331" t="s">
        <v>210</v>
      </c>
      <c r="B39" s="331"/>
      <c r="C39" s="49">
        <f>H19</f>
        <v>2.6364197239403753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25.15" customHeight="1">
      <c r="A40" s="326" t="s">
        <v>211</v>
      </c>
      <c r="B40" s="326"/>
      <c r="C40" s="49">
        <f>G36</f>
        <v>21.995889853854788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25.15" customHeight="1">
      <c r="A41" s="111" t="s">
        <v>209</v>
      </c>
      <c r="B41" s="98"/>
      <c r="C41" s="99">
        <f>SUM(C39:C40)</f>
        <v>24.632309577795162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</sheetData>
  <mergeCells count="7">
    <mergeCell ref="A39:B39"/>
    <mergeCell ref="A40:B40"/>
    <mergeCell ref="B1:C1"/>
    <mergeCell ref="A19:G19"/>
    <mergeCell ref="A30:A31"/>
    <mergeCell ref="A34:A35"/>
    <mergeCell ref="A36:F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3ADEA-B03D-477A-8D4D-DB992B43674D}">
  <sheetPr>
    <tabColor rgb="FFFFCCCC"/>
  </sheetPr>
  <dimension ref="A1:M41"/>
  <sheetViews>
    <sheetView workbookViewId="0" topLeftCell="A4">
      <selection activeCell="A8" sqref="A8:XFD8"/>
    </sheetView>
  </sheetViews>
  <sheetFormatPr defaultColWidth="9.140625" defaultRowHeight="15"/>
  <cols>
    <col min="1" max="1" width="44.28125" style="0" customWidth="1"/>
    <col min="2" max="2" width="31.8515625" style="0" customWidth="1"/>
    <col min="3" max="3" width="11.421875" style="0" customWidth="1"/>
    <col min="5" max="5" width="10.28125" style="0" customWidth="1"/>
    <col min="7" max="7" width="14.140625" style="0" customWidth="1"/>
    <col min="8" max="8" width="11.28125" style="0" customWidth="1"/>
    <col min="9" max="9" width="28.7109375" style="0" customWidth="1"/>
  </cols>
  <sheetData>
    <row r="1" spans="1:13" ht="15">
      <c r="A1" s="72" t="s">
        <v>216</v>
      </c>
      <c r="B1" s="322" t="str">
        <f>'Przykładowy wykaz procedur'!C10</f>
        <v>Odczyn opadania krwinek czerwonych (OB.)</v>
      </c>
      <c r="C1" s="322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">
      <c r="A2" s="72" t="s">
        <v>217</v>
      </c>
      <c r="B2" s="12" t="str">
        <f>'Przykładowy wykaz procedur'!B10</f>
        <v>C59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5">
      <c r="A3" s="72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5">
      <c r="A4" s="72" t="s">
        <v>174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60">
      <c r="A6" s="43" t="s">
        <v>171</v>
      </c>
      <c r="B6" s="43" t="s">
        <v>213</v>
      </c>
      <c r="C6" s="43" t="s">
        <v>149</v>
      </c>
      <c r="D6" s="43" t="s">
        <v>214</v>
      </c>
      <c r="E6" s="43" t="s">
        <v>172</v>
      </c>
      <c r="F6" s="43" t="s">
        <v>218</v>
      </c>
      <c r="G6" s="43" t="s">
        <v>219</v>
      </c>
      <c r="H6" s="80" t="s">
        <v>152</v>
      </c>
      <c r="I6" s="43" t="s">
        <v>263</v>
      </c>
      <c r="J6" s="10"/>
      <c r="K6" s="10"/>
      <c r="L6" s="10"/>
      <c r="M6" s="10"/>
    </row>
    <row r="7" spans="1:13" ht="15">
      <c r="A7" s="46" t="s">
        <v>212</v>
      </c>
      <c r="B7" s="46" t="s">
        <v>153</v>
      </c>
      <c r="C7" s="46" t="s">
        <v>154</v>
      </c>
      <c r="D7" s="46" t="s">
        <v>155</v>
      </c>
      <c r="E7" s="46" t="s">
        <v>156</v>
      </c>
      <c r="F7" s="46" t="s">
        <v>157</v>
      </c>
      <c r="G7" s="46" t="s">
        <v>158</v>
      </c>
      <c r="H7" s="83" t="s">
        <v>215</v>
      </c>
      <c r="I7" s="75"/>
      <c r="J7" s="10"/>
      <c r="K7" s="10"/>
      <c r="L7" s="10"/>
      <c r="M7" s="10"/>
    </row>
    <row r="8" spans="1:13" s="25" customFormat="1" ht="37.15" customHeight="1">
      <c r="A8" s="20"/>
      <c r="B8" s="21" t="s">
        <v>561</v>
      </c>
      <c r="C8" s="22"/>
      <c r="D8" s="24"/>
      <c r="E8" s="23"/>
      <c r="F8" s="24"/>
      <c r="G8" s="24"/>
      <c r="H8" s="42">
        <f>'Przykładowe materiały wspólne'!H29</f>
        <v>0.07908550171815339</v>
      </c>
      <c r="I8" s="26"/>
      <c r="J8" s="69"/>
      <c r="K8" s="69"/>
      <c r="L8" s="69"/>
      <c r="M8" s="69"/>
    </row>
    <row r="9" spans="1:13" ht="15">
      <c r="A9" s="61"/>
      <c r="B9" s="61"/>
      <c r="C9" s="61"/>
      <c r="D9" s="66"/>
      <c r="E9" s="61"/>
      <c r="F9" s="61"/>
      <c r="G9" s="86"/>
      <c r="H9" s="84"/>
      <c r="I9" s="61"/>
      <c r="J9" s="10"/>
      <c r="K9" s="10"/>
      <c r="L9" s="10"/>
      <c r="M9" s="10"/>
    </row>
    <row r="10" spans="1:13" ht="15">
      <c r="A10" s="61"/>
      <c r="B10" s="61"/>
      <c r="C10" s="61"/>
      <c r="D10" s="66"/>
      <c r="E10" s="61"/>
      <c r="F10" s="61"/>
      <c r="G10" s="86"/>
      <c r="H10" s="84"/>
      <c r="I10" s="61"/>
      <c r="J10" s="10"/>
      <c r="K10" s="10"/>
      <c r="L10" s="10"/>
      <c r="M10" s="10"/>
    </row>
    <row r="11" spans="1:13" ht="15">
      <c r="A11" s="61"/>
      <c r="B11" s="61"/>
      <c r="C11" s="61"/>
      <c r="D11" s="66"/>
      <c r="E11" s="61"/>
      <c r="F11" s="61"/>
      <c r="G11" s="86"/>
      <c r="H11" s="84"/>
      <c r="I11" s="61"/>
      <c r="J11" s="10"/>
      <c r="K11" s="10"/>
      <c r="L11" s="10"/>
      <c r="M11" s="10"/>
    </row>
    <row r="12" spans="1:13" ht="15">
      <c r="A12" s="308" t="s">
        <v>221</v>
      </c>
      <c r="B12" s="309"/>
      <c r="C12" s="309"/>
      <c r="D12" s="309"/>
      <c r="E12" s="309"/>
      <c r="F12" s="309"/>
      <c r="G12" s="310"/>
      <c r="H12" s="63">
        <f>SUM(H8:H11)</f>
        <v>0.07908550171815339</v>
      </c>
      <c r="I12" s="61"/>
      <c r="J12" s="10"/>
      <c r="K12" s="10"/>
      <c r="L12" s="10"/>
      <c r="M12" s="10"/>
    </row>
    <row r="13" spans="1:13" ht="15">
      <c r="A13" s="73"/>
      <c r="B13" s="73"/>
      <c r="C13" s="73"/>
      <c r="D13" s="87"/>
      <c r="E13" s="73"/>
      <c r="F13" s="73"/>
      <c r="G13" s="87"/>
      <c r="H13" s="73"/>
      <c r="I13" s="73"/>
      <c r="J13" s="10"/>
      <c r="K13" s="10"/>
      <c r="L13" s="10"/>
      <c r="M13" s="10"/>
    </row>
    <row r="14" spans="1:13" ht="15">
      <c r="A14" s="14" t="s">
        <v>175</v>
      </c>
      <c r="B14" s="10"/>
      <c r="C14" s="10"/>
      <c r="D14" s="88"/>
      <c r="E14" s="10"/>
      <c r="F14" s="10"/>
      <c r="G14" s="88"/>
      <c r="H14" s="73"/>
      <c r="I14" s="73"/>
      <c r="J14" s="10"/>
      <c r="K14" s="10"/>
      <c r="L14" s="10"/>
      <c r="M14" s="10"/>
    </row>
    <row r="15" spans="1:13" ht="15">
      <c r="A15" s="12" t="s">
        <v>176</v>
      </c>
      <c r="B15" s="70" t="s">
        <v>226</v>
      </c>
      <c r="C15" s="70" t="s">
        <v>227</v>
      </c>
      <c r="D15" s="10"/>
      <c r="E15" s="10"/>
      <c r="F15" s="10"/>
      <c r="G15" s="10"/>
      <c r="H15" s="94"/>
      <c r="I15" s="73"/>
      <c r="J15" s="10"/>
      <c r="K15" s="10"/>
      <c r="L15" s="10"/>
      <c r="M15" s="10"/>
    </row>
    <row r="16" spans="1:13" ht="15">
      <c r="A16" s="71" t="s">
        <v>167</v>
      </c>
      <c r="B16" s="49">
        <f>'Przykładowe stawki wynagrodzeń'!E14</f>
        <v>44.821322413636366</v>
      </c>
      <c r="C16" s="49">
        <f>B16/60</f>
        <v>0.7470220402272728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5">
      <c r="A17" s="62" t="s">
        <v>207</v>
      </c>
      <c r="B17" s="50">
        <f>'Przykładowe stawki wynagrodzeń'!E19</f>
        <v>31.11891829375</v>
      </c>
      <c r="C17" s="50">
        <f aca="true" t="shared" si="0" ref="C17:C18">B17/60</f>
        <v>0.5186486382291666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5">
      <c r="A18" s="62" t="s">
        <v>208</v>
      </c>
      <c r="B18" s="50">
        <f>'Przykładowe stawki wynagrodzeń'!E21</f>
        <v>24.84834975</v>
      </c>
      <c r="C18" s="50">
        <f t="shared" si="0"/>
        <v>0.4141391625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60">
      <c r="A20" s="43" t="s">
        <v>232</v>
      </c>
      <c r="B20" s="43" t="s">
        <v>222</v>
      </c>
      <c r="C20" s="43" t="s">
        <v>214</v>
      </c>
      <c r="D20" s="43" t="s">
        <v>233</v>
      </c>
      <c r="E20" s="43" t="s">
        <v>234</v>
      </c>
      <c r="F20" s="43" t="s">
        <v>223</v>
      </c>
      <c r="G20" s="43" t="s">
        <v>224</v>
      </c>
      <c r="H20" s="10"/>
      <c r="I20" s="10"/>
      <c r="J20" s="10"/>
      <c r="K20" s="10"/>
      <c r="L20" s="10"/>
      <c r="M20" s="10"/>
    </row>
    <row r="21" spans="1:13" ht="15">
      <c r="A21" s="57"/>
      <c r="B21" s="46" t="s">
        <v>153</v>
      </c>
      <c r="C21" s="46" t="s">
        <v>155</v>
      </c>
      <c r="D21" s="46" t="s">
        <v>156</v>
      </c>
      <c r="E21" s="46" t="s">
        <v>157</v>
      </c>
      <c r="F21" s="46" t="s">
        <v>158</v>
      </c>
      <c r="G21" s="51" t="s">
        <v>225</v>
      </c>
      <c r="H21" s="10"/>
      <c r="I21" s="10"/>
      <c r="J21" s="10"/>
      <c r="K21" s="10"/>
      <c r="L21" s="10"/>
      <c r="M21" s="10"/>
    </row>
    <row r="22" spans="1:13" ht="19.9" customHeight="1">
      <c r="A22" s="52" t="s">
        <v>238</v>
      </c>
      <c r="B22" s="16" t="str">
        <f>A17</f>
        <v>technik analityki</v>
      </c>
      <c r="C22" s="16">
        <v>1</v>
      </c>
      <c r="D22" s="16" t="s">
        <v>166</v>
      </c>
      <c r="E22" s="52">
        <v>2</v>
      </c>
      <c r="F22" s="58">
        <f>C17</f>
        <v>0.5186486382291666</v>
      </c>
      <c r="G22" s="31">
        <f>(E22/C22)*F22</f>
        <v>1.0372972764583333</v>
      </c>
      <c r="H22" s="10"/>
      <c r="I22" s="10"/>
      <c r="J22" s="10"/>
      <c r="K22" s="10"/>
      <c r="L22" s="10"/>
      <c r="M22" s="10"/>
    </row>
    <row r="23" spans="1:13" ht="19.9" customHeight="1">
      <c r="A23" s="334" t="s">
        <v>239</v>
      </c>
      <c r="B23" s="16" t="str">
        <f>A17</f>
        <v>technik analityki</v>
      </c>
      <c r="C23" s="92">
        <f>'Przykładowy wykaz procedur'!F4</f>
        <v>333.33333333333337</v>
      </c>
      <c r="D23" s="16" t="s">
        <v>166</v>
      </c>
      <c r="E23" s="59">
        <v>10</v>
      </c>
      <c r="F23" s="58">
        <f>C17</f>
        <v>0.5186486382291666</v>
      </c>
      <c r="G23" s="31">
        <f aca="true" t="shared" si="1" ref="G23:G28">(E23/C23)*F23</f>
        <v>0.015559459146874996</v>
      </c>
      <c r="H23" s="10"/>
      <c r="I23" s="10"/>
      <c r="J23" s="10"/>
      <c r="K23" s="10"/>
      <c r="L23" s="10"/>
      <c r="M23" s="10"/>
    </row>
    <row r="24" spans="1:13" ht="19.9" customHeight="1">
      <c r="A24" s="334"/>
      <c r="B24" s="16" t="str">
        <f>A18</f>
        <v>pomoc laboratoryjna</v>
      </c>
      <c r="C24" s="92">
        <f>'Przykładowy wykaz procedur'!F4</f>
        <v>333.33333333333337</v>
      </c>
      <c r="D24" s="16" t="s">
        <v>166</v>
      </c>
      <c r="E24" s="59">
        <v>10</v>
      </c>
      <c r="F24" s="58">
        <f>C18</f>
        <v>0.4141391625</v>
      </c>
      <c r="G24" s="31">
        <f t="shared" si="1"/>
        <v>0.012424174874999997</v>
      </c>
      <c r="H24" s="10"/>
      <c r="I24" s="10"/>
      <c r="J24" s="10"/>
      <c r="K24" s="10"/>
      <c r="L24" s="10"/>
      <c r="M24" s="10"/>
    </row>
    <row r="25" spans="1:13" ht="34.9" customHeight="1">
      <c r="A25" s="52" t="s">
        <v>242</v>
      </c>
      <c r="B25" s="16" t="str">
        <f>A16</f>
        <v>diagnosta laboratoryjny</v>
      </c>
      <c r="C25" s="16">
        <v>10</v>
      </c>
      <c r="D25" s="16" t="s">
        <v>166</v>
      </c>
      <c r="E25" s="52">
        <v>25</v>
      </c>
      <c r="F25" s="58">
        <f>C16</f>
        <v>0.7470220402272728</v>
      </c>
      <c r="G25" s="31">
        <f t="shared" si="1"/>
        <v>1.867555100568182</v>
      </c>
      <c r="H25" s="10"/>
      <c r="I25" s="10"/>
      <c r="J25" s="10"/>
      <c r="K25" s="10"/>
      <c r="L25" s="10"/>
      <c r="M25" s="10"/>
    </row>
    <row r="26" spans="1:13" ht="19.9" customHeight="1">
      <c r="A26" s="52" t="s">
        <v>236</v>
      </c>
      <c r="B26" s="16" t="str">
        <f>A16</f>
        <v>diagnosta laboratoryjny</v>
      </c>
      <c r="C26" s="16">
        <v>1</v>
      </c>
      <c r="D26" s="16" t="s">
        <v>166</v>
      </c>
      <c r="E26" s="52">
        <v>2</v>
      </c>
      <c r="F26" s="58">
        <f>C16</f>
        <v>0.7470220402272728</v>
      </c>
      <c r="G26" s="31">
        <f t="shared" si="1"/>
        <v>1.4940440804545456</v>
      </c>
      <c r="H26" s="10"/>
      <c r="I26" s="10"/>
      <c r="J26" s="10"/>
      <c r="K26" s="10"/>
      <c r="L26" s="10"/>
      <c r="M26" s="10"/>
    </row>
    <row r="27" spans="1:13" ht="19.9" customHeight="1">
      <c r="A27" s="329" t="s">
        <v>237</v>
      </c>
      <c r="B27" s="16" t="str">
        <f>A17</f>
        <v>technik analityki</v>
      </c>
      <c r="C27" s="92">
        <f>'Przykładowy wykaz procedur'!F4</f>
        <v>333.33333333333337</v>
      </c>
      <c r="D27" s="16" t="s">
        <v>166</v>
      </c>
      <c r="E27" s="52">
        <v>10</v>
      </c>
      <c r="F27" s="58">
        <f>C17</f>
        <v>0.5186486382291666</v>
      </c>
      <c r="G27" s="31">
        <f t="shared" si="1"/>
        <v>0.015559459146874996</v>
      </c>
      <c r="H27" s="10"/>
      <c r="I27" s="10"/>
      <c r="J27" s="10"/>
      <c r="K27" s="10"/>
      <c r="L27" s="10"/>
      <c r="M27" s="10"/>
    </row>
    <row r="28" spans="1:13" ht="19.9" customHeight="1">
      <c r="A28" s="330"/>
      <c r="B28" s="16" t="str">
        <f>A18</f>
        <v>pomoc laboratoryjna</v>
      </c>
      <c r="C28" s="92">
        <f>'Przykładowy wykaz procedur'!F4</f>
        <v>333.33333333333337</v>
      </c>
      <c r="D28" s="16" t="s">
        <v>166</v>
      </c>
      <c r="E28" s="52">
        <v>10</v>
      </c>
      <c r="F28" s="58">
        <f>C18</f>
        <v>0.4141391625</v>
      </c>
      <c r="G28" s="31">
        <f t="shared" si="1"/>
        <v>0.012424174874999997</v>
      </c>
      <c r="H28" s="10"/>
      <c r="I28" s="10"/>
      <c r="J28" s="10"/>
      <c r="K28" s="10"/>
      <c r="L28" s="10"/>
      <c r="M28" s="10"/>
    </row>
    <row r="29" spans="1:13" ht="15">
      <c r="A29" s="308" t="s">
        <v>279</v>
      </c>
      <c r="B29" s="309"/>
      <c r="C29" s="309"/>
      <c r="D29" s="309"/>
      <c r="E29" s="309"/>
      <c r="F29" s="309"/>
      <c r="G29" s="63">
        <f>SUM(G22:G28)</f>
        <v>4.454863725524811</v>
      </c>
      <c r="H29" s="10"/>
      <c r="I29" s="10"/>
      <c r="J29" s="10"/>
      <c r="K29" s="10"/>
      <c r="L29" s="10"/>
      <c r="M29" s="10"/>
    </row>
    <row r="30" spans="1:13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26.45" customHeight="1">
      <c r="A32" s="331" t="s">
        <v>210</v>
      </c>
      <c r="B32" s="331"/>
      <c r="C32" s="49">
        <f>H12</f>
        <v>0.07908550171815339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25.15" customHeight="1">
      <c r="A33" s="326" t="s">
        <v>211</v>
      </c>
      <c r="B33" s="326"/>
      <c r="C33" s="49">
        <f>G29</f>
        <v>4.454863725524811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25.15" customHeight="1">
      <c r="A34" s="111" t="s">
        <v>209</v>
      </c>
      <c r="B34" s="98"/>
      <c r="C34" s="99">
        <f>SUM(C32:C33)</f>
        <v>4.533949227242965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</sheetData>
  <mergeCells count="7">
    <mergeCell ref="A32:B32"/>
    <mergeCell ref="A33:B33"/>
    <mergeCell ref="B1:C1"/>
    <mergeCell ref="A12:G12"/>
    <mergeCell ref="A23:A24"/>
    <mergeCell ref="A27:A28"/>
    <mergeCell ref="A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CB3CF-69F3-49CC-8445-A008CAD860FD}">
  <sheetPr>
    <tabColor rgb="FFFFCCCC"/>
  </sheetPr>
  <dimension ref="A1:M42"/>
  <sheetViews>
    <sheetView workbookViewId="0" topLeftCell="A4">
      <selection activeCell="A16" sqref="A16:XFD16"/>
    </sheetView>
  </sheetViews>
  <sheetFormatPr defaultColWidth="9.140625" defaultRowHeight="15"/>
  <cols>
    <col min="1" max="1" width="44.28125" style="0" customWidth="1"/>
    <col min="2" max="2" width="31.8515625" style="0" customWidth="1"/>
    <col min="3" max="3" width="11.421875" style="0" customWidth="1"/>
    <col min="5" max="5" width="10.28125" style="0" customWidth="1"/>
    <col min="7" max="7" width="14.140625" style="0" customWidth="1"/>
    <col min="8" max="8" width="11.28125" style="0" customWidth="1"/>
    <col min="9" max="9" width="28.7109375" style="0" customWidth="1"/>
    <col min="11" max="11" width="12.8515625" style="0" customWidth="1"/>
  </cols>
  <sheetData>
    <row r="1" spans="1:13" ht="15">
      <c r="A1" s="72" t="s">
        <v>216</v>
      </c>
      <c r="B1" s="322" t="str">
        <f>'Przykładowy wykaz procedur'!C11</f>
        <v>Płytki krwi we krwi cytrynianowej – liczba</v>
      </c>
      <c r="C1" s="322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">
      <c r="A2" s="72" t="s">
        <v>217</v>
      </c>
      <c r="B2" s="12" t="str">
        <f>'Przykładowy wykaz procedur'!B11</f>
        <v>C66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5">
      <c r="A3" s="72"/>
      <c r="B3" s="12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5">
      <c r="A4" s="72" t="s">
        <v>174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60">
      <c r="A6" s="43" t="s">
        <v>171</v>
      </c>
      <c r="B6" s="43" t="s">
        <v>213</v>
      </c>
      <c r="C6" s="43" t="s">
        <v>149</v>
      </c>
      <c r="D6" s="43" t="s">
        <v>214</v>
      </c>
      <c r="E6" s="43" t="s">
        <v>172</v>
      </c>
      <c r="F6" s="43" t="s">
        <v>218</v>
      </c>
      <c r="G6" s="43" t="s">
        <v>219</v>
      </c>
      <c r="H6" s="80" t="s">
        <v>152</v>
      </c>
      <c r="I6" s="43" t="s">
        <v>263</v>
      </c>
      <c r="J6" s="10"/>
      <c r="K6" s="10"/>
      <c r="L6" s="10"/>
      <c r="M6" s="10"/>
    </row>
    <row r="7" spans="1:13" ht="15">
      <c r="A7" s="46" t="s">
        <v>212</v>
      </c>
      <c r="B7" s="46" t="s">
        <v>153</v>
      </c>
      <c r="C7" s="46" t="s">
        <v>154</v>
      </c>
      <c r="D7" s="46" t="s">
        <v>155</v>
      </c>
      <c r="E7" s="46" t="s">
        <v>156</v>
      </c>
      <c r="F7" s="46" t="s">
        <v>157</v>
      </c>
      <c r="G7" s="46" t="s">
        <v>158</v>
      </c>
      <c r="H7" s="83" t="s">
        <v>215</v>
      </c>
      <c r="I7" s="75"/>
      <c r="J7" s="10"/>
      <c r="K7" s="10"/>
      <c r="L7" s="10"/>
      <c r="M7" s="10"/>
    </row>
    <row r="8" spans="1:13" ht="38.45" customHeight="1">
      <c r="A8" s="11">
        <f>'Przykładowe materiały - ceny'!A3</f>
        <v>1001</v>
      </c>
      <c r="B8" s="61" t="str">
        <f>'Przykładowe materiały - ceny'!B3</f>
        <v>Cellpack DCL</v>
      </c>
      <c r="C8" s="61" t="str">
        <f>'Przykładowe materiały - ceny'!C3</f>
        <v>odczynnik  do badań</v>
      </c>
      <c r="D8" s="76">
        <f>'Przykładowe materiały - ceny'!D3</f>
        <v>80000</v>
      </c>
      <c r="E8" s="61" t="str">
        <f>'Przykładowe materiały - ceny'!E3</f>
        <v>zestaw roczny</v>
      </c>
      <c r="F8" s="61">
        <v>1</v>
      </c>
      <c r="G8" s="86">
        <f>'Przykładowe materiały - ceny'!G3</f>
        <v>86683.7137614679</v>
      </c>
      <c r="H8" s="84">
        <f>(F8/D8)*G8</f>
        <v>1.0835464220183488</v>
      </c>
      <c r="I8" s="61" t="s">
        <v>283</v>
      </c>
      <c r="J8" s="10"/>
      <c r="K8" s="10"/>
      <c r="L8" s="10"/>
      <c r="M8" s="10"/>
    </row>
    <row r="9" spans="1:13" ht="30">
      <c r="A9" s="11">
        <f>'Przykładowe materiały - ceny'!A4</f>
        <v>1002</v>
      </c>
      <c r="B9" s="61" t="str">
        <f>'Przykładowe materiały - ceny'!B4</f>
        <v>Cellpack DFL</v>
      </c>
      <c r="C9" s="61" t="str">
        <f>'Przykładowe materiały - ceny'!C4</f>
        <v>odczynnik  do badań</v>
      </c>
      <c r="D9" s="76">
        <f>'Przykładowe materiały - ceny'!D4</f>
        <v>14000</v>
      </c>
      <c r="E9" s="61" t="str">
        <f>'Przykładowe materiały - ceny'!E4</f>
        <v>zestaw roczny</v>
      </c>
      <c r="F9" s="61">
        <v>1</v>
      </c>
      <c r="G9" s="86">
        <f>'Przykładowe materiały - ceny'!G4</f>
        <v>9319.820487804878</v>
      </c>
      <c r="H9" s="84">
        <f aca="true" t="shared" si="0" ref="H9:H15">(F9/D9)*G9</f>
        <v>0.6657014634146342</v>
      </c>
      <c r="I9" s="61" t="s">
        <v>281</v>
      </c>
      <c r="J9" s="10"/>
      <c r="K9" s="10"/>
      <c r="L9" s="10"/>
      <c r="M9" s="10"/>
    </row>
    <row r="10" spans="1:13" ht="30">
      <c r="A10" s="11">
        <f>'Przykładowe materiały - ceny'!A6</f>
        <v>1004</v>
      </c>
      <c r="B10" s="61" t="str">
        <f>'Przykładowe materiały - ceny'!B6</f>
        <v>Lysercell WNR</v>
      </c>
      <c r="C10" s="61" t="str">
        <f>'Przykładowe materiały - ceny'!C6</f>
        <v>odczynnik  do badań</v>
      </c>
      <c r="D10" s="76">
        <f>'Przykładowe materiały - ceny'!D6</f>
        <v>80000</v>
      </c>
      <c r="E10" s="61" t="str">
        <f>'Przykładowe materiały - ceny'!E6</f>
        <v>zestaw roczny</v>
      </c>
      <c r="F10" s="61">
        <v>1</v>
      </c>
      <c r="G10" s="86">
        <f>'Przykładowe materiały - ceny'!G6</f>
        <v>34458.53944954129</v>
      </c>
      <c r="H10" s="84">
        <f t="shared" si="0"/>
        <v>0.43073174311926615</v>
      </c>
      <c r="I10" s="61" t="s">
        <v>283</v>
      </c>
      <c r="J10" s="10"/>
      <c r="K10" s="10"/>
      <c r="L10" s="10"/>
      <c r="M10" s="10"/>
    </row>
    <row r="11" spans="1:13" ht="30">
      <c r="A11" s="11">
        <f>'Przykładowe materiały - ceny'!A8</f>
        <v>1006</v>
      </c>
      <c r="B11" s="61" t="str">
        <f>'Przykładowe materiały - ceny'!B8</f>
        <v>Fluorocell WNR</v>
      </c>
      <c r="C11" s="61" t="str">
        <f>'Przykładowe materiały - ceny'!C8</f>
        <v>odczynnik  do badań</v>
      </c>
      <c r="D11" s="76">
        <f>'Przykładowe materiały - ceny'!D8</f>
        <v>80000</v>
      </c>
      <c r="E11" s="61" t="str">
        <f>'Przykładowe materiały - ceny'!E8</f>
        <v>zestaw roczny</v>
      </c>
      <c r="F11" s="61">
        <v>1</v>
      </c>
      <c r="G11" s="86">
        <f>'Przykładowe materiały - ceny'!G8</f>
        <v>11633.344587155965</v>
      </c>
      <c r="H11" s="84">
        <f t="shared" si="0"/>
        <v>0.14541680733944956</v>
      </c>
      <c r="I11" s="61" t="s">
        <v>283</v>
      </c>
      <c r="J11" s="10"/>
      <c r="K11" s="10"/>
      <c r="L11" s="10"/>
      <c r="M11" s="10"/>
    </row>
    <row r="12" spans="1:13" ht="30">
      <c r="A12" s="11">
        <f>'Przykładowe materiały - ceny'!A10</f>
        <v>1008</v>
      </c>
      <c r="B12" s="61" t="str">
        <f>'Przykładowe materiały - ceny'!B10</f>
        <v>Fluorocell PLT</v>
      </c>
      <c r="C12" s="61" t="str">
        <f>'Przykładowe materiały - ceny'!C10</f>
        <v>odczynnik  do badań</v>
      </c>
      <c r="D12" s="76">
        <f>'Przykładowe materiały - ceny'!D10</f>
        <v>80000</v>
      </c>
      <c r="E12" s="61" t="str">
        <f>'Przykładowe materiały - ceny'!E10</f>
        <v>zestaw roczny</v>
      </c>
      <c r="F12" s="61">
        <v>1</v>
      </c>
      <c r="G12" s="86">
        <f>'Przykładowe materiały - ceny'!G10</f>
        <v>2967.7211009174316</v>
      </c>
      <c r="H12" s="84">
        <f t="shared" si="0"/>
        <v>0.0370965137614679</v>
      </c>
      <c r="I12" s="61" t="s">
        <v>283</v>
      </c>
      <c r="J12" s="10"/>
      <c r="K12" s="10"/>
      <c r="L12" s="10"/>
      <c r="M12" s="10"/>
    </row>
    <row r="13" spans="1:13" ht="30">
      <c r="A13" s="11">
        <f>'Przykładowe materiały - ceny'!A11</f>
        <v>1009</v>
      </c>
      <c r="B13" s="61" t="str">
        <f>'Przykładowe materiały - ceny'!B11</f>
        <v>Fluorocell RET</v>
      </c>
      <c r="C13" s="61" t="str">
        <f>'Przykładowe materiały - ceny'!C11</f>
        <v>odczynnik  do badań</v>
      </c>
      <c r="D13" s="76">
        <f>'Przykładowe materiały - ceny'!D11</f>
        <v>14000</v>
      </c>
      <c r="E13" s="61" t="str">
        <f>'Przykładowe materiały - ceny'!E11</f>
        <v>zestaw roczny</v>
      </c>
      <c r="F13" s="61">
        <v>1</v>
      </c>
      <c r="G13" s="86">
        <f>'Przykładowe materiały - ceny'!G11</f>
        <v>19329.998048780486</v>
      </c>
      <c r="H13" s="84">
        <f t="shared" si="0"/>
        <v>1.3807141463414634</v>
      </c>
      <c r="I13" s="61" t="s">
        <v>281</v>
      </c>
      <c r="J13" s="10"/>
      <c r="K13" s="10"/>
      <c r="L13" s="10"/>
      <c r="M13" s="10"/>
    </row>
    <row r="14" spans="1:13" ht="30">
      <c r="A14" s="11">
        <f>'Przykładowe materiały - ceny'!A12</f>
        <v>1010</v>
      </c>
      <c r="B14" s="61" t="str">
        <f>'Przykładowe materiały - ceny'!B12</f>
        <v>Cellclean</v>
      </c>
      <c r="C14" s="61" t="str">
        <f>'Przykładowe materiały - ceny'!C12</f>
        <v>materiał zużywalny</v>
      </c>
      <c r="D14" s="76">
        <f>'Przykładowe materiały - ceny'!D12</f>
        <v>80000</v>
      </c>
      <c r="E14" s="61" t="str">
        <f>'Przykładowe materiały - ceny'!E12</f>
        <v>zestaw roczny</v>
      </c>
      <c r="F14" s="61">
        <v>1</v>
      </c>
      <c r="G14" s="86">
        <f>'Przykładowe materiały - ceny'!G12</f>
        <v>13928.504366972476</v>
      </c>
      <c r="H14" s="84">
        <f t="shared" si="0"/>
        <v>0.17410630458715595</v>
      </c>
      <c r="I14" s="61" t="s">
        <v>283</v>
      </c>
      <c r="J14" s="10"/>
      <c r="K14" s="10"/>
      <c r="L14" s="10"/>
      <c r="M14" s="10"/>
    </row>
    <row r="15" spans="1:13" ht="30">
      <c r="A15" s="11">
        <f>'Przykładowe materiały - ceny'!A13</f>
        <v>1011</v>
      </c>
      <c r="B15" s="61" t="str">
        <f>'Przykładowe materiały - ceny'!B13</f>
        <v xml:space="preserve">XN CHECK </v>
      </c>
      <c r="C15" s="61" t="str">
        <f>'Przykładowe materiały - ceny'!C13</f>
        <v>materiał kontrolny</v>
      </c>
      <c r="D15" s="76">
        <f>'Przykładowe materiały - ceny'!D13</f>
        <v>80000</v>
      </c>
      <c r="E15" s="61" t="str">
        <f>'Przykładowe materiały - ceny'!E13</f>
        <v>zestaw roczny</v>
      </c>
      <c r="F15" s="61">
        <v>1</v>
      </c>
      <c r="G15" s="86">
        <f>'Przykładowe materiały - ceny'!G13</f>
        <v>16619.238165137616</v>
      </c>
      <c r="H15" s="84">
        <f t="shared" si="0"/>
        <v>0.20774047706422022</v>
      </c>
      <c r="I15" s="61" t="s">
        <v>283</v>
      </c>
      <c r="J15" s="10"/>
      <c r="K15" s="10"/>
      <c r="L15" s="10"/>
      <c r="M15" s="10"/>
    </row>
    <row r="16" spans="1:13" s="25" customFormat="1" ht="37.15" customHeight="1">
      <c r="A16" s="20"/>
      <c r="B16" s="21" t="s">
        <v>561</v>
      </c>
      <c r="C16" s="22"/>
      <c r="D16" s="24"/>
      <c r="E16" s="23"/>
      <c r="F16" s="24"/>
      <c r="G16" s="24"/>
      <c r="H16" s="42">
        <f>'Przykładowe materiały wspólne'!H29</f>
        <v>0.07908550171815339</v>
      </c>
      <c r="I16" s="26"/>
      <c r="J16" s="69"/>
      <c r="K16" s="69"/>
      <c r="L16" s="69"/>
      <c r="M16" s="69"/>
    </row>
    <row r="17" spans="1:13" ht="15">
      <c r="A17" s="74"/>
      <c r="B17" s="62"/>
      <c r="C17" s="62"/>
      <c r="D17" s="89"/>
      <c r="E17" s="62"/>
      <c r="F17" s="62"/>
      <c r="G17" s="89"/>
      <c r="H17" s="84"/>
      <c r="I17" s="61"/>
      <c r="J17" s="10"/>
      <c r="K17" s="10"/>
      <c r="L17" s="10"/>
      <c r="M17" s="10"/>
    </row>
    <row r="18" spans="1:13" ht="15">
      <c r="A18" s="74"/>
      <c r="B18" s="62"/>
      <c r="C18" s="62"/>
      <c r="D18" s="89"/>
      <c r="E18" s="62"/>
      <c r="F18" s="62"/>
      <c r="G18" s="89"/>
      <c r="H18" s="84"/>
      <c r="I18" s="61"/>
      <c r="J18" s="10"/>
      <c r="K18" s="10"/>
      <c r="L18" s="10"/>
      <c r="M18" s="10"/>
    </row>
    <row r="19" spans="1:13" ht="15">
      <c r="A19" s="308" t="s">
        <v>221</v>
      </c>
      <c r="B19" s="309"/>
      <c r="C19" s="309"/>
      <c r="D19" s="309"/>
      <c r="E19" s="309"/>
      <c r="F19" s="309"/>
      <c r="G19" s="310"/>
      <c r="H19" s="85">
        <f>SUM(H8:H18)</f>
        <v>4.204139379364159</v>
      </c>
      <c r="I19" s="61"/>
      <c r="J19" s="10"/>
      <c r="K19" s="10"/>
      <c r="L19" s="10"/>
      <c r="M19" s="10"/>
    </row>
    <row r="20" spans="1:13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5">
      <c r="A21" s="72" t="s">
        <v>175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5">
      <c r="A22" s="12" t="s">
        <v>176</v>
      </c>
      <c r="B22" s="70" t="s">
        <v>226</v>
      </c>
      <c r="C22" s="70" t="s">
        <v>227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5">
      <c r="A23" s="71" t="s">
        <v>167</v>
      </c>
      <c r="B23" s="49">
        <f>'Przykładowe stawki wynagrodzeń'!E14</f>
        <v>44.821322413636366</v>
      </c>
      <c r="C23" s="49">
        <f>B23/60</f>
        <v>0.7470220402272728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">
      <c r="A24" s="62" t="s">
        <v>207</v>
      </c>
      <c r="B24" s="50">
        <f>'Przykładowe stawki wynagrodzeń'!E19</f>
        <v>31.11891829375</v>
      </c>
      <c r="C24" s="50">
        <f aca="true" t="shared" si="1" ref="C24:C25">B24/60</f>
        <v>0.5186486382291666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5">
      <c r="A25" s="62" t="s">
        <v>208</v>
      </c>
      <c r="B25" s="50">
        <f>'Przykładowe stawki wynagrodzeń'!E21</f>
        <v>24.84834975</v>
      </c>
      <c r="C25" s="50">
        <f t="shared" si="1"/>
        <v>0.4141391625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60">
      <c r="A27" s="43" t="s">
        <v>232</v>
      </c>
      <c r="B27" s="43" t="s">
        <v>222</v>
      </c>
      <c r="C27" s="43" t="s">
        <v>214</v>
      </c>
      <c r="D27" s="43" t="s">
        <v>233</v>
      </c>
      <c r="E27" s="43" t="s">
        <v>234</v>
      </c>
      <c r="F27" s="43" t="s">
        <v>223</v>
      </c>
      <c r="G27" s="43" t="s">
        <v>224</v>
      </c>
      <c r="H27" s="10"/>
      <c r="I27" s="10"/>
      <c r="J27" s="10"/>
      <c r="K27" s="10"/>
      <c r="L27" s="10"/>
      <c r="M27" s="10"/>
    </row>
    <row r="28" spans="1:13" ht="15">
      <c r="A28" s="57"/>
      <c r="B28" s="46" t="s">
        <v>153</v>
      </c>
      <c r="C28" s="46" t="s">
        <v>155</v>
      </c>
      <c r="D28" s="46" t="s">
        <v>156</v>
      </c>
      <c r="E28" s="46" t="s">
        <v>157</v>
      </c>
      <c r="F28" s="46" t="s">
        <v>158</v>
      </c>
      <c r="G28" s="51" t="s">
        <v>225</v>
      </c>
      <c r="H28" s="10"/>
      <c r="I28" s="10"/>
      <c r="J28" s="10"/>
      <c r="K28" s="10"/>
      <c r="L28" s="10"/>
      <c r="M28" s="10"/>
    </row>
    <row r="29" spans="1:13" ht="19.9" customHeight="1">
      <c r="A29" s="52" t="s">
        <v>238</v>
      </c>
      <c r="B29" s="16" t="str">
        <f>A24</f>
        <v>technik analityki</v>
      </c>
      <c r="C29" s="16">
        <v>1</v>
      </c>
      <c r="D29" s="16" t="s">
        <v>166</v>
      </c>
      <c r="E29" s="52">
        <v>2</v>
      </c>
      <c r="F29" s="58">
        <f>C24</f>
        <v>0.5186486382291666</v>
      </c>
      <c r="G29" s="31">
        <f>(E29/C29)*F29</f>
        <v>1.0372972764583333</v>
      </c>
      <c r="H29" s="10"/>
      <c r="I29" s="10"/>
      <c r="J29" s="10"/>
      <c r="K29" s="10"/>
      <c r="L29" s="10"/>
      <c r="M29" s="10"/>
    </row>
    <row r="30" spans="1:13" ht="19.9" customHeight="1">
      <c r="A30" s="334" t="s">
        <v>239</v>
      </c>
      <c r="B30" s="16" t="str">
        <f>A24</f>
        <v>technik analityki</v>
      </c>
      <c r="C30" s="92">
        <f>'Przykładowy wykaz procedur'!F4</f>
        <v>333.33333333333337</v>
      </c>
      <c r="D30" s="16" t="s">
        <v>166</v>
      </c>
      <c r="E30" s="59">
        <v>10</v>
      </c>
      <c r="F30" s="58">
        <f>C24</f>
        <v>0.5186486382291666</v>
      </c>
      <c r="G30" s="31">
        <f aca="true" t="shared" si="2" ref="G30:G35">(E30/C30)*F30</f>
        <v>0.015559459146874996</v>
      </c>
      <c r="H30" s="10"/>
      <c r="I30" s="10"/>
      <c r="J30" s="10"/>
      <c r="K30" s="10"/>
      <c r="L30" s="10"/>
      <c r="M30" s="10"/>
    </row>
    <row r="31" spans="1:13" ht="19.9" customHeight="1">
      <c r="A31" s="334"/>
      <c r="B31" s="16" t="str">
        <f>A25</f>
        <v>pomoc laboratoryjna</v>
      </c>
      <c r="C31" s="92">
        <f>'Przykładowy wykaz procedur'!F4</f>
        <v>333.33333333333337</v>
      </c>
      <c r="D31" s="16" t="s">
        <v>166</v>
      </c>
      <c r="E31" s="59">
        <v>10</v>
      </c>
      <c r="F31" s="58">
        <f>C25</f>
        <v>0.4141391625</v>
      </c>
      <c r="G31" s="31">
        <f t="shared" si="2"/>
        <v>0.012424174874999997</v>
      </c>
      <c r="H31" s="10"/>
      <c r="I31" s="10"/>
      <c r="J31" s="10"/>
      <c r="K31" s="10"/>
      <c r="L31" s="10"/>
      <c r="M31" s="10"/>
    </row>
    <row r="32" spans="1:13" ht="31.9" customHeight="1">
      <c r="A32" s="52" t="s">
        <v>242</v>
      </c>
      <c r="B32" s="16" t="str">
        <f>A23</f>
        <v>diagnosta laboratoryjny</v>
      </c>
      <c r="C32" s="16">
        <v>10</v>
      </c>
      <c r="D32" s="16" t="s">
        <v>166</v>
      </c>
      <c r="E32" s="52">
        <v>25</v>
      </c>
      <c r="F32" s="58">
        <f>C23</f>
        <v>0.7470220402272728</v>
      </c>
      <c r="G32" s="31">
        <f t="shared" si="2"/>
        <v>1.867555100568182</v>
      </c>
      <c r="H32" s="10"/>
      <c r="I32" s="10"/>
      <c r="J32" s="10"/>
      <c r="K32" s="10"/>
      <c r="L32" s="10"/>
      <c r="M32" s="10"/>
    </row>
    <row r="33" spans="1:13" ht="19.9" customHeight="1">
      <c r="A33" s="52" t="s">
        <v>236</v>
      </c>
      <c r="B33" s="16" t="str">
        <f>A23</f>
        <v>diagnosta laboratoryjny</v>
      </c>
      <c r="C33" s="16">
        <v>1</v>
      </c>
      <c r="D33" s="16" t="s">
        <v>166</v>
      </c>
      <c r="E33" s="52">
        <v>2</v>
      </c>
      <c r="F33" s="58">
        <f>C23</f>
        <v>0.7470220402272728</v>
      </c>
      <c r="G33" s="31">
        <f t="shared" si="2"/>
        <v>1.4940440804545456</v>
      </c>
      <c r="H33" s="10"/>
      <c r="I33" s="10"/>
      <c r="J33" s="10"/>
      <c r="K33" s="10"/>
      <c r="L33" s="10"/>
      <c r="M33" s="10"/>
    </row>
    <row r="34" spans="1:13" ht="19.9" customHeight="1">
      <c r="A34" s="329" t="s">
        <v>237</v>
      </c>
      <c r="B34" s="16" t="str">
        <f>A24</f>
        <v>technik analityki</v>
      </c>
      <c r="C34" s="92">
        <f>'Przykładowy wykaz procedur'!F4</f>
        <v>333.33333333333337</v>
      </c>
      <c r="D34" s="16" t="s">
        <v>166</v>
      </c>
      <c r="E34" s="52">
        <v>10</v>
      </c>
      <c r="F34" s="58">
        <f>C24</f>
        <v>0.5186486382291666</v>
      </c>
      <c r="G34" s="31">
        <f t="shared" si="2"/>
        <v>0.015559459146874996</v>
      </c>
      <c r="H34" s="10"/>
      <c r="I34" s="10"/>
      <c r="J34" s="10"/>
      <c r="K34" s="10"/>
      <c r="L34" s="10"/>
      <c r="M34" s="10"/>
    </row>
    <row r="35" spans="1:13" ht="19.9" customHeight="1">
      <c r="A35" s="330"/>
      <c r="B35" s="16" t="str">
        <f>A25</f>
        <v>pomoc laboratoryjna</v>
      </c>
      <c r="C35" s="92">
        <f>'Przykładowy wykaz procedur'!F4</f>
        <v>333.33333333333337</v>
      </c>
      <c r="D35" s="16" t="s">
        <v>166</v>
      </c>
      <c r="E35" s="52">
        <v>10</v>
      </c>
      <c r="F35" s="58">
        <f>C25</f>
        <v>0.4141391625</v>
      </c>
      <c r="G35" s="31">
        <f t="shared" si="2"/>
        <v>0.012424174874999997</v>
      </c>
      <c r="H35" s="10"/>
      <c r="I35" s="10"/>
      <c r="J35" s="10"/>
      <c r="K35" s="10"/>
      <c r="L35" s="10"/>
      <c r="M35" s="10"/>
    </row>
    <row r="36" spans="1:13" ht="15">
      <c r="A36" s="308" t="s">
        <v>279</v>
      </c>
      <c r="B36" s="309"/>
      <c r="C36" s="309"/>
      <c r="D36" s="309"/>
      <c r="E36" s="309"/>
      <c r="F36" s="309"/>
      <c r="G36" s="63">
        <f>SUM(G29:G35)</f>
        <v>4.454863725524811</v>
      </c>
      <c r="H36" s="10"/>
      <c r="I36" s="10"/>
      <c r="J36" s="10"/>
      <c r="K36" s="10"/>
      <c r="L36" s="10"/>
      <c r="M36" s="10"/>
    </row>
    <row r="37" spans="1:13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26.45" customHeight="1">
      <c r="A39" s="331" t="s">
        <v>210</v>
      </c>
      <c r="B39" s="331"/>
      <c r="C39" s="49">
        <f>H19</f>
        <v>4.204139379364159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25.15" customHeight="1">
      <c r="A40" s="326" t="s">
        <v>211</v>
      </c>
      <c r="B40" s="326"/>
      <c r="C40" s="49">
        <f>G36</f>
        <v>4.454863725524811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25.15" customHeight="1">
      <c r="A41" s="111" t="s">
        <v>209</v>
      </c>
      <c r="B41" s="98"/>
      <c r="C41" s="99">
        <f>SUM(C39:C40)</f>
        <v>8.65900310488897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</sheetData>
  <mergeCells count="7">
    <mergeCell ref="A30:A31"/>
    <mergeCell ref="A34:A35"/>
    <mergeCell ref="A39:B39"/>
    <mergeCell ref="A40:B40"/>
    <mergeCell ref="B1:C1"/>
    <mergeCell ref="A19:G19"/>
    <mergeCell ref="A36:F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A85F8-A57E-46D6-9992-3F7A46E4FA9F}">
  <sheetPr>
    <tabColor rgb="FFFFCCCC"/>
  </sheetPr>
  <dimension ref="A1:M45"/>
  <sheetViews>
    <sheetView workbookViewId="0" topLeftCell="A24">
      <selection activeCell="A29" sqref="A29:E35"/>
    </sheetView>
  </sheetViews>
  <sheetFormatPr defaultColWidth="9.140625" defaultRowHeight="15"/>
  <cols>
    <col min="1" max="1" width="44.28125" style="0" customWidth="1"/>
    <col min="2" max="2" width="31.8515625" style="0" customWidth="1"/>
    <col min="3" max="3" width="11.421875" style="0" customWidth="1"/>
    <col min="5" max="5" width="10.28125" style="0" customWidth="1"/>
    <col min="7" max="7" width="14.140625" style="0" customWidth="1"/>
    <col min="8" max="8" width="14.28125" style="0" customWidth="1"/>
    <col min="9" max="9" width="28.7109375" style="0" customWidth="1"/>
    <col min="11" max="11" width="11.421875" style="0" bestFit="1" customWidth="1"/>
  </cols>
  <sheetData>
    <row r="1" spans="1:13" ht="15">
      <c r="A1" s="72" t="s">
        <v>216</v>
      </c>
      <c r="B1" s="322" t="str">
        <f>'Przykładowy wykaz procedur'!C12</f>
        <v>Antytrombina III (AT)</v>
      </c>
      <c r="C1" s="322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">
      <c r="A2" s="72" t="s">
        <v>217</v>
      </c>
      <c r="B2" s="12" t="str">
        <f>'Przykładowy wykaz procedur'!B12</f>
        <v>G03</v>
      </c>
      <c r="C2" s="12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5">
      <c r="A3" s="72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5">
      <c r="A4" s="72" t="s">
        <v>174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60">
      <c r="A6" s="43" t="s">
        <v>171</v>
      </c>
      <c r="B6" s="43" t="s">
        <v>213</v>
      </c>
      <c r="C6" s="43" t="s">
        <v>149</v>
      </c>
      <c r="D6" s="43" t="s">
        <v>214</v>
      </c>
      <c r="E6" s="43" t="s">
        <v>172</v>
      </c>
      <c r="F6" s="43" t="s">
        <v>218</v>
      </c>
      <c r="G6" s="43" t="s">
        <v>219</v>
      </c>
      <c r="H6" s="80" t="s">
        <v>152</v>
      </c>
      <c r="I6" s="43" t="s">
        <v>263</v>
      </c>
      <c r="J6" s="10"/>
      <c r="K6" s="10"/>
      <c r="L6" s="10"/>
      <c r="M6" s="10"/>
    </row>
    <row r="7" spans="1:13" ht="15">
      <c r="A7" s="46" t="s">
        <v>212</v>
      </c>
      <c r="B7" s="46" t="s">
        <v>153</v>
      </c>
      <c r="C7" s="46" t="s">
        <v>154</v>
      </c>
      <c r="D7" s="46" t="s">
        <v>155</v>
      </c>
      <c r="E7" s="46" t="s">
        <v>156</v>
      </c>
      <c r="F7" s="46" t="s">
        <v>157</v>
      </c>
      <c r="G7" s="46" t="s">
        <v>158</v>
      </c>
      <c r="H7" s="83" t="s">
        <v>215</v>
      </c>
      <c r="I7" s="75"/>
      <c r="J7" s="10"/>
      <c r="K7" s="10"/>
      <c r="L7" s="10"/>
      <c r="M7" s="10"/>
    </row>
    <row r="8" spans="1:13" ht="38.45" customHeight="1">
      <c r="A8" s="11">
        <f>'Przykładowe materiały - ceny'!A24</f>
        <v>1022</v>
      </c>
      <c r="B8" s="61" t="str">
        <f>'Przykładowe materiały - ceny'!B24</f>
        <v>Odczynnik AT</v>
      </c>
      <c r="C8" s="61" t="str">
        <f>'Przykładowe materiały - ceny'!C24</f>
        <v>odczynnik  do badań AT</v>
      </c>
      <c r="D8" s="61">
        <v>1</v>
      </c>
      <c r="E8" s="61" t="str">
        <f>'Przykładowe materiały - ceny'!E24</f>
        <v>test</v>
      </c>
      <c r="F8" s="61">
        <v>2</v>
      </c>
      <c r="G8" s="28">
        <f>'Przykładowe materiały - ceny'!G24</f>
        <v>1.782857142857143</v>
      </c>
      <c r="H8" s="84">
        <f>(F8/D8)*G8</f>
        <v>3.565714285714286</v>
      </c>
      <c r="I8" s="61"/>
      <c r="J8" s="10"/>
      <c r="K8" s="10"/>
      <c r="L8" s="10"/>
      <c r="M8" s="10"/>
    </row>
    <row r="9" spans="1:13" ht="45">
      <c r="A9" s="11">
        <f>'Przykładowe materiały - ceny'!A25</f>
        <v>1023</v>
      </c>
      <c r="B9" s="61" t="str">
        <f>'Przykładowe materiały - ceny'!B25</f>
        <v>Odczynnik na kalibrację 1</v>
      </c>
      <c r="C9" s="61" t="str">
        <f>'Przykładowe materiały - ceny'!C25</f>
        <v>odczynnik  do kalibracji</v>
      </c>
      <c r="D9" s="76">
        <v>1000</v>
      </c>
      <c r="E9" s="61" t="str">
        <f>'Przykładowe materiały - ceny'!E25</f>
        <v>porcja</v>
      </c>
      <c r="F9" s="61">
        <v>18</v>
      </c>
      <c r="G9" s="28">
        <f>'Przykładowe materiały - ceny'!G25</f>
        <v>3.5672</v>
      </c>
      <c r="H9" s="84">
        <f aca="true" t="shared" si="0" ref="H9:H12">(F9/D9)*G9</f>
        <v>0.06420959999999999</v>
      </c>
      <c r="I9" s="61" t="s">
        <v>291</v>
      </c>
      <c r="J9" s="10"/>
      <c r="K9" s="10"/>
      <c r="L9" s="10"/>
      <c r="M9" s="10"/>
    </row>
    <row r="10" spans="1:13" ht="30">
      <c r="A10" s="11">
        <f>'Przykładowe materiały - ceny'!A26</f>
        <v>1024</v>
      </c>
      <c r="B10" s="61" t="str">
        <f>'Przykładowe materiały - ceny'!B26</f>
        <v>Calibrator Plasma</v>
      </c>
      <c r="C10" s="61" t="str">
        <f>'Przykładowe materiały - ceny'!C26</f>
        <v>materiał do kontroli</v>
      </c>
      <c r="D10" s="76">
        <f>'Przykładowe materiały - ceny'!D26</f>
        <v>22500</v>
      </c>
      <c r="E10" s="61" t="str">
        <f>'Przykładowe materiały - ceny'!E26</f>
        <v>zestaw roczny</v>
      </c>
      <c r="F10" s="61">
        <v>1</v>
      </c>
      <c r="G10" s="28">
        <f>'Przykładowe materiały - ceny'!G26</f>
        <v>449.28000000000003</v>
      </c>
      <c r="H10" s="84">
        <f t="shared" si="0"/>
        <v>0.019968000000000003</v>
      </c>
      <c r="I10" s="61" t="s">
        <v>292</v>
      </c>
      <c r="J10" s="10"/>
      <c r="K10" s="10"/>
      <c r="L10" s="10"/>
      <c r="M10" s="10"/>
    </row>
    <row r="11" spans="1:13" ht="30">
      <c r="A11" s="11">
        <f>'Przykładowe materiały - ceny'!A27</f>
        <v>1025</v>
      </c>
      <c r="B11" s="61" t="str">
        <f>'Przykładowe materiały - ceny'!B27</f>
        <v>Normal Control Asayed</v>
      </c>
      <c r="C11" s="61" t="str">
        <f>'Przykładowe materiały - ceny'!C27</f>
        <v>materiał do kontroli</v>
      </c>
      <c r="D11" s="76">
        <f>'Przykładowe materiały - ceny'!D27</f>
        <v>35000</v>
      </c>
      <c r="E11" s="61" t="str">
        <f>'Przykładowe materiały - ceny'!E27</f>
        <v>zestaw roczny</v>
      </c>
      <c r="F11" s="61">
        <v>1</v>
      </c>
      <c r="G11" s="28">
        <f>'Przykładowe materiały - ceny'!G27</f>
        <v>4054.752</v>
      </c>
      <c r="H11" s="84">
        <f t="shared" si="0"/>
        <v>0.11585005714285714</v>
      </c>
      <c r="I11" s="61" t="s">
        <v>293</v>
      </c>
      <c r="J11" s="10"/>
      <c r="K11" s="10"/>
      <c r="L11" s="10"/>
      <c r="M11" s="10"/>
    </row>
    <row r="12" spans="1:13" ht="30">
      <c r="A12" s="11">
        <f>'Przykładowe materiały - ceny'!A28</f>
        <v>1026</v>
      </c>
      <c r="B12" s="61" t="str">
        <f>'Przykładowe materiały - ceny'!B28</f>
        <v>Low Abnormal Control Assayed</v>
      </c>
      <c r="C12" s="61" t="str">
        <f>'Przykładowe materiały - ceny'!C28</f>
        <v>materiał do kontroli</v>
      </c>
      <c r="D12" s="76">
        <f>'Przykładowe materiały - ceny'!D28</f>
        <v>35000</v>
      </c>
      <c r="E12" s="61" t="str">
        <f>'Przykładowe materiały - ceny'!E28</f>
        <v>zestaw roczny</v>
      </c>
      <c r="F12" s="61">
        <v>1</v>
      </c>
      <c r="G12" s="28">
        <f>'Przykładowe materiały - ceny'!G28</f>
        <v>4054.752</v>
      </c>
      <c r="H12" s="84">
        <f t="shared" si="0"/>
        <v>0.11585005714285714</v>
      </c>
      <c r="I12" s="61" t="s">
        <v>293</v>
      </c>
      <c r="J12" s="10"/>
      <c r="K12" s="10"/>
      <c r="L12" s="10"/>
      <c r="M12" s="10"/>
    </row>
    <row r="13" spans="1:13" ht="45">
      <c r="A13" s="61"/>
      <c r="B13" s="61" t="s">
        <v>312</v>
      </c>
      <c r="C13" s="61"/>
      <c r="D13" s="66"/>
      <c r="E13" s="61"/>
      <c r="F13" s="61"/>
      <c r="G13" s="86"/>
      <c r="H13" s="84">
        <f>'Załącznik 1'!H14</f>
        <v>1.6419044571428574</v>
      </c>
      <c r="I13" s="61"/>
      <c r="J13" s="10"/>
      <c r="K13" s="10"/>
      <c r="L13" s="10"/>
      <c r="M13" s="10"/>
    </row>
    <row r="14" spans="1:13" s="25" customFormat="1" ht="37.15" customHeight="1">
      <c r="A14" s="20"/>
      <c r="B14" s="21" t="s">
        <v>561</v>
      </c>
      <c r="C14" s="22"/>
      <c r="D14" s="24"/>
      <c r="E14" s="23"/>
      <c r="F14" s="24"/>
      <c r="G14" s="24"/>
      <c r="H14" s="42">
        <f>'Przykładowe materiały wspólne'!H29</f>
        <v>0.07908550171815339</v>
      </c>
      <c r="I14" s="26"/>
      <c r="J14" s="69"/>
      <c r="K14" s="69"/>
      <c r="L14" s="69"/>
      <c r="M14" s="69"/>
    </row>
    <row r="15" spans="1:13" ht="15">
      <c r="A15" s="61"/>
      <c r="B15" s="61"/>
      <c r="C15" s="61"/>
      <c r="D15" s="66"/>
      <c r="E15" s="61"/>
      <c r="F15" s="61"/>
      <c r="G15" s="86"/>
      <c r="H15" s="84"/>
      <c r="I15" s="61"/>
      <c r="J15" s="10"/>
      <c r="K15" s="10"/>
      <c r="L15" s="10"/>
      <c r="M15" s="10"/>
    </row>
    <row r="16" spans="1:13" ht="15">
      <c r="A16" s="61"/>
      <c r="B16" s="61"/>
      <c r="C16" s="61"/>
      <c r="D16" s="66"/>
      <c r="E16" s="61"/>
      <c r="F16" s="61"/>
      <c r="G16" s="86"/>
      <c r="H16" s="84"/>
      <c r="I16" s="61"/>
      <c r="J16" s="10"/>
      <c r="K16" s="10"/>
      <c r="L16" s="10"/>
      <c r="M16" s="10"/>
    </row>
    <row r="17" spans="1:13" ht="15">
      <c r="A17" s="61"/>
      <c r="B17" s="61"/>
      <c r="C17" s="61"/>
      <c r="D17" s="66"/>
      <c r="E17" s="61"/>
      <c r="F17" s="61"/>
      <c r="G17" s="86"/>
      <c r="H17" s="84"/>
      <c r="I17" s="61"/>
      <c r="J17" s="10"/>
      <c r="K17" s="10"/>
      <c r="L17" s="10"/>
      <c r="M17" s="10"/>
    </row>
    <row r="18" spans="1:13" ht="15">
      <c r="A18" s="61"/>
      <c r="B18" s="61"/>
      <c r="C18" s="61"/>
      <c r="D18" s="66"/>
      <c r="E18" s="61"/>
      <c r="F18" s="61"/>
      <c r="G18" s="86"/>
      <c r="H18" s="84"/>
      <c r="I18" s="61"/>
      <c r="J18" s="10"/>
      <c r="K18" s="10"/>
      <c r="L18" s="10"/>
      <c r="M18" s="10"/>
    </row>
    <row r="19" spans="1:13" ht="20.45" customHeight="1">
      <c r="A19" s="308" t="s">
        <v>221</v>
      </c>
      <c r="B19" s="309"/>
      <c r="C19" s="309"/>
      <c r="D19" s="309"/>
      <c r="E19" s="309"/>
      <c r="F19" s="309"/>
      <c r="G19" s="310"/>
      <c r="H19" s="63">
        <f>SUM(H8:H18)</f>
        <v>5.602581958861011</v>
      </c>
      <c r="I19" s="61"/>
      <c r="J19" s="10"/>
      <c r="K19" s="10"/>
      <c r="L19" s="10"/>
      <c r="M19" s="10"/>
    </row>
    <row r="20" spans="1:13" ht="15">
      <c r="A20" s="73"/>
      <c r="B20" s="73"/>
      <c r="C20" s="73"/>
      <c r="D20" s="87"/>
      <c r="E20" s="73"/>
      <c r="F20" s="73"/>
      <c r="G20" s="87"/>
      <c r="H20" s="73"/>
      <c r="I20" s="73"/>
      <c r="J20" s="10"/>
      <c r="K20" s="10"/>
      <c r="L20" s="10"/>
      <c r="M20" s="10"/>
    </row>
    <row r="21" spans="1:13" ht="15">
      <c r="A21" s="72" t="s">
        <v>175</v>
      </c>
      <c r="B21" s="10"/>
      <c r="C21" s="10"/>
      <c r="D21" s="88"/>
      <c r="E21" s="10"/>
      <c r="F21" s="10"/>
      <c r="G21" s="88"/>
      <c r="H21" s="73"/>
      <c r="I21" s="73"/>
      <c r="J21" s="10"/>
      <c r="K21" s="10"/>
      <c r="L21" s="10"/>
      <c r="M21" s="10"/>
    </row>
    <row r="22" spans="1:13" ht="15">
      <c r="A22" s="12" t="s">
        <v>176</v>
      </c>
      <c r="B22" s="70" t="s">
        <v>226</v>
      </c>
      <c r="C22" s="70" t="s">
        <v>227</v>
      </c>
      <c r="D22" s="10"/>
      <c r="E22" s="10"/>
      <c r="F22" s="10"/>
      <c r="G22" s="10"/>
      <c r="H22" s="94"/>
      <c r="I22" s="73"/>
      <c r="J22" s="10"/>
      <c r="K22" s="10"/>
      <c r="L22" s="10"/>
      <c r="M22" s="10"/>
    </row>
    <row r="23" spans="1:13" ht="15">
      <c r="A23" s="71" t="s">
        <v>167</v>
      </c>
      <c r="B23" s="49">
        <f>'Przykładowe stawki wynagrodzeń'!E14</f>
        <v>44.821322413636366</v>
      </c>
      <c r="C23" s="49">
        <f>B23/60</f>
        <v>0.7470220402272728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">
      <c r="A24" s="62" t="s">
        <v>207</v>
      </c>
      <c r="B24" s="50">
        <f>'Przykładowe stawki wynagrodzeń'!E19</f>
        <v>31.11891829375</v>
      </c>
      <c r="C24" s="50">
        <f aca="true" t="shared" si="1" ref="C24:C25">B24/60</f>
        <v>0.5186486382291666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5">
      <c r="A25" s="62" t="s">
        <v>208</v>
      </c>
      <c r="B25" s="50">
        <f>'Przykładowe stawki wynagrodzeń'!E21</f>
        <v>24.84834975</v>
      </c>
      <c r="C25" s="50">
        <f t="shared" si="1"/>
        <v>0.4141391625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60">
      <c r="A27" s="43" t="s">
        <v>232</v>
      </c>
      <c r="B27" s="43" t="s">
        <v>222</v>
      </c>
      <c r="C27" s="43" t="s">
        <v>214</v>
      </c>
      <c r="D27" s="43" t="s">
        <v>233</v>
      </c>
      <c r="E27" s="43" t="s">
        <v>234</v>
      </c>
      <c r="F27" s="43" t="s">
        <v>223</v>
      </c>
      <c r="G27" s="43" t="s">
        <v>224</v>
      </c>
      <c r="H27" s="10"/>
      <c r="I27" s="10"/>
      <c r="J27" s="10"/>
      <c r="K27" s="10"/>
      <c r="L27" s="10"/>
      <c r="M27" s="10"/>
    </row>
    <row r="28" spans="1:13" ht="15">
      <c r="A28" s="57"/>
      <c r="B28" s="46" t="s">
        <v>153</v>
      </c>
      <c r="C28" s="46" t="s">
        <v>155</v>
      </c>
      <c r="D28" s="46" t="s">
        <v>156</v>
      </c>
      <c r="E28" s="46" t="s">
        <v>157</v>
      </c>
      <c r="F28" s="46" t="s">
        <v>158</v>
      </c>
      <c r="G28" s="51" t="s">
        <v>225</v>
      </c>
      <c r="H28" s="10"/>
      <c r="I28" s="10"/>
      <c r="J28" s="10"/>
      <c r="K28" s="10"/>
      <c r="L28" s="10"/>
      <c r="M28" s="10"/>
    </row>
    <row r="29" spans="1:13" ht="46.9" customHeight="1">
      <c r="A29" s="52" t="s">
        <v>313</v>
      </c>
      <c r="B29" s="16" t="str">
        <f>A24</f>
        <v>technik analityki</v>
      </c>
      <c r="C29" s="16">
        <v>3</v>
      </c>
      <c r="D29" s="16" t="s">
        <v>166</v>
      </c>
      <c r="E29" s="59">
        <v>5</v>
      </c>
      <c r="F29" s="58">
        <f>C24</f>
        <v>0.5186486382291666</v>
      </c>
      <c r="G29" s="31">
        <f>(E29/C29)*F29</f>
        <v>0.8644143970486111</v>
      </c>
      <c r="H29" s="10"/>
      <c r="I29" s="10"/>
      <c r="J29" s="10"/>
      <c r="K29" s="10"/>
      <c r="L29" s="10"/>
      <c r="M29" s="10"/>
    </row>
    <row r="30" spans="1:13" ht="25.15" customHeight="1">
      <c r="A30" s="52" t="s">
        <v>315</v>
      </c>
      <c r="B30" s="60" t="str">
        <f>A23</f>
        <v>diagnosta laboratoryjny</v>
      </c>
      <c r="C30" s="108">
        <f>'Przykładowy wykaz procedur'!F5</f>
        <v>145.83333333333331</v>
      </c>
      <c r="D30" s="16" t="s">
        <v>166</v>
      </c>
      <c r="E30" s="59">
        <v>60</v>
      </c>
      <c r="F30" s="58">
        <f>C23</f>
        <v>0.7470220402272728</v>
      </c>
      <c r="G30" s="31">
        <f aca="true" t="shared" si="2" ref="G30:G35">(E30/C30)*F30</f>
        <v>0.3073462108363637</v>
      </c>
      <c r="H30" s="10"/>
      <c r="I30" s="10"/>
      <c r="J30" s="10"/>
      <c r="K30" s="10"/>
      <c r="L30" s="10"/>
      <c r="M30" s="10"/>
    </row>
    <row r="31" spans="1:13" ht="19.9" customHeight="1">
      <c r="A31" s="52" t="s">
        <v>314</v>
      </c>
      <c r="B31" s="16" t="str">
        <f>A25</f>
        <v>pomoc laboratoryjna</v>
      </c>
      <c r="C31" s="16">
        <v>146</v>
      </c>
      <c r="D31" s="16" t="s">
        <v>166</v>
      </c>
      <c r="E31" s="59">
        <v>5</v>
      </c>
      <c r="F31" s="58">
        <f>C25</f>
        <v>0.4141391625</v>
      </c>
      <c r="G31" s="31">
        <f t="shared" si="2"/>
        <v>0.014182848030821918</v>
      </c>
      <c r="H31" s="10"/>
      <c r="I31" s="10"/>
      <c r="J31" s="10"/>
      <c r="K31" s="10"/>
      <c r="L31" s="10"/>
      <c r="M31" s="10"/>
    </row>
    <row r="32" spans="1:13" ht="19.9" customHeight="1">
      <c r="A32" s="52" t="s">
        <v>316</v>
      </c>
      <c r="B32" s="16" t="str">
        <f>A23</f>
        <v>diagnosta laboratoryjny</v>
      </c>
      <c r="C32" s="16">
        <v>24</v>
      </c>
      <c r="D32" s="16" t="s">
        <v>166</v>
      </c>
      <c r="E32" s="59">
        <v>12</v>
      </c>
      <c r="F32" s="58">
        <f>C23</f>
        <v>0.7470220402272728</v>
      </c>
      <c r="G32" s="31">
        <f t="shared" si="2"/>
        <v>0.3735110201136364</v>
      </c>
      <c r="H32" s="10"/>
      <c r="I32" s="10"/>
      <c r="J32" s="10"/>
      <c r="K32" s="10"/>
      <c r="L32" s="10"/>
      <c r="M32" s="10"/>
    </row>
    <row r="33" spans="1:13" ht="19.9" customHeight="1">
      <c r="A33" s="52" t="s">
        <v>317</v>
      </c>
      <c r="B33" s="16" t="str">
        <f>A23</f>
        <v>diagnosta laboratoryjny</v>
      </c>
      <c r="C33" s="16">
        <v>24</v>
      </c>
      <c r="D33" s="16" t="s">
        <v>166</v>
      </c>
      <c r="E33" s="59">
        <v>15</v>
      </c>
      <c r="F33" s="58">
        <f>C23</f>
        <v>0.7470220402272728</v>
      </c>
      <c r="G33" s="31">
        <f t="shared" si="2"/>
        <v>0.4668887751420455</v>
      </c>
      <c r="H33" s="10"/>
      <c r="I33" s="10"/>
      <c r="J33" s="10"/>
      <c r="K33" s="10"/>
      <c r="L33" s="10"/>
      <c r="M33" s="10"/>
    </row>
    <row r="34" spans="1:13" ht="19.9" customHeight="1">
      <c r="A34" s="329" t="s">
        <v>318</v>
      </c>
      <c r="B34" s="16" t="str">
        <f>A24</f>
        <v>technik analityki</v>
      </c>
      <c r="C34" s="108">
        <f>'Przykładowy wykaz procedur'!F5</f>
        <v>145.83333333333331</v>
      </c>
      <c r="D34" s="16" t="s">
        <v>166</v>
      </c>
      <c r="E34" s="59">
        <v>15</v>
      </c>
      <c r="F34" s="58">
        <f>C24</f>
        <v>0.5186486382291666</v>
      </c>
      <c r="G34" s="31">
        <f t="shared" si="2"/>
        <v>0.053346717075</v>
      </c>
      <c r="H34" s="10"/>
      <c r="I34" s="10"/>
      <c r="J34" s="10"/>
      <c r="K34" s="10"/>
      <c r="L34" s="10"/>
      <c r="M34" s="10"/>
    </row>
    <row r="35" spans="1:13" ht="19.9" customHeight="1">
      <c r="A35" s="330"/>
      <c r="B35" s="16" t="str">
        <f>A25</f>
        <v>pomoc laboratoryjna</v>
      </c>
      <c r="C35" s="108">
        <f>'Przykładowy wykaz procedur'!F5</f>
        <v>145.83333333333331</v>
      </c>
      <c r="D35" s="16" t="s">
        <v>166</v>
      </c>
      <c r="E35" s="59">
        <v>15</v>
      </c>
      <c r="F35" s="58">
        <f>C25</f>
        <v>0.4141391625</v>
      </c>
      <c r="G35" s="31">
        <f t="shared" si="2"/>
        <v>0.042597171</v>
      </c>
      <c r="H35" s="10"/>
      <c r="I35" s="10"/>
      <c r="J35" s="10"/>
      <c r="K35" s="10"/>
      <c r="L35" s="10"/>
      <c r="M35" s="10"/>
    </row>
    <row r="36" spans="1:13" ht="15">
      <c r="A36" s="308" t="s">
        <v>279</v>
      </c>
      <c r="B36" s="309"/>
      <c r="C36" s="309"/>
      <c r="D36" s="309"/>
      <c r="E36" s="309"/>
      <c r="F36" s="309"/>
      <c r="G36" s="63">
        <f>SUM(G29:G35)</f>
        <v>2.122287139246479</v>
      </c>
      <c r="H36" s="10"/>
      <c r="I36" s="10"/>
      <c r="J36" s="10"/>
      <c r="K36" s="10"/>
      <c r="L36" s="10"/>
      <c r="M36" s="10"/>
    </row>
    <row r="37" spans="1:13" s="106" customFormat="1" ht="15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</row>
    <row r="38" spans="1:13" s="106" customFormat="1" ht="15">
      <c r="A38" s="105"/>
      <c r="B38" s="105"/>
      <c r="C38" s="107"/>
      <c r="D38" s="105"/>
      <c r="E38" s="105"/>
      <c r="F38" s="105"/>
      <c r="G38" s="105"/>
      <c r="H38" s="105"/>
      <c r="I38" s="105"/>
      <c r="J38" s="105"/>
      <c r="K38" s="105"/>
      <c r="L38" s="105"/>
      <c r="M38" s="105"/>
    </row>
    <row r="39" spans="1:13" ht="26.45" customHeight="1">
      <c r="A39" s="331" t="s">
        <v>210</v>
      </c>
      <c r="B39" s="331"/>
      <c r="C39" s="49">
        <f>H19</f>
        <v>5.602581958861011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25.15" customHeight="1">
      <c r="A40" s="326" t="s">
        <v>211</v>
      </c>
      <c r="B40" s="326"/>
      <c r="C40" s="49">
        <f>G36</f>
        <v>2.122287139246479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25.15" customHeight="1">
      <c r="A41" s="111" t="s">
        <v>209</v>
      </c>
      <c r="B41" s="98"/>
      <c r="C41" s="99">
        <f>SUM(C39:C40)</f>
        <v>7.72486909810749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</sheetData>
  <mergeCells count="6">
    <mergeCell ref="A34:A35"/>
    <mergeCell ref="A36:F36"/>
    <mergeCell ref="A39:B39"/>
    <mergeCell ref="A40:B40"/>
    <mergeCell ref="B1:C1"/>
    <mergeCell ref="A19:G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C3223-FEC2-4D24-8BC3-2331CCA24422}">
  <sheetPr>
    <tabColor rgb="FFFFCCCC"/>
  </sheetPr>
  <dimension ref="A1:M45"/>
  <sheetViews>
    <sheetView workbookViewId="0" topLeftCell="A1">
      <selection activeCell="A12" sqref="A12:XFD12"/>
    </sheetView>
  </sheetViews>
  <sheetFormatPr defaultColWidth="9.140625" defaultRowHeight="15"/>
  <cols>
    <col min="1" max="1" width="44.28125" style="0" customWidth="1"/>
    <col min="2" max="2" width="31.8515625" style="0" customWidth="1"/>
    <col min="3" max="3" width="15.00390625" style="0" customWidth="1"/>
    <col min="5" max="5" width="10.28125" style="0" customWidth="1"/>
    <col min="7" max="7" width="14.140625" style="0" customWidth="1"/>
    <col min="8" max="8" width="11.28125" style="0" customWidth="1"/>
    <col min="9" max="9" width="28.7109375" style="0" customWidth="1"/>
  </cols>
  <sheetData>
    <row r="1" spans="1:13" ht="15">
      <c r="A1" s="72" t="s">
        <v>216</v>
      </c>
      <c r="B1" s="322" t="str">
        <f>'Przykładowy wykaz procedur'!C13</f>
        <v>Czas częściowej tromboplastyny po aktywacji (APTT)</v>
      </c>
      <c r="C1" s="322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">
      <c r="A2" s="72" t="s">
        <v>217</v>
      </c>
      <c r="B2" s="12" t="str">
        <f>'Przykładowy wykaz procedur'!B13</f>
        <v>G11</v>
      </c>
      <c r="C2" s="12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5">
      <c r="A3" s="72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5">
      <c r="A4" s="72" t="s">
        <v>174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60">
      <c r="A6" s="43" t="s">
        <v>171</v>
      </c>
      <c r="B6" s="43" t="s">
        <v>213</v>
      </c>
      <c r="C6" s="43" t="s">
        <v>149</v>
      </c>
      <c r="D6" s="43" t="s">
        <v>214</v>
      </c>
      <c r="E6" s="43" t="s">
        <v>172</v>
      </c>
      <c r="F6" s="43" t="s">
        <v>218</v>
      </c>
      <c r="G6" s="43" t="s">
        <v>219</v>
      </c>
      <c r="H6" s="80" t="s">
        <v>152</v>
      </c>
      <c r="I6" s="43" t="s">
        <v>263</v>
      </c>
      <c r="J6" s="10"/>
      <c r="K6" s="10"/>
      <c r="L6" s="10"/>
      <c r="M6" s="10"/>
    </row>
    <row r="7" spans="1:13" ht="15">
      <c r="A7" s="46" t="s">
        <v>212</v>
      </c>
      <c r="B7" s="46" t="s">
        <v>153</v>
      </c>
      <c r="C7" s="46" t="s">
        <v>154</v>
      </c>
      <c r="D7" s="46" t="s">
        <v>155</v>
      </c>
      <c r="E7" s="46" t="s">
        <v>156</v>
      </c>
      <c r="F7" s="46" t="s">
        <v>157</v>
      </c>
      <c r="G7" s="46" t="s">
        <v>158</v>
      </c>
      <c r="H7" s="83" t="s">
        <v>215</v>
      </c>
      <c r="I7" s="75"/>
      <c r="J7" s="10"/>
      <c r="K7" s="10"/>
      <c r="L7" s="10"/>
      <c r="M7" s="10"/>
    </row>
    <row r="8" spans="1:13" ht="38.45" customHeight="1">
      <c r="A8" s="11">
        <f>'Przykładowe materiały - ceny'!A37</f>
        <v>1035</v>
      </c>
      <c r="B8" s="11" t="str">
        <f>'Przykładowe materiały - ceny'!B37</f>
        <v>Odczynnik APTT</v>
      </c>
      <c r="C8" s="61" t="str">
        <f>'Przykładowe materiały - ceny'!C37</f>
        <v>odczynnik  do badań APTT</v>
      </c>
      <c r="D8" s="11">
        <v>1</v>
      </c>
      <c r="E8" s="11" t="str">
        <f>'Przykładowe materiały - ceny'!E37</f>
        <v>test</v>
      </c>
      <c r="F8" s="65">
        <v>2</v>
      </c>
      <c r="G8" s="109">
        <f>'Przykładowe materiały - ceny'!G37</f>
        <v>0.8536625514403292</v>
      </c>
      <c r="H8" s="84">
        <f>(F8/D8)*G8</f>
        <v>1.7073251028806584</v>
      </c>
      <c r="I8" s="61"/>
      <c r="J8" s="10"/>
      <c r="K8" s="10"/>
      <c r="L8" s="10"/>
      <c r="M8" s="10"/>
    </row>
    <row r="9" spans="1:13" ht="30">
      <c r="A9" s="11">
        <f>'Przykładowe materiały - ceny'!A27</f>
        <v>1025</v>
      </c>
      <c r="B9" s="11" t="str">
        <f>'Przykładowe materiały - ceny'!B27</f>
        <v>Normal Control Asayed</v>
      </c>
      <c r="C9" s="61" t="str">
        <f>'Przykładowe materiały - ceny'!C27</f>
        <v>materiał do kontroli</v>
      </c>
      <c r="D9" s="76">
        <f>'Przykładowe materiały - ceny'!D27</f>
        <v>35000</v>
      </c>
      <c r="E9" s="61" t="str">
        <f>'Przykładowe materiały - ceny'!E27</f>
        <v>zestaw roczny</v>
      </c>
      <c r="F9" s="61">
        <v>1</v>
      </c>
      <c r="G9" s="28">
        <f>'Przykładowe materiały - ceny'!G27</f>
        <v>4054.752</v>
      </c>
      <c r="H9" s="84">
        <f>(F9/D9)*G9</f>
        <v>0.11585005714285714</v>
      </c>
      <c r="I9" s="61" t="s">
        <v>293</v>
      </c>
      <c r="J9" s="10"/>
      <c r="K9" s="10"/>
      <c r="L9" s="10"/>
      <c r="M9" s="10"/>
    </row>
    <row r="10" spans="1:13" ht="30">
      <c r="A10" s="11">
        <f>'Przykładowe materiały - ceny'!A28</f>
        <v>1026</v>
      </c>
      <c r="B10" s="11" t="str">
        <f>'Przykładowe materiały - ceny'!B28</f>
        <v>Low Abnormal Control Assayed</v>
      </c>
      <c r="C10" s="61" t="str">
        <f>'Przykładowe materiały - ceny'!C28</f>
        <v>materiał do kontroli</v>
      </c>
      <c r="D10" s="76">
        <f>'Przykładowe materiały - ceny'!D28</f>
        <v>35000</v>
      </c>
      <c r="E10" s="61" t="str">
        <f>'Przykładowe materiały - ceny'!E28</f>
        <v>zestaw roczny</v>
      </c>
      <c r="F10" s="61">
        <v>1</v>
      </c>
      <c r="G10" s="28">
        <f>'Przykładowe materiały - ceny'!G28</f>
        <v>4054.752</v>
      </c>
      <c r="H10" s="84">
        <f>(F10/D10)*G10</f>
        <v>0.11585005714285714</v>
      </c>
      <c r="I10" s="61" t="s">
        <v>293</v>
      </c>
      <c r="J10" s="10"/>
      <c r="K10" s="10"/>
      <c r="L10" s="10"/>
      <c r="M10" s="10"/>
    </row>
    <row r="11" spans="1:13" ht="45">
      <c r="A11" s="13"/>
      <c r="B11" s="61" t="s">
        <v>312</v>
      </c>
      <c r="C11" s="61"/>
      <c r="D11" s="66"/>
      <c r="E11" s="61"/>
      <c r="F11" s="61"/>
      <c r="G11" s="86"/>
      <c r="H11" s="84">
        <f>'Załącznik 1'!H12</f>
        <v>0.017650285714285712</v>
      </c>
      <c r="I11" s="13"/>
      <c r="J11" s="10"/>
      <c r="K11" s="10"/>
      <c r="L11" s="10"/>
      <c r="M11" s="10"/>
    </row>
    <row r="12" spans="1:13" s="25" customFormat="1" ht="37.15" customHeight="1">
      <c r="A12" s="20"/>
      <c r="B12" s="21" t="s">
        <v>561</v>
      </c>
      <c r="C12" s="22"/>
      <c r="D12" s="24"/>
      <c r="E12" s="23"/>
      <c r="F12" s="24"/>
      <c r="G12" s="24"/>
      <c r="H12" s="42">
        <f>'Przykładowe materiały wspólne'!H29</f>
        <v>0.07908550171815339</v>
      </c>
      <c r="I12" s="26"/>
      <c r="J12" s="69"/>
      <c r="K12" s="69"/>
      <c r="L12" s="69"/>
      <c r="M12" s="69"/>
    </row>
    <row r="13" spans="1:13" ht="15">
      <c r="A13" s="61"/>
      <c r="B13" s="61"/>
      <c r="C13" s="61"/>
      <c r="D13" s="66"/>
      <c r="E13" s="61"/>
      <c r="F13" s="61"/>
      <c r="G13" s="86"/>
      <c r="H13" s="84"/>
      <c r="I13" s="61"/>
      <c r="J13" s="10"/>
      <c r="K13" s="10"/>
      <c r="L13" s="10"/>
      <c r="M13" s="10"/>
    </row>
    <row r="14" spans="1:13" ht="15">
      <c r="A14" s="61"/>
      <c r="B14" s="61"/>
      <c r="C14" s="61"/>
      <c r="D14" s="66"/>
      <c r="E14" s="61"/>
      <c r="F14" s="61"/>
      <c r="G14" s="86"/>
      <c r="H14" s="84"/>
      <c r="I14" s="61"/>
      <c r="J14" s="10"/>
      <c r="K14" s="10"/>
      <c r="L14" s="10"/>
      <c r="M14" s="10"/>
    </row>
    <row r="15" spans="1:13" ht="15">
      <c r="A15" s="61"/>
      <c r="B15" s="61"/>
      <c r="C15" s="61"/>
      <c r="D15" s="66"/>
      <c r="E15" s="61"/>
      <c r="F15" s="61"/>
      <c r="G15" s="86"/>
      <c r="H15" s="84"/>
      <c r="I15" s="61"/>
      <c r="J15" s="10"/>
      <c r="K15" s="10"/>
      <c r="L15" s="10"/>
      <c r="M15" s="10"/>
    </row>
    <row r="16" spans="1:13" ht="15">
      <c r="A16" s="61"/>
      <c r="B16" s="61"/>
      <c r="C16" s="61"/>
      <c r="D16" s="66"/>
      <c r="E16" s="61"/>
      <c r="F16" s="61"/>
      <c r="G16" s="86"/>
      <c r="H16" s="84"/>
      <c r="I16" s="61"/>
      <c r="J16" s="10"/>
      <c r="K16" s="10"/>
      <c r="L16" s="10"/>
      <c r="M16" s="10"/>
    </row>
    <row r="17" spans="1:13" ht="15">
      <c r="A17" s="61"/>
      <c r="B17" s="61"/>
      <c r="C17" s="61"/>
      <c r="D17" s="66"/>
      <c r="E17" s="61"/>
      <c r="F17" s="61"/>
      <c r="G17" s="86"/>
      <c r="H17" s="84"/>
      <c r="I17" s="61"/>
      <c r="J17" s="10"/>
      <c r="K17" s="10"/>
      <c r="L17" s="10"/>
      <c r="M17" s="10"/>
    </row>
    <row r="18" spans="1:13" ht="15">
      <c r="A18" s="61"/>
      <c r="B18" s="61"/>
      <c r="C18" s="61"/>
      <c r="D18" s="66"/>
      <c r="E18" s="61"/>
      <c r="F18" s="61"/>
      <c r="G18" s="86"/>
      <c r="H18" s="84"/>
      <c r="I18" s="61"/>
      <c r="J18" s="10"/>
      <c r="K18" s="10"/>
      <c r="L18" s="10"/>
      <c r="M18" s="10"/>
    </row>
    <row r="19" spans="1:13" ht="20.45" customHeight="1">
      <c r="A19" s="308" t="s">
        <v>221</v>
      </c>
      <c r="B19" s="309"/>
      <c r="C19" s="309"/>
      <c r="D19" s="309"/>
      <c r="E19" s="309"/>
      <c r="F19" s="309"/>
      <c r="G19" s="310"/>
      <c r="H19" s="63">
        <f>SUM(H8:H18)</f>
        <v>2.035761004598812</v>
      </c>
      <c r="I19" s="61"/>
      <c r="J19" s="10"/>
      <c r="K19" s="10"/>
      <c r="L19" s="10"/>
      <c r="M19" s="10"/>
    </row>
    <row r="20" spans="1:13" ht="15">
      <c r="A20" s="73"/>
      <c r="B20" s="73"/>
      <c r="C20" s="73"/>
      <c r="D20" s="87"/>
      <c r="E20" s="73"/>
      <c r="F20" s="73"/>
      <c r="G20" s="87"/>
      <c r="H20" s="73"/>
      <c r="I20" s="73"/>
      <c r="J20" s="10"/>
      <c r="K20" s="10"/>
      <c r="L20" s="10"/>
      <c r="M20" s="10"/>
    </row>
    <row r="21" spans="1:13" ht="15">
      <c r="A21" s="72" t="s">
        <v>175</v>
      </c>
      <c r="B21" s="10"/>
      <c r="C21" s="10"/>
      <c r="D21" s="88"/>
      <c r="E21" s="10"/>
      <c r="F21" s="10"/>
      <c r="G21" s="88"/>
      <c r="H21" s="73"/>
      <c r="I21" s="73"/>
      <c r="J21" s="10"/>
      <c r="K21" s="10"/>
      <c r="L21" s="10"/>
      <c r="M21" s="10"/>
    </row>
    <row r="22" spans="1:13" ht="15">
      <c r="A22" s="12" t="s">
        <v>176</v>
      </c>
      <c r="B22" s="70" t="s">
        <v>226</v>
      </c>
      <c r="C22" s="70" t="s">
        <v>227</v>
      </c>
      <c r="D22" s="10"/>
      <c r="E22" s="10"/>
      <c r="F22" s="10"/>
      <c r="G22" s="10"/>
      <c r="H22" s="94"/>
      <c r="I22" s="73"/>
      <c r="J22" s="10"/>
      <c r="K22" s="10"/>
      <c r="L22" s="10"/>
      <c r="M22" s="10"/>
    </row>
    <row r="23" spans="1:13" ht="15">
      <c r="A23" s="71" t="s">
        <v>167</v>
      </c>
      <c r="B23" s="49">
        <f>'Przykładowe stawki wynagrodzeń'!E14</f>
        <v>44.821322413636366</v>
      </c>
      <c r="C23" s="49">
        <f>B23/60</f>
        <v>0.7470220402272728</v>
      </c>
      <c r="D23" s="10"/>
      <c r="E23" s="10"/>
      <c r="F23" s="10"/>
      <c r="G23" s="10"/>
      <c r="H23" s="73"/>
      <c r="I23" s="73"/>
      <c r="J23" s="10"/>
      <c r="K23" s="10"/>
      <c r="L23" s="10"/>
      <c r="M23" s="10"/>
    </row>
    <row r="24" spans="1:13" ht="15">
      <c r="A24" s="62" t="s">
        <v>207</v>
      </c>
      <c r="B24" s="50">
        <f>'Przykładowe stawki wynagrodzeń'!E19</f>
        <v>31.11891829375</v>
      </c>
      <c r="C24" s="50">
        <f aca="true" t="shared" si="0" ref="C24:C25">B24/60</f>
        <v>0.5186486382291666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5">
      <c r="A25" s="62" t="s">
        <v>208</v>
      </c>
      <c r="B25" s="50">
        <f>'Przykładowe stawki wynagrodzeń'!E21</f>
        <v>24.84834975</v>
      </c>
      <c r="C25" s="50">
        <f t="shared" si="0"/>
        <v>0.4141391625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60">
      <c r="A27" s="43" t="s">
        <v>232</v>
      </c>
      <c r="B27" s="43" t="s">
        <v>222</v>
      </c>
      <c r="C27" s="43" t="s">
        <v>214</v>
      </c>
      <c r="D27" s="43" t="s">
        <v>233</v>
      </c>
      <c r="E27" s="43" t="s">
        <v>234</v>
      </c>
      <c r="F27" s="43" t="s">
        <v>223</v>
      </c>
      <c r="G27" s="43" t="s">
        <v>224</v>
      </c>
      <c r="H27" s="10"/>
      <c r="I27" s="10"/>
      <c r="J27" s="10"/>
      <c r="K27" s="10"/>
      <c r="L27" s="10"/>
      <c r="M27" s="10"/>
    </row>
    <row r="28" spans="1:13" ht="15">
      <c r="A28" s="57"/>
      <c r="B28" s="46" t="s">
        <v>153</v>
      </c>
      <c r="C28" s="46" t="s">
        <v>155</v>
      </c>
      <c r="D28" s="46" t="s">
        <v>156</v>
      </c>
      <c r="E28" s="46" t="s">
        <v>157</v>
      </c>
      <c r="F28" s="46" t="s">
        <v>158</v>
      </c>
      <c r="G28" s="51" t="s">
        <v>225</v>
      </c>
      <c r="H28" s="10"/>
      <c r="I28" s="10"/>
      <c r="J28" s="10"/>
      <c r="K28" s="10"/>
      <c r="L28" s="10"/>
      <c r="M28" s="10"/>
    </row>
    <row r="29" spans="1:13" ht="46.9" customHeight="1">
      <c r="A29" s="52" t="s">
        <v>313</v>
      </c>
      <c r="B29" s="16" t="str">
        <f>A24</f>
        <v>technik analityki</v>
      </c>
      <c r="C29" s="16">
        <v>3</v>
      </c>
      <c r="D29" s="16" t="s">
        <v>166</v>
      </c>
      <c r="E29" s="59">
        <v>5</v>
      </c>
      <c r="F29" s="58">
        <f>C24</f>
        <v>0.5186486382291666</v>
      </c>
      <c r="G29" s="31">
        <f>(E29/C29)*F29</f>
        <v>0.8644143970486111</v>
      </c>
      <c r="H29" s="10"/>
      <c r="I29" s="10"/>
      <c r="J29" s="10"/>
      <c r="K29" s="10"/>
      <c r="L29" s="10"/>
      <c r="M29" s="10"/>
    </row>
    <row r="30" spans="1:13" ht="25.15" customHeight="1">
      <c r="A30" s="52" t="s">
        <v>315</v>
      </c>
      <c r="B30" s="60" t="str">
        <f>A23</f>
        <v>diagnosta laboratoryjny</v>
      </c>
      <c r="C30" s="108">
        <f>'Przykładowy wykaz procedur'!F5</f>
        <v>145.83333333333331</v>
      </c>
      <c r="D30" s="16" t="s">
        <v>166</v>
      </c>
      <c r="E30" s="59">
        <v>60</v>
      </c>
      <c r="F30" s="58">
        <f>C23</f>
        <v>0.7470220402272728</v>
      </c>
      <c r="G30" s="31">
        <f aca="true" t="shared" si="1" ref="G30:G35">(E30/C30)*F30</f>
        <v>0.3073462108363637</v>
      </c>
      <c r="H30" s="10"/>
      <c r="I30" s="10"/>
      <c r="J30" s="10"/>
      <c r="K30" s="10"/>
      <c r="L30" s="10"/>
      <c r="M30" s="10"/>
    </row>
    <row r="31" spans="1:13" ht="19.9" customHeight="1">
      <c r="A31" s="52" t="s">
        <v>314</v>
      </c>
      <c r="B31" s="16" t="str">
        <f>A25</f>
        <v>pomoc laboratoryjna</v>
      </c>
      <c r="C31" s="16">
        <v>146</v>
      </c>
      <c r="D31" s="16" t="s">
        <v>166</v>
      </c>
      <c r="E31" s="59">
        <v>5</v>
      </c>
      <c r="F31" s="58">
        <f>C25</f>
        <v>0.4141391625</v>
      </c>
      <c r="G31" s="31">
        <f t="shared" si="1"/>
        <v>0.014182848030821918</v>
      </c>
      <c r="H31" s="10"/>
      <c r="I31" s="10"/>
      <c r="J31" s="10"/>
      <c r="K31" s="10"/>
      <c r="L31" s="10"/>
      <c r="M31" s="10"/>
    </row>
    <row r="32" spans="1:13" ht="19.9" customHeight="1">
      <c r="A32" s="52" t="s">
        <v>316</v>
      </c>
      <c r="B32" s="16" t="str">
        <f>A23</f>
        <v>diagnosta laboratoryjny</v>
      </c>
      <c r="C32" s="16">
        <v>24</v>
      </c>
      <c r="D32" s="16" t="s">
        <v>166</v>
      </c>
      <c r="E32" s="59">
        <v>12</v>
      </c>
      <c r="F32" s="58">
        <f>C23</f>
        <v>0.7470220402272728</v>
      </c>
      <c r="G32" s="31">
        <f t="shared" si="1"/>
        <v>0.3735110201136364</v>
      </c>
      <c r="H32" s="10"/>
      <c r="I32" s="10"/>
      <c r="J32" s="10"/>
      <c r="K32" s="10"/>
      <c r="L32" s="10"/>
      <c r="M32" s="10"/>
    </row>
    <row r="33" spans="1:13" ht="19.9" customHeight="1">
      <c r="A33" s="52" t="s">
        <v>317</v>
      </c>
      <c r="B33" s="16" t="str">
        <f>A23</f>
        <v>diagnosta laboratoryjny</v>
      </c>
      <c r="C33" s="16">
        <v>24</v>
      </c>
      <c r="D33" s="16" t="s">
        <v>166</v>
      </c>
      <c r="E33" s="59">
        <v>15</v>
      </c>
      <c r="F33" s="58">
        <f>C23</f>
        <v>0.7470220402272728</v>
      </c>
      <c r="G33" s="31">
        <f t="shared" si="1"/>
        <v>0.4668887751420455</v>
      </c>
      <c r="H33" s="10"/>
      <c r="I33" s="10"/>
      <c r="J33" s="10"/>
      <c r="K33" s="10"/>
      <c r="L33" s="10"/>
      <c r="M33" s="10"/>
    </row>
    <row r="34" spans="1:13" ht="19.9" customHeight="1">
      <c r="A34" s="329" t="s">
        <v>318</v>
      </c>
      <c r="B34" s="16" t="str">
        <f>A24</f>
        <v>technik analityki</v>
      </c>
      <c r="C34" s="108">
        <f>'Przykładowy wykaz procedur'!F5</f>
        <v>145.83333333333331</v>
      </c>
      <c r="D34" s="16" t="s">
        <v>166</v>
      </c>
      <c r="E34" s="59">
        <v>15</v>
      </c>
      <c r="F34" s="58">
        <f>C24</f>
        <v>0.5186486382291666</v>
      </c>
      <c r="G34" s="31">
        <f t="shared" si="1"/>
        <v>0.053346717075</v>
      </c>
      <c r="H34" s="10"/>
      <c r="I34" s="10"/>
      <c r="J34" s="10"/>
      <c r="K34" s="10"/>
      <c r="L34" s="10"/>
      <c r="M34" s="10"/>
    </row>
    <row r="35" spans="1:13" ht="19.9" customHeight="1">
      <c r="A35" s="330"/>
      <c r="B35" s="16" t="str">
        <f>A25</f>
        <v>pomoc laboratoryjna</v>
      </c>
      <c r="C35" s="108">
        <f>'Przykładowy wykaz procedur'!F5</f>
        <v>145.83333333333331</v>
      </c>
      <c r="D35" s="16" t="s">
        <v>166</v>
      </c>
      <c r="E35" s="59">
        <v>15</v>
      </c>
      <c r="F35" s="58">
        <f>C25</f>
        <v>0.4141391625</v>
      </c>
      <c r="G35" s="31">
        <f t="shared" si="1"/>
        <v>0.042597171</v>
      </c>
      <c r="H35" s="10"/>
      <c r="I35" s="10"/>
      <c r="J35" s="10"/>
      <c r="K35" s="10"/>
      <c r="L35" s="10"/>
      <c r="M35" s="10"/>
    </row>
    <row r="36" spans="1:13" ht="15">
      <c r="A36" s="308" t="s">
        <v>279</v>
      </c>
      <c r="B36" s="309"/>
      <c r="C36" s="309"/>
      <c r="D36" s="309"/>
      <c r="E36" s="309"/>
      <c r="F36" s="309"/>
      <c r="G36" s="63">
        <f>SUM(G29:G35)</f>
        <v>2.122287139246479</v>
      </c>
      <c r="H36" s="10"/>
      <c r="I36" s="10"/>
      <c r="J36" s="10"/>
      <c r="K36" s="10"/>
      <c r="L36" s="10"/>
      <c r="M36" s="10"/>
    </row>
    <row r="37" spans="1:13" ht="15">
      <c r="A37" s="105"/>
      <c r="B37" s="105"/>
      <c r="C37" s="105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5">
      <c r="A38" s="105"/>
      <c r="B38" s="105"/>
      <c r="C38" s="107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26.45" customHeight="1">
      <c r="A39" s="331" t="s">
        <v>210</v>
      </c>
      <c r="B39" s="331"/>
      <c r="C39" s="49">
        <f>H19</f>
        <v>2.035761004598812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25.15" customHeight="1">
      <c r="A40" s="326" t="s">
        <v>211</v>
      </c>
      <c r="B40" s="326"/>
      <c r="C40" s="49">
        <f>G36</f>
        <v>2.122287139246479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25.15" customHeight="1">
      <c r="A41" s="111" t="s">
        <v>209</v>
      </c>
      <c r="B41" s="98"/>
      <c r="C41" s="99">
        <f>SUM(C39:C40)</f>
        <v>4.15804814384529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</sheetData>
  <mergeCells count="6">
    <mergeCell ref="A34:A35"/>
    <mergeCell ref="A39:B39"/>
    <mergeCell ref="A40:B40"/>
    <mergeCell ref="B1:C1"/>
    <mergeCell ref="A19:G19"/>
    <mergeCell ref="A36:F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CF2FD-AD3D-41D6-9A2F-CEB9D377DB73}">
  <dimension ref="A1:G108"/>
  <sheetViews>
    <sheetView workbookViewId="0" topLeftCell="A70">
      <selection activeCell="F79" sqref="F79"/>
    </sheetView>
  </sheetViews>
  <sheetFormatPr defaultColWidth="9.140625" defaultRowHeight="18" customHeight="1"/>
  <cols>
    <col min="1" max="1" width="9.140625" style="1" customWidth="1"/>
    <col min="2" max="2" width="20.28125" style="1" customWidth="1"/>
    <col min="3" max="3" width="60.421875" style="1" customWidth="1"/>
    <col min="4" max="4" width="23.28125" style="9" customWidth="1"/>
    <col min="5" max="5" width="19.57421875" style="1" customWidth="1"/>
    <col min="6" max="6" width="21.28125" style="1" customWidth="1"/>
    <col min="7" max="7" width="25.140625" style="1" customWidth="1"/>
    <col min="8" max="16384" width="9.140625" style="1" customWidth="1"/>
  </cols>
  <sheetData>
    <row r="1" spans="1:6" s="10" customFormat="1" ht="31.15" customHeight="1">
      <c r="A1" s="286" t="s">
        <v>560</v>
      </c>
      <c r="B1" s="286"/>
      <c r="C1" s="286"/>
      <c r="D1" s="286"/>
      <c r="E1" s="286"/>
      <c r="F1" s="286"/>
    </row>
    <row r="2" spans="1:6" ht="18" customHeight="1">
      <c r="A2" s="296" t="s">
        <v>63</v>
      </c>
      <c r="B2" s="296" t="s">
        <v>62</v>
      </c>
      <c r="C2" s="296" t="s">
        <v>21</v>
      </c>
      <c r="D2" s="235" t="s">
        <v>556</v>
      </c>
      <c r="E2" s="235" t="s">
        <v>557</v>
      </c>
      <c r="F2" s="297" t="s">
        <v>566</v>
      </c>
    </row>
    <row r="3" spans="1:7" ht="74.45" customHeight="1">
      <c r="A3" s="296"/>
      <c r="B3" s="296"/>
      <c r="C3" s="296"/>
      <c r="D3" s="237" t="s">
        <v>558</v>
      </c>
      <c r="E3" s="237" t="s">
        <v>559</v>
      </c>
      <c r="F3" s="298"/>
      <c r="G3" s="93"/>
    </row>
    <row r="4" spans="1:7" ht="18" customHeight="1">
      <c r="A4" s="299" t="s">
        <v>59</v>
      </c>
      <c r="B4" s="299"/>
      <c r="C4" s="299"/>
      <c r="D4" s="299"/>
      <c r="E4" s="299"/>
      <c r="F4" s="299"/>
      <c r="G4" s="93"/>
    </row>
    <row r="5" spans="1:7" ht="18" customHeight="1">
      <c r="A5" s="2">
        <v>1</v>
      </c>
      <c r="B5" s="5" t="s">
        <v>54</v>
      </c>
      <c r="C5" s="5" t="s">
        <v>20</v>
      </c>
      <c r="D5" s="238">
        <f>'C53'!C39</f>
        <v>2.3308408338282454</v>
      </c>
      <c r="E5" s="239">
        <f>'C53'!C40</f>
        <v>4.454863725524811</v>
      </c>
      <c r="F5" s="241">
        <f>D5+E5</f>
        <v>6.785704559353057</v>
      </c>
      <c r="G5" s="93"/>
    </row>
    <row r="6" spans="1:7" ht="18" customHeight="1">
      <c r="A6" s="2">
        <v>2</v>
      </c>
      <c r="B6" s="5" t="s">
        <v>168</v>
      </c>
      <c r="C6" s="5" t="s">
        <v>146</v>
      </c>
      <c r="D6" s="238">
        <f>'C53.C69'!C39</f>
        <v>4.377256443584343</v>
      </c>
      <c r="E6" s="239">
        <f>'C53.C69'!C40</f>
        <v>4.454863725524811</v>
      </c>
      <c r="F6" s="241">
        <f aca="true" t="shared" si="0" ref="F6:F69">D6+E6</f>
        <v>8.832120169109153</v>
      </c>
      <c r="G6" s="93"/>
    </row>
    <row r="7" spans="1:7" ht="18" customHeight="1">
      <c r="A7" s="2">
        <v>3</v>
      </c>
      <c r="B7" s="5" t="s">
        <v>55</v>
      </c>
      <c r="C7" s="5" t="s">
        <v>120</v>
      </c>
      <c r="D7" s="238">
        <f>'C55'!C39</f>
        <v>3.1805119270272386</v>
      </c>
      <c r="E7" s="239">
        <f>'C55'!C40</f>
        <v>4.454863725524811</v>
      </c>
      <c r="F7" s="241">
        <f t="shared" si="0"/>
        <v>7.6353756525520495</v>
      </c>
      <c r="G7" s="93"/>
    </row>
    <row r="8" spans="1:6" ht="18" customHeight="1">
      <c r="A8" s="2">
        <v>4</v>
      </c>
      <c r="B8" s="5" t="s">
        <v>169</v>
      </c>
      <c r="C8" s="5" t="s">
        <v>147</v>
      </c>
      <c r="D8" s="238">
        <f>'C55.69'!C40</f>
        <v>5.226927536783336</v>
      </c>
      <c r="E8" s="239">
        <f>'C55.69'!C41</f>
        <v>4.454863725524811</v>
      </c>
      <c r="F8" s="241">
        <f t="shared" si="0"/>
        <v>9.681791262308147</v>
      </c>
    </row>
    <row r="9" spans="1:6" ht="18" customHeight="1">
      <c r="A9" s="2">
        <v>5</v>
      </c>
      <c r="B9" s="5" t="s">
        <v>81</v>
      </c>
      <c r="C9" s="5" t="s">
        <v>82</v>
      </c>
      <c r="D9" s="238">
        <f>'C11'!C39</f>
        <v>25.69678150171815</v>
      </c>
      <c r="E9" s="239">
        <f>'C11'!C40</f>
        <v>53.87547236461847</v>
      </c>
      <c r="F9" s="241">
        <f t="shared" si="0"/>
        <v>79.57225386633661</v>
      </c>
    </row>
    <row r="10" spans="1:6" ht="18" customHeight="1">
      <c r="A10" s="2">
        <v>6</v>
      </c>
      <c r="B10" s="5" t="s">
        <v>53</v>
      </c>
      <c r="C10" s="5" t="s">
        <v>83</v>
      </c>
      <c r="D10" s="238">
        <f>'C32'!C39</f>
        <v>2.6364197239403753</v>
      </c>
      <c r="E10" s="239">
        <f>'C32'!C40</f>
        <v>21.995889853854788</v>
      </c>
      <c r="F10" s="241">
        <f t="shared" si="0"/>
        <v>24.632309577795162</v>
      </c>
    </row>
    <row r="11" spans="1:6" ht="18" customHeight="1">
      <c r="A11" s="2">
        <v>7</v>
      </c>
      <c r="B11" s="5" t="s">
        <v>52</v>
      </c>
      <c r="C11" s="5" t="s">
        <v>121</v>
      </c>
      <c r="D11" s="238">
        <f>'C59'!C32</f>
        <v>0.07908550171815339</v>
      </c>
      <c r="E11" s="239">
        <f>'C59'!C33</f>
        <v>4.454863725524811</v>
      </c>
      <c r="F11" s="241">
        <f t="shared" si="0"/>
        <v>4.533949227242965</v>
      </c>
    </row>
    <row r="12" spans="1:6" ht="18" customHeight="1">
      <c r="A12" s="2">
        <v>8</v>
      </c>
      <c r="B12" s="5" t="s">
        <v>56</v>
      </c>
      <c r="C12" s="5" t="s">
        <v>122</v>
      </c>
      <c r="D12" s="238">
        <f>'C66'!C39</f>
        <v>4.204139379364159</v>
      </c>
      <c r="E12" s="239">
        <f>'C66'!C40</f>
        <v>4.454863725524811</v>
      </c>
      <c r="F12" s="241">
        <f t="shared" si="0"/>
        <v>8.65900310488897</v>
      </c>
    </row>
    <row r="13" spans="1:6" ht="18" customHeight="1">
      <c r="A13" s="2">
        <v>9</v>
      </c>
      <c r="B13" s="5" t="s">
        <v>47</v>
      </c>
      <c r="C13" s="5" t="s">
        <v>18</v>
      </c>
      <c r="D13" s="238">
        <f>'G03'!C39</f>
        <v>5.602581958861011</v>
      </c>
      <c r="E13" s="239">
        <f>'G03'!C40</f>
        <v>2.122287139246479</v>
      </c>
      <c r="F13" s="241">
        <f t="shared" si="0"/>
        <v>7.72486909810749</v>
      </c>
    </row>
    <row r="14" spans="1:6" ht="18" customHeight="1">
      <c r="A14" s="2">
        <v>10</v>
      </c>
      <c r="B14" s="5" t="s">
        <v>48</v>
      </c>
      <c r="C14" s="5" t="s">
        <v>84</v>
      </c>
      <c r="D14" s="238">
        <f>'G11'!C39</f>
        <v>2.035761004598812</v>
      </c>
      <c r="E14" s="239">
        <f>'G11'!C40</f>
        <v>2.122287139246479</v>
      </c>
      <c r="F14" s="241">
        <f t="shared" si="0"/>
        <v>4.15804814384529</v>
      </c>
    </row>
    <row r="15" spans="1:6" ht="18" customHeight="1">
      <c r="A15" s="2">
        <v>11</v>
      </c>
      <c r="B15" s="5" t="s">
        <v>51</v>
      </c>
      <c r="C15" s="5" t="s">
        <v>19</v>
      </c>
      <c r="D15" s="238">
        <f>'G21'!C39</f>
        <v>3.6416159147889537</v>
      </c>
      <c r="E15" s="239">
        <f>'G21'!C40</f>
        <v>2.122287139246479</v>
      </c>
      <c r="F15" s="241">
        <f t="shared" si="0"/>
        <v>5.763903054035433</v>
      </c>
    </row>
    <row r="16" spans="1:6" ht="18" customHeight="1">
      <c r="A16" s="2">
        <v>12</v>
      </c>
      <c r="B16" s="5" t="s">
        <v>85</v>
      </c>
      <c r="C16" s="5" t="s">
        <v>86</v>
      </c>
      <c r="D16" s="238">
        <f>'G26'!C39</f>
        <v>75.32656801600388</v>
      </c>
      <c r="E16" s="239">
        <f>'G26'!C40</f>
        <v>2.5269240777029185</v>
      </c>
      <c r="F16" s="241">
        <f t="shared" si="0"/>
        <v>77.85349209370679</v>
      </c>
    </row>
    <row r="17" spans="1:6" ht="18" customHeight="1">
      <c r="A17" s="2">
        <v>13</v>
      </c>
      <c r="B17" s="5" t="s">
        <v>87</v>
      </c>
      <c r="C17" s="5" t="s">
        <v>88</v>
      </c>
      <c r="D17" s="238">
        <f>'G29'!C39</f>
        <v>51.839208016003866</v>
      </c>
      <c r="E17" s="239">
        <f>'G29'!C40</f>
        <v>2.5269240777029185</v>
      </c>
      <c r="F17" s="241">
        <f t="shared" si="0"/>
        <v>54.36613209370678</v>
      </c>
    </row>
    <row r="18" spans="1:6" ht="18" customHeight="1">
      <c r="A18" s="2">
        <v>14</v>
      </c>
      <c r="B18" s="5" t="s">
        <v>89</v>
      </c>
      <c r="C18" s="5" t="s">
        <v>90</v>
      </c>
      <c r="D18" s="238">
        <f>'G31'!C39</f>
        <v>38.36080801600387</v>
      </c>
      <c r="E18" s="239">
        <f>'G31'!C40</f>
        <v>2.5269240777029185</v>
      </c>
      <c r="F18" s="241">
        <f t="shared" si="0"/>
        <v>40.88773209370679</v>
      </c>
    </row>
    <row r="19" spans="1:6" ht="18" customHeight="1">
      <c r="A19" s="2">
        <v>15</v>
      </c>
      <c r="B19" s="5" t="s">
        <v>91</v>
      </c>
      <c r="C19" s="5" t="s">
        <v>92</v>
      </c>
      <c r="D19" s="238">
        <f>'G33'!C39</f>
        <v>40.033128016003865</v>
      </c>
      <c r="E19" s="239">
        <f>'G33'!C40</f>
        <v>2.5269240777029185</v>
      </c>
      <c r="F19" s="241">
        <f t="shared" si="0"/>
        <v>42.56005209370678</v>
      </c>
    </row>
    <row r="20" spans="1:6" ht="18" customHeight="1">
      <c r="A20" s="2">
        <v>16</v>
      </c>
      <c r="B20" s="5" t="s">
        <v>93</v>
      </c>
      <c r="C20" s="5" t="s">
        <v>94</v>
      </c>
      <c r="D20" s="238">
        <f>'G37'!C39</f>
        <v>46.447848016003874</v>
      </c>
      <c r="E20" s="239">
        <f>'G37'!C40</f>
        <v>2.5269240777029185</v>
      </c>
      <c r="F20" s="241">
        <f t="shared" si="0"/>
        <v>48.97477209370679</v>
      </c>
    </row>
    <row r="21" spans="1:6" ht="18" customHeight="1">
      <c r="A21" s="2">
        <v>17</v>
      </c>
      <c r="B21" s="5" t="s">
        <v>95</v>
      </c>
      <c r="C21" s="5" t="s">
        <v>96</v>
      </c>
      <c r="D21" s="238">
        <f>'G39'!C39</f>
        <v>42.853608016003875</v>
      </c>
      <c r="E21" s="239">
        <f>'G39'!C40</f>
        <v>2.5269240777029185</v>
      </c>
      <c r="F21" s="241">
        <f t="shared" si="0"/>
        <v>45.38053209370679</v>
      </c>
    </row>
    <row r="22" spans="1:6" ht="18" customHeight="1">
      <c r="A22" s="2">
        <v>18</v>
      </c>
      <c r="B22" s="5" t="s">
        <v>97</v>
      </c>
      <c r="C22" s="5" t="s">
        <v>98</v>
      </c>
      <c r="D22" s="238">
        <f>'G41'!C39</f>
        <v>34.684880743276594</v>
      </c>
      <c r="E22" s="239">
        <f>'G41'!C40</f>
        <v>2.5269240777029185</v>
      </c>
      <c r="F22" s="241">
        <f t="shared" si="0"/>
        <v>37.21180482097951</v>
      </c>
    </row>
    <row r="23" spans="1:6" ht="18" customHeight="1">
      <c r="A23" s="2">
        <v>19</v>
      </c>
      <c r="B23" s="5" t="s">
        <v>99</v>
      </c>
      <c r="C23" s="5" t="s">
        <v>100</v>
      </c>
      <c r="D23" s="238">
        <f>'G43'!C39</f>
        <v>24.06808801600387</v>
      </c>
      <c r="E23" s="239">
        <f>'G43'!C40</f>
        <v>2.5269240777029185</v>
      </c>
      <c r="F23" s="241">
        <f t="shared" si="0"/>
        <v>26.59501209370679</v>
      </c>
    </row>
    <row r="24" spans="1:6" ht="18" customHeight="1">
      <c r="A24" s="2">
        <v>20</v>
      </c>
      <c r="B24" s="5" t="s">
        <v>49</v>
      </c>
      <c r="C24" s="5" t="s">
        <v>101</v>
      </c>
      <c r="D24" s="238">
        <f>'G49'!C39</f>
        <v>16.18285425793706</v>
      </c>
      <c r="E24" s="239">
        <f>'G49'!C40</f>
        <v>2.122287139246479</v>
      </c>
      <c r="F24" s="241">
        <f t="shared" si="0"/>
        <v>18.305141397183537</v>
      </c>
    </row>
    <row r="25" spans="1:6" ht="18" customHeight="1">
      <c r="A25" s="2">
        <v>21</v>
      </c>
      <c r="B25" s="5" t="s">
        <v>50</v>
      </c>
      <c r="C25" s="5" t="s">
        <v>102</v>
      </c>
      <c r="D25" s="238">
        <f>'G53'!C39</f>
        <v>8.676583254099109</v>
      </c>
      <c r="E25" s="239">
        <f>'G53'!C40</f>
        <v>2.122287139246479</v>
      </c>
      <c r="F25" s="241">
        <f t="shared" si="0"/>
        <v>10.798870393345588</v>
      </c>
    </row>
    <row r="26" spans="1:6" ht="18" customHeight="1">
      <c r="A26" s="287" t="s">
        <v>60</v>
      </c>
      <c r="B26" s="288"/>
      <c r="C26" s="288"/>
      <c r="D26" s="288"/>
      <c r="E26" s="288"/>
      <c r="F26" s="289"/>
    </row>
    <row r="27" spans="1:6" ht="18" customHeight="1">
      <c r="A27" s="6">
        <v>22</v>
      </c>
      <c r="B27" s="5" t="s">
        <v>23</v>
      </c>
      <c r="C27" s="5" t="s">
        <v>1</v>
      </c>
      <c r="D27" s="240">
        <f>'A01'!C41</f>
        <v>1.8216748350514864</v>
      </c>
      <c r="E27" s="241">
        <f>'A01'!C42</f>
        <v>6.933357251542013</v>
      </c>
      <c r="F27" s="241">
        <f t="shared" si="0"/>
        <v>8.755032086593499</v>
      </c>
    </row>
    <row r="28" spans="1:6" s="3" customFormat="1" ht="18" customHeight="1">
      <c r="A28" s="7">
        <v>23</v>
      </c>
      <c r="B28" s="8" t="s">
        <v>24</v>
      </c>
      <c r="C28" s="8" t="s">
        <v>2</v>
      </c>
      <c r="D28" s="240">
        <f>'A07'!C39</f>
        <v>1.666207680456892</v>
      </c>
      <c r="E28" s="241">
        <f>'A07'!C40</f>
        <v>1.5897738240816603</v>
      </c>
      <c r="F28" s="241">
        <f t="shared" si="0"/>
        <v>3.2559815045385525</v>
      </c>
    </row>
    <row r="29" spans="1:6" ht="18" customHeight="1">
      <c r="A29" s="6">
        <v>24</v>
      </c>
      <c r="B29" s="5" t="s">
        <v>57</v>
      </c>
      <c r="C29" s="5" t="s">
        <v>3</v>
      </c>
      <c r="D29" s="240">
        <f>'A17'!C39</f>
        <v>1.7150055017181534</v>
      </c>
      <c r="E29" s="241">
        <f>'A17'!C40</f>
        <v>4.926854716281596</v>
      </c>
      <c r="F29" s="241">
        <f t="shared" si="0"/>
        <v>6.641860217999749</v>
      </c>
    </row>
    <row r="30" spans="1:6" ht="18" customHeight="1">
      <c r="A30" s="6">
        <v>25</v>
      </c>
      <c r="B30" s="5" t="s">
        <v>22</v>
      </c>
      <c r="C30" s="5" t="s">
        <v>0</v>
      </c>
      <c r="D30" s="240">
        <f>'A24'!C39</f>
        <v>1.4905855017181533</v>
      </c>
      <c r="E30" s="241">
        <f>'A24'!C40</f>
        <v>10.156008997872506</v>
      </c>
      <c r="F30" s="241">
        <f t="shared" si="0"/>
        <v>11.646594499590659</v>
      </c>
    </row>
    <row r="31" spans="1:6" ht="18" customHeight="1">
      <c r="A31" s="290" t="s">
        <v>61</v>
      </c>
      <c r="B31" s="291"/>
      <c r="C31" s="291"/>
      <c r="D31" s="291"/>
      <c r="E31" s="291"/>
      <c r="F31" s="292"/>
    </row>
    <row r="32" spans="1:6" ht="18" customHeight="1">
      <c r="A32" s="6">
        <v>26</v>
      </c>
      <c r="B32" s="5" t="s">
        <v>65</v>
      </c>
      <c r="C32" s="5" t="s">
        <v>142</v>
      </c>
      <c r="D32" s="240">
        <f>'I09.1'!C39</f>
        <v>0.6436508568696687</v>
      </c>
      <c r="E32" s="241">
        <f>'I09.1'!C40</f>
        <v>1.5897738240816603</v>
      </c>
      <c r="F32" s="241">
        <f t="shared" si="0"/>
        <v>2.233424680951329</v>
      </c>
    </row>
    <row r="33" spans="1:6" ht="18" customHeight="1">
      <c r="A33" s="6">
        <v>27</v>
      </c>
      <c r="B33" s="5" t="s">
        <v>66</v>
      </c>
      <c r="C33" s="5" t="s">
        <v>143</v>
      </c>
      <c r="D33" s="240">
        <f>'I09.2'!C39</f>
        <v>6.8953276804568935</v>
      </c>
      <c r="E33" s="241">
        <f>'I09.2'!C40</f>
        <v>1.5897738240816603</v>
      </c>
      <c r="F33" s="241">
        <f t="shared" si="0"/>
        <v>8.485101504538553</v>
      </c>
    </row>
    <row r="34" spans="1:6" ht="18" customHeight="1">
      <c r="A34" s="6">
        <v>28</v>
      </c>
      <c r="B34" s="5" t="s">
        <v>27</v>
      </c>
      <c r="C34" s="5" t="s">
        <v>103</v>
      </c>
      <c r="D34" s="240">
        <f>'I17'!C39</f>
        <v>0.5921046750514868</v>
      </c>
      <c r="E34" s="241">
        <f>'I17'!C40</f>
        <v>1.5897738240816603</v>
      </c>
      <c r="F34" s="241">
        <f t="shared" si="0"/>
        <v>2.181878499133147</v>
      </c>
    </row>
    <row r="35" spans="1:6" ht="18" customHeight="1">
      <c r="A35" s="6">
        <v>29</v>
      </c>
      <c r="B35" s="5" t="s">
        <v>28</v>
      </c>
      <c r="C35" s="5" t="s">
        <v>5</v>
      </c>
      <c r="D35" s="240">
        <f>'I19'!C39</f>
        <v>0.5921046750514868</v>
      </c>
      <c r="E35" s="241">
        <f>'I19'!C40</f>
        <v>1.5897738240816603</v>
      </c>
      <c r="F35" s="241">
        <f t="shared" si="0"/>
        <v>2.181878499133147</v>
      </c>
    </row>
    <row r="36" spans="1:6" ht="18" customHeight="1">
      <c r="A36" s="6">
        <v>30</v>
      </c>
      <c r="B36" s="5" t="s">
        <v>67</v>
      </c>
      <c r="C36" s="5" t="s">
        <v>144</v>
      </c>
      <c r="D36" s="240">
        <f>'I25.1'!C39</f>
        <v>2.344296675051487</v>
      </c>
      <c r="E36" s="241">
        <f>'I25.1'!C40</f>
        <v>1.5897738240816603</v>
      </c>
      <c r="F36" s="241">
        <f t="shared" si="0"/>
        <v>3.9340704991331474</v>
      </c>
    </row>
    <row r="37" spans="1:6" ht="18" customHeight="1">
      <c r="A37" s="6">
        <v>31</v>
      </c>
      <c r="B37" s="5" t="s">
        <v>68</v>
      </c>
      <c r="C37" s="5" t="s">
        <v>145</v>
      </c>
      <c r="D37" s="240">
        <f>'I25.2'!C39</f>
        <v>4.101143377754189</v>
      </c>
      <c r="E37" s="241">
        <f>'I25.2'!C40</f>
        <v>1.5897738240816603</v>
      </c>
      <c r="F37" s="241">
        <f t="shared" si="0"/>
        <v>5.69091720183585</v>
      </c>
    </row>
    <row r="38" spans="1:6" ht="18" customHeight="1">
      <c r="A38" s="6">
        <v>32</v>
      </c>
      <c r="B38" s="5" t="s">
        <v>125</v>
      </c>
      <c r="C38" s="5" t="s">
        <v>123</v>
      </c>
      <c r="D38" s="240">
        <f>'I86.1'!C39</f>
        <v>99.77348550171814</v>
      </c>
      <c r="E38" s="241">
        <f>'I86.1'!C40</f>
        <v>21.4459741064751</v>
      </c>
      <c r="F38" s="241">
        <f t="shared" si="0"/>
        <v>121.21945960819323</v>
      </c>
    </row>
    <row r="39" spans="1:6" ht="18" customHeight="1">
      <c r="A39" s="6">
        <v>33</v>
      </c>
      <c r="B39" s="5" t="s">
        <v>126</v>
      </c>
      <c r="C39" s="5" t="s">
        <v>124</v>
      </c>
      <c r="D39" s="240">
        <f>'I86.2'!C40</f>
        <v>101.43969318217503</v>
      </c>
      <c r="E39" s="241">
        <f>'I86.2'!C41</f>
        <v>34.24107853396585</v>
      </c>
      <c r="F39" s="241">
        <f t="shared" si="0"/>
        <v>135.6807717161409</v>
      </c>
    </row>
    <row r="40" spans="1:6" ht="18" customHeight="1">
      <c r="A40" s="6">
        <v>34</v>
      </c>
      <c r="B40" s="5" t="s">
        <v>29</v>
      </c>
      <c r="C40" s="5" t="s">
        <v>104</v>
      </c>
      <c r="D40" s="240">
        <f>'I77'!C39</f>
        <v>0.49101667505148666</v>
      </c>
      <c r="E40" s="241">
        <f>'I77'!C40</f>
        <v>1.5897738240816603</v>
      </c>
      <c r="F40" s="241">
        <f t="shared" si="0"/>
        <v>2.080790499133147</v>
      </c>
    </row>
    <row r="41" spans="1:6" ht="18" customHeight="1">
      <c r="A41" s="6">
        <v>35</v>
      </c>
      <c r="B41" s="5" t="s">
        <v>30</v>
      </c>
      <c r="C41" s="5" t="s">
        <v>106</v>
      </c>
      <c r="D41" s="240">
        <f>'I87'!C39</f>
        <v>0.9579469607657725</v>
      </c>
      <c r="E41" s="241">
        <f>'I87'!C40</f>
        <v>1.5897738240816603</v>
      </c>
      <c r="F41" s="241">
        <f t="shared" si="0"/>
        <v>2.547720784847433</v>
      </c>
    </row>
    <row r="42" spans="1:6" ht="18" customHeight="1">
      <c r="A42" s="6">
        <v>36</v>
      </c>
      <c r="B42" s="5" t="s">
        <v>31</v>
      </c>
      <c r="C42" s="5" t="s">
        <v>107</v>
      </c>
      <c r="D42" s="240">
        <f>'I89'!C39</f>
        <v>0.6819606750514868</v>
      </c>
      <c r="E42" s="241">
        <f>'I89'!C40</f>
        <v>1.5897738240816603</v>
      </c>
      <c r="F42" s="241">
        <f t="shared" si="0"/>
        <v>2.271734499133147</v>
      </c>
    </row>
    <row r="43" spans="1:6" ht="18" customHeight="1">
      <c r="A43" s="6">
        <v>37</v>
      </c>
      <c r="B43" s="5" t="s">
        <v>34</v>
      </c>
      <c r="C43" s="5" t="s">
        <v>8</v>
      </c>
      <c r="D43" s="240">
        <f>'I99'!C39</f>
        <v>1.0863126750514867</v>
      </c>
      <c r="E43" s="241">
        <f>'I99'!C40</f>
        <v>1.5897738240816603</v>
      </c>
      <c r="F43" s="241">
        <f t="shared" si="0"/>
        <v>2.676086499133147</v>
      </c>
    </row>
    <row r="44" spans="1:6" ht="18" customHeight="1">
      <c r="A44" s="6">
        <v>38</v>
      </c>
      <c r="B44" s="5" t="s">
        <v>32</v>
      </c>
      <c r="C44" s="5" t="s">
        <v>6</v>
      </c>
      <c r="D44" s="240">
        <f>'K01'!C39</f>
        <v>1.8367721777541894</v>
      </c>
      <c r="E44" s="241">
        <f>'K01'!C40</f>
        <v>1.5897738240816603</v>
      </c>
      <c r="F44" s="241">
        <f t="shared" si="0"/>
        <v>3.42654600183585</v>
      </c>
    </row>
    <row r="45" spans="1:6" ht="18" customHeight="1">
      <c r="A45" s="6">
        <v>39</v>
      </c>
      <c r="B45" s="5" t="s">
        <v>33</v>
      </c>
      <c r="C45" s="5" t="s">
        <v>7</v>
      </c>
      <c r="D45" s="240">
        <f>'K03'!C39</f>
        <v>1.973695606325618</v>
      </c>
      <c r="E45" s="241">
        <f>'K03'!C40</f>
        <v>1.5897738240816603</v>
      </c>
      <c r="F45" s="241">
        <f t="shared" si="0"/>
        <v>3.5634694304072783</v>
      </c>
    </row>
    <row r="46" spans="1:6" ht="18" customHeight="1">
      <c r="A46" s="6">
        <v>40</v>
      </c>
      <c r="B46" s="5" t="s">
        <v>35</v>
      </c>
      <c r="C46" s="5" t="s">
        <v>116</v>
      </c>
      <c r="D46" s="240">
        <f>'M19'!C39</f>
        <v>5.648912977754189</v>
      </c>
      <c r="E46" s="241">
        <f>'M19'!C40</f>
        <v>1.5897738240816603</v>
      </c>
      <c r="F46" s="241">
        <f t="shared" si="0"/>
        <v>7.238686801835849</v>
      </c>
    </row>
    <row r="47" spans="1:6" ht="18" customHeight="1">
      <c r="A47" s="6">
        <v>41</v>
      </c>
      <c r="B47" s="5" t="s">
        <v>37</v>
      </c>
      <c r="C47" s="5" t="s">
        <v>9</v>
      </c>
      <c r="D47" s="240">
        <f>'K33'!C39</f>
        <v>1.1836566750514868</v>
      </c>
      <c r="E47" s="241">
        <f>'K33'!C40</f>
        <v>1.5897738240816603</v>
      </c>
      <c r="F47" s="241">
        <f t="shared" si="0"/>
        <v>2.773430499133147</v>
      </c>
    </row>
    <row r="48" spans="1:6" ht="18" customHeight="1">
      <c r="A48" s="6">
        <v>42</v>
      </c>
      <c r="B48" s="5" t="s">
        <v>38</v>
      </c>
      <c r="C48" s="5" t="s">
        <v>108</v>
      </c>
      <c r="D48" s="240">
        <f>'L11'!C39</f>
        <v>0.5757423354288452</v>
      </c>
      <c r="E48" s="241">
        <f>'L11'!C40</f>
        <v>1.5897738240816603</v>
      </c>
      <c r="F48" s="241">
        <f t="shared" si="0"/>
        <v>2.1655161595105055</v>
      </c>
    </row>
    <row r="49" spans="1:6" ht="18" customHeight="1">
      <c r="A49" s="6">
        <v>43</v>
      </c>
      <c r="B49" s="5" t="s">
        <v>128</v>
      </c>
      <c r="C49" s="5" t="s">
        <v>127</v>
      </c>
      <c r="D49" s="240">
        <f>'L23.1'!C39</f>
        <v>0.7268886750514868</v>
      </c>
      <c r="E49" s="241">
        <f>'L23.1'!C40</f>
        <v>1.5897738240816603</v>
      </c>
      <c r="F49" s="241">
        <f t="shared" si="0"/>
        <v>2.3166624991331473</v>
      </c>
    </row>
    <row r="50" spans="1:6" ht="18" customHeight="1">
      <c r="A50" s="6">
        <v>44</v>
      </c>
      <c r="B50" s="5" t="s">
        <v>129</v>
      </c>
      <c r="C50" s="5" t="s">
        <v>130</v>
      </c>
      <c r="D50" s="240">
        <f>'L23.2'!C39</f>
        <v>2.562820879472343</v>
      </c>
      <c r="E50" s="241">
        <f>'L23.2'!C40</f>
        <v>1.5897738240816603</v>
      </c>
      <c r="F50" s="241">
        <f t="shared" si="0"/>
        <v>4.152594703554003</v>
      </c>
    </row>
    <row r="51" spans="1:6" ht="18" customHeight="1">
      <c r="A51" s="6">
        <v>45</v>
      </c>
      <c r="B51" s="5" t="s">
        <v>69</v>
      </c>
      <c r="C51" s="5" t="s">
        <v>110</v>
      </c>
      <c r="D51" s="240">
        <f>'L43.1'!C39</f>
        <v>0.7164842961041183</v>
      </c>
      <c r="E51" s="241">
        <f>'L43.1'!C40</f>
        <v>1.5897738240816603</v>
      </c>
      <c r="F51" s="241">
        <f t="shared" si="0"/>
        <v>2.306258120185779</v>
      </c>
    </row>
    <row r="52" spans="1:6" ht="18" customHeight="1">
      <c r="A52" s="6">
        <v>46</v>
      </c>
      <c r="B52" s="5" t="s">
        <v>131</v>
      </c>
      <c r="C52" s="5" t="s">
        <v>12</v>
      </c>
      <c r="D52" s="240">
        <f>'L43.2'!C42</f>
        <v>1.4329685922082367</v>
      </c>
      <c r="E52" s="241">
        <f>'L43.2'!C43</f>
        <v>3.1795476481633207</v>
      </c>
      <c r="F52" s="241">
        <f t="shared" si="0"/>
        <v>4.612516240371558</v>
      </c>
    </row>
    <row r="53" spans="1:6" ht="18" customHeight="1">
      <c r="A53" s="6">
        <v>47</v>
      </c>
      <c r="B53" s="5" t="s">
        <v>132</v>
      </c>
      <c r="C53" s="5" t="s">
        <v>13</v>
      </c>
      <c r="D53" s="240">
        <f>'L43.3'!C42</f>
        <v>2.149452888312355</v>
      </c>
      <c r="E53" s="241">
        <f>'L43.3'!C43</f>
        <v>4.769321472244981</v>
      </c>
      <c r="F53" s="241">
        <f t="shared" si="0"/>
        <v>6.918774360557336</v>
      </c>
    </row>
    <row r="54" spans="1:6" ht="18" customHeight="1">
      <c r="A54" s="6">
        <v>48</v>
      </c>
      <c r="B54" s="5" t="s">
        <v>133</v>
      </c>
      <c r="C54" s="5" t="s">
        <v>14</v>
      </c>
      <c r="D54" s="240">
        <f>'L43.4'!C42</f>
        <v>2.8659371844164734</v>
      </c>
      <c r="E54" s="241">
        <f>'L43.4'!C43</f>
        <v>6.359095296326641</v>
      </c>
      <c r="F54" s="241">
        <f t="shared" si="0"/>
        <v>9.225032480743115</v>
      </c>
    </row>
    <row r="55" spans="1:6" ht="18" customHeight="1">
      <c r="A55" s="6">
        <v>49</v>
      </c>
      <c r="B55" s="5" t="s">
        <v>134</v>
      </c>
      <c r="C55" s="5" t="s">
        <v>15</v>
      </c>
      <c r="D55" s="240">
        <f>'L43.5'!C42</f>
        <v>3.582421480520592</v>
      </c>
      <c r="E55" s="241">
        <f>'L43.5'!C43</f>
        <v>7.948869120408302</v>
      </c>
      <c r="F55" s="241">
        <f t="shared" si="0"/>
        <v>11.531290600928894</v>
      </c>
    </row>
    <row r="56" spans="1:6" ht="18" customHeight="1">
      <c r="A56" s="6">
        <v>50</v>
      </c>
      <c r="B56" s="5" t="s">
        <v>80</v>
      </c>
      <c r="C56" s="5" t="s">
        <v>10</v>
      </c>
      <c r="D56" s="240">
        <f>'A15'!C39</f>
        <v>2.4733309988068206</v>
      </c>
      <c r="E56" s="241">
        <f>'A15'!C40</f>
        <v>1.5897738240816603</v>
      </c>
      <c r="F56" s="241">
        <f t="shared" si="0"/>
        <v>4.063104822888481</v>
      </c>
    </row>
    <row r="57" spans="1:6" ht="18" customHeight="1">
      <c r="A57" s="6">
        <v>51</v>
      </c>
      <c r="B57" s="5" t="s">
        <v>39</v>
      </c>
      <c r="C57" s="5" t="s">
        <v>109</v>
      </c>
      <c r="D57" s="240">
        <f>'L31'!C39</f>
        <v>0.8841366750514867</v>
      </c>
      <c r="E57" s="241">
        <f>'L31'!C40</f>
        <v>1.5897738240816603</v>
      </c>
      <c r="F57" s="241">
        <f t="shared" si="0"/>
        <v>2.4739104991331473</v>
      </c>
    </row>
    <row r="58" spans="1:6" ht="18" customHeight="1">
      <c r="A58" s="6">
        <v>52</v>
      </c>
      <c r="B58" s="5" t="s">
        <v>111</v>
      </c>
      <c r="C58" s="5" t="s">
        <v>112</v>
      </c>
      <c r="D58" s="240">
        <f>'L85'!C39</f>
        <v>1.9513636159987036</v>
      </c>
      <c r="E58" s="241">
        <f>'L85'!C40</f>
        <v>1.5897738240816603</v>
      </c>
      <c r="F58" s="241">
        <f t="shared" si="0"/>
        <v>3.541137440080364</v>
      </c>
    </row>
    <row r="59" spans="1:6" ht="18" customHeight="1">
      <c r="A59" s="6">
        <v>53</v>
      </c>
      <c r="B59" s="5" t="s">
        <v>40</v>
      </c>
      <c r="C59" s="5" t="s">
        <v>113</v>
      </c>
      <c r="D59" s="240">
        <f>'L93'!C39</f>
        <v>2.9510546504814625</v>
      </c>
      <c r="E59" s="241">
        <f>'L93'!C40</f>
        <v>1.5897738240816603</v>
      </c>
      <c r="F59" s="241">
        <f t="shared" si="0"/>
        <v>4.540828474563122</v>
      </c>
    </row>
    <row r="60" spans="1:6" ht="18" customHeight="1">
      <c r="A60" s="6">
        <v>54</v>
      </c>
      <c r="B60" s="5" t="s">
        <v>41</v>
      </c>
      <c r="C60" s="5" t="s">
        <v>114</v>
      </c>
      <c r="D60" s="240">
        <f>'L95'!C39</f>
        <v>1.4585141099409216</v>
      </c>
      <c r="E60" s="241">
        <f>'L95'!C40</f>
        <v>1.5897738240816603</v>
      </c>
      <c r="F60" s="241">
        <f t="shared" si="0"/>
        <v>3.048287934022582</v>
      </c>
    </row>
    <row r="61" spans="1:6" ht="18" customHeight="1">
      <c r="A61" s="6">
        <v>55</v>
      </c>
      <c r="B61" s="5" t="s">
        <v>170</v>
      </c>
      <c r="C61" s="5" t="s">
        <v>11</v>
      </c>
      <c r="D61" s="240">
        <f>'O35.N45'!C41</f>
        <v>1.051105159699963</v>
      </c>
      <c r="E61" s="241">
        <f>'O35.N45'!C42</f>
        <v>1.5897738240816603</v>
      </c>
      <c r="F61" s="241">
        <f t="shared" si="0"/>
        <v>2.640878983781623</v>
      </c>
    </row>
    <row r="62" spans="1:6" ht="18" customHeight="1">
      <c r="A62" s="6">
        <v>56</v>
      </c>
      <c r="B62" s="5" t="s">
        <v>42</v>
      </c>
      <c r="C62" s="5" t="s">
        <v>115</v>
      </c>
      <c r="D62" s="240">
        <f>'M18'!C39</f>
        <v>2.6438166750514873</v>
      </c>
      <c r="E62" s="241">
        <f>'M18'!C40</f>
        <v>1.5897738240816603</v>
      </c>
      <c r="F62" s="241">
        <f t="shared" si="0"/>
        <v>4.233590499133148</v>
      </c>
    </row>
    <row r="63" spans="1:6" ht="18" customHeight="1">
      <c r="A63" s="6">
        <v>57</v>
      </c>
      <c r="B63" s="5" t="s">
        <v>70</v>
      </c>
      <c r="C63" s="5" t="s">
        <v>72</v>
      </c>
      <c r="D63" s="240">
        <f>'M45.1'!C39</f>
        <v>1.0487208372713372</v>
      </c>
      <c r="E63" s="241">
        <f>'M45.1'!C40</f>
        <v>1.5897738240816603</v>
      </c>
      <c r="F63" s="241">
        <f t="shared" si="0"/>
        <v>2.638494661352998</v>
      </c>
    </row>
    <row r="64" spans="1:6" ht="18" customHeight="1">
      <c r="A64" s="6">
        <v>58</v>
      </c>
      <c r="B64" s="5" t="s">
        <v>71</v>
      </c>
      <c r="C64" s="5" t="s">
        <v>73</v>
      </c>
      <c r="D64" s="240">
        <f>'M45.2'!C39</f>
        <v>2.80556753997404</v>
      </c>
      <c r="E64" s="241">
        <f>'M45.2'!C40</f>
        <v>1.5897738240816603</v>
      </c>
      <c r="F64" s="241">
        <f t="shared" si="0"/>
        <v>4.3953413640557</v>
      </c>
    </row>
    <row r="65" spans="1:6" ht="18" customHeight="1">
      <c r="A65" s="6">
        <v>59</v>
      </c>
      <c r="B65" s="5" t="s">
        <v>76</v>
      </c>
      <c r="C65" s="5" t="s">
        <v>136</v>
      </c>
      <c r="D65" s="240">
        <f>'M87.1'!C39</f>
        <v>1.2165121852555685</v>
      </c>
      <c r="E65" s="241">
        <f>'M87.1'!C40</f>
        <v>1.5897738240816603</v>
      </c>
      <c r="F65" s="241">
        <f t="shared" si="0"/>
        <v>2.806286009337229</v>
      </c>
    </row>
    <row r="66" spans="1:6" ht="18" customHeight="1">
      <c r="A66" s="6">
        <v>60</v>
      </c>
      <c r="B66" s="5" t="s">
        <v>77</v>
      </c>
      <c r="C66" s="5" t="s">
        <v>137</v>
      </c>
      <c r="D66" s="240">
        <f>'M87.2'!C39</f>
        <v>2.973358887958271</v>
      </c>
      <c r="E66" s="241">
        <f>'M87.2'!C40</f>
        <v>1.5897738240816603</v>
      </c>
      <c r="F66" s="241">
        <f t="shared" si="0"/>
        <v>4.563132712039931</v>
      </c>
    </row>
    <row r="67" spans="1:6" ht="18" customHeight="1">
      <c r="A67" s="6">
        <v>61</v>
      </c>
      <c r="B67" s="5" t="s">
        <v>78</v>
      </c>
      <c r="C67" s="5" t="s">
        <v>75</v>
      </c>
      <c r="D67" s="240">
        <f>'N13.1'!C39</f>
        <v>0.7493526750514868</v>
      </c>
      <c r="E67" s="241">
        <f>'N13.1'!C40</f>
        <v>1.5897738240816603</v>
      </c>
      <c r="F67" s="241">
        <f t="shared" si="0"/>
        <v>2.339126499133147</v>
      </c>
    </row>
    <row r="68" spans="1:6" ht="18" customHeight="1">
      <c r="A68" s="6">
        <v>62</v>
      </c>
      <c r="B68" s="5" t="s">
        <v>79</v>
      </c>
      <c r="C68" s="5" t="s">
        <v>74</v>
      </c>
      <c r="D68" s="240">
        <f>'N13.2'!C39</f>
        <v>2.5061993777541893</v>
      </c>
      <c r="E68" s="241">
        <f>'N13.2'!C40</f>
        <v>1.5897738240816603</v>
      </c>
      <c r="F68" s="241">
        <f t="shared" si="0"/>
        <v>4.09597320183585</v>
      </c>
    </row>
    <row r="69" spans="1:6" ht="18" customHeight="1">
      <c r="A69" s="6">
        <v>63</v>
      </c>
      <c r="B69" s="5" t="s">
        <v>44</v>
      </c>
      <c r="C69" s="5" t="s">
        <v>118</v>
      </c>
      <c r="D69" s="240">
        <f>'O93'!C40</f>
        <v>2.4606225295238295</v>
      </c>
      <c r="E69" s="241">
        <f>'O93'!C41</f>
        <v>3.1795476481633207</v>
      </c>
      <c r="F69" s="241">
        <f t="shared" si="0"/>
        <v>5.64017017768715</v>
      </c>
    </row>
    <row r="70" spans="1:6" ht="18" customHeight="1">
      <c r="A70" s="6">
        <v>64</v>
      </c>
      <c r="B70" s="5" t="s">
        <v>45</v>
      </c>
      <c r="C70" s="5" t="s">
        <v>117</v>
      </c>
      <c r="D70" s="240">
        <f>'O49'!C39</f>
        <v>0.9515286750514869</v>
      </c>
      <c r="E70" s="241">
        <f>'O49'!C40</f>
        <v>1.5897738240816603</v>
      </c>
      <c r="F70" s="241">
        <f aca="true" t="shared" si="1" ref="F70:F75">D70+E70</f>
        <v>2.541302499133147</v>
      </c>
    </row>
    <row r="71" spans="1:6" ht="18" customHeight="1">
      <c r="A71" s="6">
        <v>65</v>
      </c>
      <c r="B71" s="5" t="s">
        <v>46</v>
      </c>
      <c r="C71" s="5" t="s">
        <v>17</v>
      </c>
      <c r="D71" s="240">
        <f>'O94'!C39</f>
        <v>1.5254803527541894</v>
      </c>
      <c r="E71" s="241">
        <f>'O94'!C40</f>
        <v>1.5897738240816603</v>
      </c>
      <c r="F71" s="241">
        <f t="shared" si="1"/>
        <v>3.1152541768358497</v>
      </c>
    </row>
    <row r="72" spans="1:6" ht="18" customHeight="1">
      <c r="A72" s="6">
        <v>66</v>
      </c>
      <c r="B72" s="5" t="s">
        <v>140</v>
      </c>
      <c r="C72" s="5" t="s">
        <v>138</v>
      </c>
      <c r="D72" s="240">
        <f>'O77.1'!C39</f>
        <v>0.7343766750514868</v>
      </c>
      <c r="E72" s="241">
        <f>'O77.1'!C40</f>
        <v>1.5897738240816603</v>
      </c>
      <c r="F72" s="241">
        <f t="shared" si="1"/>
        <v>2.324150499133147</v>
      </c>
    </row>
    <row r="73" spans="1:6" ht="18" customHeight="1">
      <c r="A73" s="6">
        <v>67</v>
      </c>
      <c r="B73" s="5" t="s">
        <v>141</v>
      </c>
      <c r="C73" s="5" t="s">
        <v>139</v>
      </c>
      <c r="D73" s="240">
        <f>'O77.2'!C39</f>
        <v>4.101143377754189</v>
      </c>
      <c r="E73" s="241">
        <f>'O77.2'!C40</f>
        <v>1.5897738240816603</v>
      </c>
      <c r="F73" s="241">
        <f t="shared" si="1"/>
        <v>5.69091720183585</v>
      </c>
    </row>
    <row r="74" spans="1:6" ht="18" customHeight="1">
      <c r="A74" s="6">
        <v>68</v>
      </c>
      <c r="B74" s="5" t="s">
        <v>43</v>
      </c>
      <c r="C74" s="5" t="s">
        <v>119</v>
      </c>
      <c r="D74" s="240">
        <f>'O95'!C39</f>
        <v>0.8560566750514867</v>
      </c>
      <c r="E74" s="241">
        <f>'O95'!C40</f>
        <v>1.5897738240816603</v>
      </c>
      <c r="F74" s="241">
        <f t="shared" si="1"/>
        <v>2.445830499133147</v>
      </c>
    </row>
    <row r="75" spans="1:6" ht="18" customHeight="1">
      <c r="A75" s="6">
        <v>69</v>
      </c>
      <c r="B75" s="5" t="s">
        <v>135</v>
      </c>
      <c r="C75" s="5" t="s">
        <v>16</v>
      </c>
      <c r="D75" s="240">
        <f>'O95.1'!C42</f>
        <v>5.13634005030892</v>
      </c>
      <c r="E75" s="241">
        <f>'O95.1'!C43</f>
        <v>6.359095296326641</v>
      </c>
      <c r="F75" s="241">
        <f t="shared" si="1"/>
        <v>11.495435346635562</v>
      </c>
    </row>
    <row r="76" spans="1:6" ht="18" customHeight="1">
      <c r="A76" s="293" t="s">
        <v>64</v>
      </c>
      <c r="B76" s="294"/>
      <c r="C76" s="294"/>
      <c r="D76" s="294"/>
      <c r="E76" s="294"/>
      <c r="F76" s="295"/>
    </row>
    <row r="77" spans="1:6" ht="18" customHeight="1">
      <c r="A77" s="6">
        <v>70</v>
      </c>
      <c r="B77" s="5" t="s">
        <v>36</v>
      </c>
      <c r="C77" s="5" t="s">
        <v>105</v>
      </c>
      <c r="D77" s="240">
        <f>'I81'!C39</f>
        <v>1.8135846750514868</v>
      </c>
      <c r="E77" s="241">
        <f>'I81'!C40</f>
        <v>1.5897738240816603</v>
      </c>
      <c r="F77" s="241">
        <f aca="true" t="shared" si="2" ref="F77:F79">D77+E77</f>
        <v>3.403358499133147</v>
      </c>
    </row>
    <row r="78" spans="1:6" ht="18" customHeight="1">
      <c r="A78" s="6">
        <v>71</v>
      </c>
      <c r="B78" s="5" t="s">
        <v>25</v>
      </c>
      <c r="C78" s="5" t="s">
        <v>4</v>
      </c>
      <c r="D78" s="240">
        <f>'N58'!C39</f>
        <v>57.17361726642403</v>
      </c>
      <c r="E78" s="241">
        <f>'N58'!C40</f>
        <v>7.278666780454535</v>
      </c>
      <c r="F78" s="241">
        <f t="shared" si="2"/>
        <v>64.45228404687856</v>
      </c>
    </row>
    <row r="79" spans="1:6" ht="18" customHeight="1">
      <c r="A79" s="6">
        <v>72</v>
      </c>
      <c r="B79" s="5" t="s">
        <v>26</v>
      </c>
      <c r="C79" s="5" t="s">
        <v>58</v>
      </c>
      <c r="D79" s="240">
        <f>'O59'!C39</f>
        <v>21.762461501718157</v>
      </c>
      <c r="E79" s="241">
        <f>'O59'!C40</f>
        <v>7.278666780454535</v>
      </c>
      <c r="F79" s="241">
        <f t="shared" si="2"/>
        <v>29.041128282172693</v>
      </c>
    </row>
    <row r="80" spans="1:3" ht="18" customHeight="1">
      <c r="A80" s="9"/>
      <c r="B80" s="9"/>
      <c r="C80" s="9"/>
    </row>
    <row r="81" spans="1:4" ht="18" customHeight="1">
      <c r="A81" s="9"/>
      <c r="B81" s="9"/>
      <c r="C81" s="9"/>
      <c r="D81" s="191"/>
    </row>
    <row r="82" spans="1:6" ht="57" customHeight="1">
      <c r="A82" s="285" t="s">
        <v>583</v>
      </c>
      <c r="B82" s="285"/>
      <c r="C82" s="285"/>
      <c r="D82" s="260" t="s">
        <v>584</v>
      </c>
      <c r="E82" s="260"/>
      <c r="F82" s="260" t="s">
        <v>585</v>
      </c>
    </row>
    <row r="83" spans="1:3" ht="18" customHeight="1">
      <c r="A83" s="9"/>
      <c r="B83" s="9"/>
      <c r="C83" s="9"/>
    </row>
    <row r="84" spans="1:3" ht="18" customHeight="1">
      <c r="A84" s="9"/>
      <c r="B84" s="9"/>
      <c r="C84" s="9"/>
    </row>
    <row r="85" spans="1:3" ht="18" customHeight="1">
      <c r="A85" s="9"/>
      <c r="B85" s="9"/>
      <c r="C85" s="9"/>
    </row>
    <row r="86" spans="1:3" ht="18" customHeight="1">
      <c r="A86" s="9"/>
      <c r="B86" s="9"/>
      <c r="C86" s="9"/>
    </row>
    <row r="87" spans="1:3" ht="18" customHeight="1">
      <c r="A87" s="9"/>
      <c r="B87" s="9"/>
      <c r="C87" s="9"/>
    </row>
    <row r="88" spans="1:3" ht="18" customHeight="1">
      <c r="A88" s="9"/>
      <c r="B88" s="9"/>
      <c r="C88" s="9"/>
    </row>
    <row r="89" spans="1:3" ht="18" customHeight="1">
      <c r="A89" s="9"/>
      <c r="B89" s="9"/>
      <c r="C89" s="9"/>
    </row>
    <row r="90" spans="1:3" ht="18" customHeight="1">
      <c r="A90" s="9"/>
      <c r="B90" s="9"/>
      <c r="C90" s="9"/>
    </row>
    <row r="91" spans="1:3" ht="18" customHeight="1">
      <c r="A91" s="9"/>
      <c r="B91" s="9"/>
      <c r="C91" s="9"/>
    </row>
    <row r="92" spans="1:3" ht="18" customHeight="1">
      <c r="A92" s="9"/>
      <c r="B92" s="9"/>
      <c r="C92" s="9"/>
    </row>
    <row r="93" spans="1:3" ht="18" customHeight="1">
      <c r="A93" s="9"/>
      <c r="B93" s="9"/>
      <c r="C93" s="9"/>
    </row>
    <row r="94" spans="1:3" ht="18" customHeight="1">
      <c r="A94" s="9"/>
      <c r="B94" s="9"/>
      <c r="C94" s="9"/>
    </row>
    <row r="95" spans="1:3" ht="18" customHeight="1">
      <c r="A95" s="9"/>
      <c r="B95" s="9"/>
      <c r="C95" s="9"/>
    </row>
    <row r="96" spans="1:3" ht="18" customHeight="1">
      <c r="A96" s="9"/>
      <c r="B96" s="9"/>
      <c r="C96" s="9"/>
    </row>
    <row r="97" spans="1:3" ht="18" customHeight="1">
      <c r="A97" s="9"/>
      <c r="B97" s="9"/>
      <c r="C97" s="9"/>
    </row>
    <row r="98" spans="1:3" ht="18" customHeight="1">
      <c r="A98" s="9"/>
      <c r="B98" s="9"/>
      <c r="C98" s="9"/>
    </row>
    <row r="99" spans="1:3" ht="18" customHeight="1">
      <c r="A99" s="9"/>
      <c r="B99" s="9"/>
      <c r="C99" s="9"/>
    </row>
    <row r="100" spans="1:3" ht="18" customHeight="1">
      <c r="A100" s="9"/>
      <c r="B100" s="9"/>
      <c r="C100" s="9"/>
    </row>
    <row r="101" spans="1:3" ht="18" customHeight="1">
      <c r="A101" s="9"/>
      <c r="B101" s="9"/>
      <c r="C101" s="9"/>
    </row>
    <row r="102" spans="1:3" ht="18" customHeight="1">
      <c r="A102" s="9"/>
      <c r="B102" s="9"/>
      <c r="C102" s="9"/>
    </row>
    <row r="103" spans="1:3" ht="18" customHeight="1">
      <c r="A103" s="9"/>
      <c r="B103" s="9"/>
      <c r="C103" s="9"/>
    </row>
    <row r="104" spans="1:3" ht="18" customHeight="1">
      <c r="A104" s="9"/>
      <c r="B104" s="9"/>
      <c r="C104" s="9"/>
    </row>
    <row r="105" spans="1:3" ht="18" customHeight="1">
      <c r="A105" s="9"/>
      <c r="B105" s="9"/>
      <c r="C105" s="9"/>
    </row>
    <row r="106" spans="1:3" ht="18" customHeight="1">
      <c r="A106" s="9"/>
      <c r="B106" s="9"/>
      <c r="C106" s="9"/>
    </row>
    <row r="107" spans="1:3" ht="18" customHeight="1">
      <c r="A107" s="9"/>
      <c r="B107" s="9"/>
      <c r="C107" s="9"/>
    </row>
    <row r="108" spans="1:3" ht="18" customHeight="1">
      <c r="A108" s="9"/>
      <c r="B108" s="9"/>
      <c r="C108" s="9"/>
    </row>
  </sheetData>
  <mergeCells count="10">
    <mergeCell ref="A82:C82"/>
    <mergeCell ref="A1:F1"/>
    <mergeCell ref="A26:F26"/>
    <mergeCell ref="A31:F31"/>
    <mergeCell ref="A76:F76"/>
    <mergeCell ref="C2:C3"/>
    <mergeCell ref="B2:B3"/>
    <mergeCell ref="A2:A3"/>
    <mergeCell ref="F2:F3"/>
    <mergeCell ref="A4:F4"/>
  </mergeCells>
  <printOptions/>
  <pageMargins left="0.2755905511811024" right="0.15748031496062992" top="0.7480314960629921" bottom="0.7480314960629921" header="0.31496062992125984" footer="0.31496062992125984"/>
  <pageSetup horizontalDpi="600" verticalDpi="600" orientation="portrait" paperSize="9" scale="94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5A0E3-661D-406B-980E-D1784FBE73DE}">
  <sheetPr>
    <tabColor rgb="FFFFCCCC"/>
  </sheetPr>
  <dimension ref="A1:M45"/>
  <sheetViews>
    <sheetView workbookViewId="0" topLeftCell="A1">
      <selection activeCell="A14" sqref="A14:XFD14"/>
    </sheetView>
  </sheetViews>
  <sheetFormatPr defaultColWidth="9.140625" defaultRowHeight="15"/>
  <cols>
    <col min="1" max="1" width="44.28125" style="0" customWidth="1"/>
    <col min="2" max="2" width="31.8515625" style="0" customWidth="1"/>
    <col min="3" max="3" width="11.421875" style="0" customWidth="1"/>
    <col min="5" max="5" width="10.28125" style="0" customWidth="1"/>
    <col min="7" max="7" width="14.140625" style="0" customWidth="1"/>
    <col min="8" max="8" width="11.28125" style="0" customWidth="1"/>
    <col min="9" max="9" width="28.7109375" style="0" customWidth="1"/>
  </cols>
  <sheetData>
    <row r="1" spans="1:13" ht="15">
      <c r="A1" s="72" t="s">
        <v>216</v>
      </c>
      <c r="B1" s="322" t="str">
        <f>'Przykładowy wykaz procedur'!C14</f>
        <v>Czas protrombinowy (PT)</v>
      </c>
      <c r="C1" s="322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">
      <c r="A2" s="72" t="s">
        <v>217</v>
      </c>
      <c r="B2" s="12" t="str">
        <f>'Przykładowy wykaz procedur'!B14</f>
        <v>G21</v>
      </c>
      <c r="C2" s="12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5">
      <c r="A3" s="72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5">
      <c r="A4" s="72" t="s">
        <v>174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60">
      <c r="A6" s="43" t="s">
        <v>171</v>
      </c>
      <c r="B6" s="43" t="s">
        <v>213</v>
      </c>
      <c r="C6" s="43" t="s">
        <v>149</v>
      </c>
      <c r="D6" s="43" t="s">
        <v>214</v>
      </c>
      <c r="E6" s="43" t="s">
        <v>172</v>
      </c>
      <c r="F6" s="43" t="s">
        <v>218</v>
      </c>
      <c r="G6" s="43" t="s">
        <v>219</v>
      </c>
      <c r="H6" s="80" t="s">
        <v>152</v>
      </c>
      <c r="I6" s="43" t="s">
        <v>263</v>
      </c>
      <c r="J6" s="10"/>
      <c r="K6" s="10"/>
      <c r="L6" s="10"/>
      <c r="M6" s="10"/>
    </row>
    <row r="7" spans="1:13" ht="15">
      <c r="A7" s="46" t="s">
        <v>212</v>
      </c>
      <c r="B7" s="46" t="s">
        <v>153</v>
      </c>
      <c r="C7" s="46" t="s">
        <v>154</v>
      </c>
      <c r="D7" s="46" t="s">
        <v>155</v>
      </c>
      <c r="E7" s="46" t="s">
        <v>156</v>
      </c>
      <c r="F7" s="46" t="s">
        <v>157</v>
      </c>
      <c r="G7" s="46" t="s">
        <v>158</v>
      </c>
      <c r="H7" s="83" t="s">
        <v>215</v>
      </c>
      <c r="I7" s="75"/>
      <c r="J7" s="10"/>
      <c r="K7" s="10"/>
      <c r="L7" s="10"/>
      <c r="M7" s="10"/>
    </row>
    <row r="8" spans="1:13" ht="38.45" customHeight="1">
      <c r="A8" s="11">
        <f>'Przykładowe materiały - ceny'!A38</f>
        <v>1036</v>
      </c>
      <c r="B8" s="67" t="str">
        <f>'Przykładowe materiały - ceny'!B38</f>
        <v>Odczynnik PT</v>
      </c>
      <c r="C8" s="11" t="str">
        <f>'Przykładowe materiały - ceny'!C38</f>
        <v>odczynnik  do badań PT</v>
      </c>
      <c r="D8" s="11">
        <v>1</v>
      </c>
      <c r="E8" s="11" t="str">
        <f>'Przykładowe materiały - ceny'!E38</f>
        <v>test</v>
      </c>
      <c r="F8" s="65">
        <v>2</v>
      </c>
      <c r="G8" s="109">
        <f>'Przykładowe materiały - ceny'!G38</f>
        <v>0.8335127272727274</v>
      </c>
      <c r="H8" s="84">
        <f>(F8/D8)*G8</f>
        <v>1.6670254545454548</v>
      </c>
      <c r="I8" s="61"/>
      <c r="J8" s="10"/>
      <c r="K8" s="10"/>
      <c r="L8" s="10"/>
      <c r="M8" s="10"/>
    </row>
    <row r="9" spans="1:13" ht="45">
      <c r="A9" s="11">
        <f>'Przykładowe materiały - ceny'!A39</f>
        <v>1037</v>
      </c>
      <c r="B9" s="67" t="str">
        <f>'Przykładowe materiały - ceny'!B39</f>
        <v>Odczynnik na kalibrację 2</v>
      </c>
      <c r="C9" s="11" t="str">
        <f>'Przykładowe materiały - ceny'!C39</f>
        <v>odczynnik  do kalibracji</v>
      </c>
      <c r="D9" s="66">
        <v>15500</v>
      </c>
      <c r="E9" s="11" t="str">
        <f>'Przykładowe materiały - ceny'!E39</f>
        <v>porcja</v>
      </c>
      <c r="F9" s="65">
        <v>18</v>
      </c>
      <c r="G9" s="109">
        <f>'Przykładowe materiały - ceny'!G39</f>
        <v>1.6640000000000001</v>
      </c>
      <c r="H9" s="110">
        <f>(F9/D9)*G9</f>
        <v>0.0019323870967741935</v>
      </c>
      <c r="I9" s="61" t="s">
        <v>325</v>
      </c>
      <c r="J9" s="10"/>
      <c r="K9" s="10"/>
      <c r="L9" s="10"/>
      <c r="M9" s="10"/>
    </row>
    <row r="10" spans="1:13" ht="30">
      <c r="A10" s="11">
        <f>'Przykładowe materiały - ceny'!A26</f>
        <v>1024</v>
      </c>
      <c r="B10" s="61" t="str">
        <f>'Przykładowe materiały - ceny'!B26</f>
        <v>Calibrator Plasma</v>
      </c>
      <c r="C10" s="61" t="str">
        <f>'Przykładowe materiały - ceny'!C26</f>
        <v>materiał do kontroli</v>
      </c>
      <c r="D10" s="66">
        <f>'Przykładowe materiały - ceny'!D26</f>
        <v>22500</v>
      </c>
      <c r="E10" s="11" t="str">
        <f>'Przykładowe materiały - ceny'!E26</f>
        <v>zestaw roczny</v>
      </c>
      <c r="F10" s="61">
        <v>1</v>
      </c>
      <c r="G10" s="28">
        <f>'Przykładowe materiały - ceny'!G26</f>
        <v>449.28000000000003</v>
      </c>
      <c r="H10" s="84">
        <f aca="true" t="shared" si="0" ref="H10:H12">(F10/D10)*G10</f>
        <v>0.019968000000000003</v>
      </c>
      <c r="I10" s="61" t="s">
        <v>292</v>
      </c>
      <c r="J10" s="10"/>
      <c r="K10" s="10"/>
      <c r="L10" s="10"/>
      <c r="M10" s="10"/>
    </row>
    <row r="11" spans="1:13" ht="30">
      <c r="A11" s="11">
        <f>'Przykładowe materiały - ceny'!A27</f>
        <v>1025</v>
      </c>
      <c r="B11" s="61" t="str">
        <f>'Przykładowe materiały - ceny'!B27</f>
        <v>Normal Control Asayed</v>
      </c>
      <c r="C11" s="61" t="str">
        <f>'Przykładowe materiały - ceny'!C27</f>
        <v>materiał do kontroli</v>
      </c>
      <c r="D11" s="66">
        <f>'Przykładowe materiały - ceny'!D27</f>
        <v>35000</v>
      </c>
      <c r="E11" s="11" t="str">
        <f>'Przykładowe materiały - ceny'!E27</f>
        <v>zestaw roczny</v>
      </c>
      <c r="F11" s="61">
        <v>1</v>
      </c>
      <c r="G11" s="28">
        <f>'Przykładowe materiały - ceny'!G27</f>
        <v>4054.752</v>
      </c>
      <c r="H11" s="84">
        <f t="shared" si="0"/>
        <v>0.11585005714285714</v>
      </c>
      <c r="I11" s="61" t="s">
        <v>293</v>
      </c>
      <c r="J11" s="10"/>
      <c r="K11" s="10"/>
      <c r="L11" s="10"/>
      <c r="M11" s="10"/>
    </row>
    <row r="12" spans="1:13" ht="30">
      <c r="A12" s="11">
        <f>'Przykładowe materiały - ceny'!A28</f>
        <v>1026</v>
      </c>
      <c r="B12" s="61" t="str">
        <f>'Przykładowe materiały - ceny'!B28</f>
        <v>Low Abnormal Control Assayed</v>
      </c>
      <c r="C12" s="61" t="str">
        <f>'Przykładowe materiały - ceny'!C28</f>
        <v>materiał do kontroli</v>
      </c>
      <c r="D12" s="66">
        <f>'Przykładowe materiały - ceny'!D28</f>
        <v>35000</v>
      </c>
      <c r="E12" s="11" t="str">
        <f>'Przykładowe materiały - ceny'!E28</f>
        <v>zestaw roczny</v>
      </c>
      <c r="F12" s="61">
        <v>1</v>
      </c>
      <c r="G12" s="28">
        <f>'Przykładowe materiały - ceny'!G28</f>
        <v>4054.752</v>
      </c>
      <c r="H12" s="84">
        <f t="shared" si="0"/>
        <v>0.11585005714285714</v>
      </c>
      <c r="I12" s="61" t="s">
        <v>293</v>
      </c>
      <c r="J12" s="10"/>
      <c r="K12" s="10"/>
      <c r="L12" s="10"/>
      <c r="M12" s="10"/>
    </row>
    <row r="13" spans="1:13" ht="45">
      <c r="A13" s="61"/>
      <c r="B13" s="61" t="s">
        <v>312</v>
      </c>
      <c r="C13" s="61"/>
      <c r="D13" s="66"/>
      <c r="E13" s="61"/>
      <c r="F13" s="61"/>
      <c r="G13" s="86"/>
      <c r="H13" s="84">
        <f>'Załącznik 1'!H14</f>
        <v>1.6419044571428574</v>
      </c>
      <c r="I13" s="61"/>
      <c r="J13" s="10"/>
      <c r="K13" s="10"/>
      <c r="L13" s="10"/>
      <c r="M13" s="10"/>
    </row>
    <row r="14" spans="1:13" s="25" customFormat="1" ht="37.15" customHeight="1">
      <c r="A14" s="20"/>
      <c r="B14" s="21" t="s">
        <v>561</v>
      </c>
      <c r="C14" s="22"/>
      <c r="D14" s="24"/>
      <c r="E14" s="23"/>
      <c r="F14" s="24"/>
      <c r="G14" s="24"/>
      <c r="H14" s="42">
        <f>'Przykładowe materiały wspólne'!H29</f>
        <v>0.07908550171815339</v>
      </c>
      <c r="I14" s="26"/>
      <c r="J14" s="69"/>
      <c r="K14" s="69"/>
      <c r="L14" s="69"/>
      <c r="M14" s="69"/>
    </row>
    <row r="15" spans="1:13" ht="15">
      <c r="A15" s="61"/>
      <c r="B15" s="61"/>
      <c r="C15" s="61"/>
      <c r="D15" s="66"/>
      <c r="E15" s="61"/>
      <c r="F15" s="61"/>
      <c r="G15" s="86"/>
      <c r="H15" s="84"/>
      <c r="I15" s="61"/>
      <c r="J15" s="10"/>
      <c r="K15" s="10"/>
      <c r="L15" s="10"/>
      <c r="M15" s="10"/>
    </row>
    <row r="16" spans="1:13" ht="15">
      <c r="A16" s="61"/>
      <c r="B16" s="61"/>
      <c r="C16" s="61"/>
      <c r="D16" s="66"/>
      <c r="E16" s="61"/>
      <c r="F16" s="61"/>
      <c r="G16" s="86"/>
      <c r="H16" s="84"/>
      <c r="I16" s="61"/>
      <c r="J16" s="10"/>
      <c r="K16" s="10"/>
      <c r="L16" s="10"/>
      <c r="M16" s="10"/>
    </row>
    <row r="17" spans="1:13" ht="15">
      <c r="A17" s="61"/>
      <c r="B17" s="61"/>
      <c r="C17" s="61"/>
      <c r="D17" s="66"/>
      <c r="E17" s="61"/>
      <c r="F17" s="61"/>
      <c r="G17" s="86"/>
      <c r="H17" s="84"/>
      <c r="I17" s="61"/>
      <c r="J17" s="10"/>
      <c r="K17" s="10"/>
      <c r="L17" s="10"/>
      <c r="M17" s="10"/>
    </row>
    <row r="18" spans="1:13" ht="15">
      <c r="A18" s="61"/>
      <c r="B18" s="61"/>
      <c r="C18" s="61"/>
      <c r="D18" s="66"/>
      <c r="E18" s="61"/>
      <c r="F18" s="61"/>
      <c r="G18" s="86"/>
      <c r="H18" s="84"/>
      <c r="I18" s="61"/>
      <c r="J18" s="10"/>
      <c r="K18" s="10"/>
      <c r="L18" s="10"/>
      <c r="M18" s="10"/>
    </row>
    <row r="19" spans="1:13" ht="20.45" customHeight="1">
      <c r="A19" s="308" t="s">
        <v>221</v>
      </c>
      <c r="B19" s="309"/>
      <c r="C19" s="309"/>
      <c r="D19" s="309"/>
      <c r="E19" s="309"/>
      <c r="F19" s="309"/>
      <c r="G19" s="310"/>
      <c r="H19" s="63">
        <f>SUM(H8:H18)</f>
        <v>3.6416159147889537</v>
      </c>
      <c r="I19" s="61"/>
      <c r="J19" s="10"/>
      <c r="K19" s="10"/>
      <c r="L19" s="10"/>
      <c r="M19" s="10"/>
    </row>
    <row r="20" spans="1:13" ht="15">
      <c r="A20" s="73"/>
      <c r="B20" s="73"/>
      <c r="C20" s="73"/>
      <c r="D20" s="87"/>
      <c r="E20" s="73"/>
      <c r="F20" s="73"/>
      <c r="G20" s="87"/>
      <c r="H20" s="73"/>
      <c r="I20" s="73"/>
      <c r="J20" s="10"/>
      <c r="K20" s="10"/>
      <c r="L20" s="10"/>
      <c r="M20" s="10"/>
    </row>
    <row r="21" spans="1:13" ht="15">
      <c r="A21" s="72" t="s">
        <v>175</v>
      </c>
      <c r="B21" s="10"/>
      <c r="C21" s="10"/>
      <c r="D21" s="88"/>
      <c r="E21" s="10"/>
      <c r="F21" s="10"/>
      <c r="G21" s="88"/>
      <c r="H21" s="73"/>
      <c r="I21" s="73"/>
      <c r="J21" s="10"/>
      <c r="K21" s="10"/>
      <c r="L21" s="10"/>
      <c r="M21" s="10"/>
    </row>
    <row r="22" spans="1:13" ht="15">
      <c r="A22" s="12" t="s">
        <v>176</v>
      </c>
      <c r="B22" s="70" t="s">
        <v>226</v>
      </c>
      <c r="C22" s="70" t="s">
        <v>227</v>
      </c>
      <c r="D22" s="10"/>
      <c r="E22" s="10"/>
      <c r="F22" s="10"/>
      <c r="G22" s="10"/>
      <c r="H22" s="94"/>
      <c r="I22" s="73"/>
      <c r="J22" s="10"/>
      <c r="K22" s="10"/>
      <c r="L22" s="10"/>
      <c r="M22" s="10"/>
    </row>
    <row r="23" spans="1:13" ht="15">
      <c r="A23" s="71" t="s">
        <v>167</v>
      </c>
      <c r="B23" s="49">
        <f>'Przykładowe stawki wynagrodzeń'!E14</f>
        <v>44.821322413636366</v>
      </c>
      <c r="C23" s="49">
        <f>B23/60</f>
        <v>0.7470220402272728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">
      <c r="A24" s="62" t="s">
        <v>207</v>
      </c>
      <c r="B24" s="50">
        <f>'Przykładowe stawki wynagrodzeń'!E19</f>
        <v>31.11891829375</v>
      </c>
      <c r="C24" s="50">
        <f aca="true" t="shared" si="1" ref="C24:C25">B24/60</f>
        <v>0.5186486382291666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5">
      <c r="A25" s="62" t="s">
        <v>208</v>
      </c>
      <c r="B25" s="50">
        <f>'Przykładowe stawki wynagrodzeń'!E21</f>
        <v>24.84834975</v>
      </c>
      <c r="C25" s="50">
        <f t="shared" si="1"/>
        <v>0.4141391625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5">
      <c r="A26" s="62"/>
      <c r="B26" s="50"/>
      <c r="C26" s="5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60">
      <c r="A27" s="43" t="s">
        <v>232</v>
      </c>
      <c r="B27" s="43" t="s">
        <v>222</v>
      </c>
      <c r="C27" s="43" t="s">
        <v>214</v>
      </c>
      <c r="D27" s="43" t="s">
        <v>233</v>
      </c>
      <c r="E27" s="43" t="s">
        <v>234</v>
      </c>
      <c r="F27" s="43" t="s">
        <v>223</v>
      </c>
      <c r="G27" s="43" t="s">
        <v>224</v>
      </c>
      <c r="H27" s="10"/>
      <c r="I27" s="10"/>
      <c r="J27" s="10"/>
      <c r="K27" s="10"/>
      <c r="L27" s="10"/>
      <c r="M27" s="10"/>
    </row>
    <row r="28" spans="1:13" ht="15">
      <c r="A28" s="57"/>
      <c r="B28" s="46" t="s">
        <v>153</v>
      </c>
      <c r="C28" s="46" t="s">
        <v>155</v>
      </c>
      <c r="D28" s="46" t="s">
        <v>156</v>
      </c>
      <c r="E28" s="46" t="s">
        <v>157</v>
      </c>
      <c r="F28" s="46" t="s">
        <v>158</v>
      </c>
      <c r="G28" s="51" t="s">
        <v>225</v>
      </c>
      <c r="H28" s="10"/>
      <c r="I28" s="10"/>
      <c r="J28" s="10"/>
      <c r="K28" s="10"/>
      <c r="L28" s="10"/>
      <c r="M28" s="10"/>
    </row>
    <row r="29" spans="1:13" ht="46.9" customHeight="1">
      <c r="A29" s="52" t="s">
        <v>313</v>
      </c>
      <c r="B29" s="16" t="str">
        <f>A24</f>
        <v>technik analityki</v>
      </c>
      <c r="C29" s="16">
        <v>3</v>
      </c>
      <c r="D29" s="16" t="s">
        <v>166</v>
      </c>
      <c r="E29" s="59">
        <v>5</v>
      </c>
      <c r="F29" s="58">
        <f>C24</f>
        <v>0.5186486382291666</v>
      </c>
      <c r="G29" s="31">
        <f>(E29/C29)*F29</f>
        <v>0.8644143970486111</v>
      </c>
      <c r="H29" s="10"/>
      <c r="I29" s="10"/>
      <c r="J29" s="10"/>
      <c r="K29" s="10"/>
      <c r="L29" s="10"/>
      <c r="M29" s="10"/>
    </row>
    <row r="30" spans="1:13" ht="25.15" customHeight="1">
      <c r="A30" s="52" t="s">
        <v>315</v>
      </c>
      <c r="B30" s="60" t="str">
        <f>A23</f>
        <v>diagnosta laboratoryjny</v>
      </c>
      <c r="C30" s="108">
        <f>'Przykładowy wykaz procedur'!F5</f>
        <v>145.83333333333331</v>
      </c>
      <c r="D30" s="16" t="s">
        <v>166</v>
      </c>
      <c r="E30" s="59">
        <v>60</v>
      </c>
      <c r="F30" s="58">
        <f>C23</f>
        <v>0.7470220402272728</v>
      </c>
      <c r="G30" s="31">
        <f aca="true" t="shared" si="2" ref="G30:G35">(E30/C30)*F30</f>
        <v>0.3073462108363637</v>
      </c>
      <c r="H30" s="10"/>
      <c r="I30" s="10"/>
      <c r="J30" s="10"/>
      <c r="K30" s="10"/>
      <c r="L30" s="10"/>
      <c r="M30" s="10"/>
    </row>
    <row r="31" spans="1:13" ht="19.9" customHeight="1">
      <c r="A31" s="52" t="s">
        <v>314</v>
      </c>
      <c r="B31" s="16" t="str">
        <f>A25</f>
        <v>pomoc laboratoryjna</v>
      </c>
      <c r="C31" s="16">
        <v>146</v>
      </c>
      <c r="D31" s="16" t="s">
        <v>166</v>
      </c>
      <c r="E31" s="59">
        <v>5</v>
      </c>
      <c r="F31" s="58">
        <f>C25</f>
        <v>0.4141391625</v>
      </c>
      <c r="G31" s="31">
        <f t="shared" si="2"/>
        <v>0.014182848030821918</v>
      </c>
      <c r="H31" s="10"/>
      <c r="I31" s="10"/>
      <c r="J31" s="10"/>
      <c r="K31" s="10"/>
      <c r="L31" s="10"/>
      <c r="M31" s="10"/>
    </row>
    <row r="32" spans="1:13" ht="19.9" customHeight="1">
      <c r="A32" s="52" t="s">
        <v>316</v>
      </c>
      <c r="B32" s="16" t="str">
        <f>A23</f>
        <v>diagnosta laboratoryjny</v>
      </c>
      <c r="C32" s="16">
        <v>24</v>
      </c>
      <c r="D32" s="16" t="s">
        <v>166</v>
      </c>
      <c r="E32" s="59">
        <v>12</v>
      </c>
      <c r="F32" s="58">
        <f>C23</f>
        <v>0.7470220402272728</v>
      </c>
      <c r="G32" s="31">
        <f t="shared" si="2"/>
        <v>0.3735110201136364</v>
      </c>
      <c r="H32" s="10"/>
      <c r="I32" s="10"/>
      <c r="J32" s="10"/>
      <c r="K32" s="10"/>
      <c r="L32" s="10"/>
      <c r="M32" s="10"/>
    </row>
    <row r="33" spans="1:13" ht="19.9" customHeight="1">
      <c r="A33" s="52" t="s">
        <v>317</v>
      </c>
      <c r="B33" s="16" t="str">
        <f>A23</f>
        <v>diagnosta laboratoryjny</v>
      </c>
      <c r="C33" s="16">
        <v>24</v>
      </c>
      <c r="D33" s="16" t="s">
        <v>166</v>
      </c>
      <c r="E33" s="59">
        <v>15</v>
      </c>
      <c r="F33" s="58">
        <f>C23</f>
        <v>0.7470220402272728</v>
      </c>
      <c r="G33" s="31">
        <f t="shared" si="2"/>
        <v>0.4668887751420455</v>
      </c>
      <c r="H33" s="10"/>
      <c r="I33" s="10"/>
      <c r="J33" s="10"/>
      <c r="K33" s="10"/>
      <c r="L33" s="10"/>
      <c r="M33" s="10"/>
    </row>
    <row r="34" spans="1:13" ht="19.9" customHeight="1">
      <c r="A34" s="329" t="s">
        <v>318</v>
      </c>
      <c r="B34" s="16" t="str">
        <f>A24</f>
        <v>technik analityki</v>
      </c>
      <c r="C34" s="108">
        <f>'Przykładowy wykaz procedur'!F5</f>
        <v>145.83333333333331</v>
      </c>
      <c r="D34" s="16" t="s">
        <v>166</v>
      </c>
      <c r="E34" s="59">
        <v>15</v>
      </c>
      <c r="F34" s="58">
        <f>C24</f>
        <v>0.5186486382291666</v>
      </c>
      <c r="G34" s="31">
        <f t="shared" si="2"/>
        <v>0.053346717075</v>
      </c>
      <c r="H34" s="10"/>
      <c r="I34" s="10"/>
      <c r="J34" s="10"/>
      <c r="K34" s="10"/>
      <c r="L34" s="10"/>
      <c r="M34" s="10"/>
    </row>
    <row r="35" spans="1:13" ht="19.9" customHeight="1">
      <c r="A35" s="330"/>
      <c r="B35" s="16" t="str">
        <f>A25</f>
        <v>pomoc laboratoryjna</v>
      </c>
      <c r="C35" s="108">
        <f>'Przykładowy wykaz procedur'!F5</f>
        <v>145.83333333333331</v>
      </c>
      <c r="D35" s="16" t="s">
        <v>166</v>
      </c>
      <c r="E35" s="59">
        <v>15</v>
      </c>
      <c r="F35" s="58">
        <f>C25</f>
        <v>0.4141391625</v>
      </c>
      <c r="G35" s="31">
        <f t="shared" si="2"/>
        <v>0.042597171</v>
      </c>
      <c r="H35" s="10"/>
      <c r="I35" s="10"/>
      <c r="J35" s="10"/>
      <c r="K35" s="10"/>
      <c r="L35" s="10"/>
      <c r="M35" s="10"/>
    </row>
    <row r="36" spans="1:13" ht="15">
      <c r="A36" s="308" t="s">
        <v>279</v>
      </c>
      <c r="B36" s="309"/>
      <c r="C36" s="309"/>
      <c r="D36" s="309"/>
      <c r="E36" s="309"/>
      <c r="F36" s="309"/>
      <c r="G36" s="63">
        <f>SUM(G29:G35)</f>
        <v>2.122287139246479</v>
      </c>
      <c r="H36" s="10"/>
      <c r="I36" s="10"/>
      <c r="J36" s="10"/>
      <c r="K36" s="10"/>
      <c r="L36" s="10"/>
      <c r="M36" s="10"/>
    </row>
    <row r="37" spans="1:13" ht="15">
      <c r="A37" s="105"/>
      <c r="B37" s="105"/>
      <c r="C37" s="105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5">
      <c r="A38" s="105"/>
      <c r="B38" s="105"/>
      <c r="C38" s="107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26.45" customHeight="1">
      <c r="A39" s="331" t="s">
        <v>210</v>
      </c>
      <c r="B39" s="331"/>
      <c r="C39" s="49">
        <f>H19</f>
        <v>3.6416159147889537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25.15" customHeight="1">
      <c r="A40" s="326" t="s">
        <v>211</v>
      </c>
      <c r="B40" s="326"/>
      <c r="C40" s="49">
        <f>G36</f>
        <v>2.122287139246479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25.15" customHeight="1">
      <c r="A41" s="111" t="s">
        <v>209</v>
      </c>
      <c r="B41" s="98"/>
      <c r="C41" s="97">
        <f>SUM(C39:C40)</f>
        <v>5.763903054035433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</sheetData>
  <mergeCells count="6">
    <mergeCell ref="A34:A35"/>
    <mergeCell ref="A39:B39"/>
    <mergeCell ref="A40:B40"/>
    <mergeCell ref="B1:C1"/>
    <mergeCell ref="A19:G19"/>
    <mergeCell ref="A36:F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93C66-505B-407B-B9E4-B33999F00903}">
  <sheetPr>
    <tabColor rgb="FFFFCCCC"/>
  </sheetPr>
  <dimension ref="A1:M48"/>
  <sheetViews>
    <sheetView workbookViewId="0" topLeftCell="A1">
      <selection activeCell="H9" sqref="H9"/>
    </sheetView>
  </sheetViews>
  <sheetFormatPr defaultColWidth="9.140625" defaultRowHeight="15"/>
  <cols>
    <col min="1" max="1" width="44.28125" style="0" customWidth="1"/>
    <col min="2" max="2" width="31.8515625" style="0" customWidth="1"/>
    <col min="3" max="3" width="11.421875" style="0" customWidth="1"/>
    <col min="5" max="5" width="10.28125" style="0" customWidth="1"/>
    <col min="7" max="7" width="14.140625" style="0" customWidth="1"/>
    <col min="8" max="8" width="11.28125" style="0" customWidth="1"/>
    <col min="9" max="9" width="28.7109375" style="0" customWidth="1"/>
    <col min="11" max="11" width="11.421875" style="0" bestFit="1" customWidth="1"/>
  </cols>
  <sheetData>
    <row r="1" spans="1:13" ht="15">
      <c r="A1" s="72" t="s">
        <v>216</v>
      </c>
      <c r="B1" s="322" t="str">
        <f>'Przykładowy wykaz procedur'!C15</f>
        <v>Czynnik krzepnięcia II (FII)</v>
      </c>
      <c r="C1" s="322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">
      <c r="A2" s="72" t="s">
        <v>217</v>
      </c>
      <c r="B2" s="12" t="str">
        <f>'Przykładowy wykaz procedur'!B15</f>
        <v>G26</v>
      </c>
      <c r="C2" s="12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5">
      <c r="A3" s="72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5">
      <c r="A4" s="72" t="s">
        <v>174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60">
      <c r="A6" s="43" t="s">
        <v>171</v>
      </c>
      <c r="B6" s="43" t="s">
        <v>213</v>
      </c>
      <c r="C6" s="43" t="s">
        <v>149</v>
      </c>
      <c r="D6" s="43" t="s">
        <v>214</v>
      </c>
      <c r="E6" s="43" t="s">
        <v>172</v>
      </c>
      <c r="F6" s="43" t="s">
        <v>218</v>
      </c>
      <c r="G6" s="43" t="s">
        <v>219</v>
      </c>
      <c r="H6" s="80" t="s">
        <v>152</v>
      </c>
      <c r="I6" s="43" t="s">
        <v>263</v>
      </c>
      <c r="J6" s="10"/>
      <c r="K6" s="10"/>
      <c r="L6" s="10"/>
      <c r="M6" s="10"/>
    </row>
    <row r="7" spans="1:13" ht="15">
      <c r="A7" s="46" t="s">
        <v>212</v>
      </c>
      <c r="B7" s="46" t="s">
        <v>153</v>
      </c>
      <c r="C7" s="46" t="s">
        <v>154</v>
      </c>
      <c r="D7" s="46" t="s">
        <v>155</v>
      </c>
      <c r="E7" s="46" t="s">
        <v>156</v>
      </c>
      <c r="F7" s="46" t="s">
        <v>157</v>
      </c>
      <c r="G7" s="46" t="s">
        <v>158</v>
      </c>
      <c r="H7" s="83" t="s">
        <v>215</v>
      </c>
      <c r="I7" s="75"/>
      <c r="J7" s="10"/>
      <c r="K7" s="10"/>
      <c r="L7" s="10"/>
      <c r="M7" s="10"/>
    </row>
    <row r="8" spans="1:13" ht="38.45" customHeight="1">
      <c r="A8" s="11">
        <f>'Przykładowe materiały - ceny'!A40</f>
        <v>1038</v>
      </c>
      <c r="B8" s="67" t="str">
        <f>'Przykładowe materiały - ceny'!B40</f>
        <v>Odczynnik FII</v>
      </c>
      <c r="C8" s="11" t="str">
        <f>'Przykładowe materiały - ceny'!C40</f>
        <v>odczynnik  do badań FII</v>
      </c>
      <c r="D8" s="11">
        <v>1</v>
      </c>
      <c r="E8" s="11" t="str">
        <f>'Przykładowe materiały - ceny'!E40</f>
        <v>test</v>
      </c>
      <c r="F8" s="65">
        <v>1</v>
      </c>
      <c r="G8" s="109">
        <f>'Przykładowe materiały - ceny'!G40</f>
        <v>27.0816</v>
      </c>
      <c r="H8" s="84">
        <f>(F8/D8)*G8</f>
        <v>27.0816</v>
      </c>
      <c r="I8" s="61"/>
      <c r="J8" s="10"/>
      <c r="K8" s="10"/>
      <c r="L8" s="10"/>
      <c r="M8" s="10"/>
    </row>
    <row r="9" spans="1:13" ht="45">
      <c r="A9" s="11">
        <f>'Przykładowe materiały - ceny'!A41</f>
        <v>1039</v>
      </c>
      <c r="B9" s="67" t="str">
        <f>'Przykładowe materiały - ceny'!B41</f>
        <v>Odczynnik na kalibrację 3</v>
      </c>
      <c r="C9" s="11" t="str">
        <f>'Przykładowe materiały - ceny'!C41</f>
        <v>odczynnik  do kalibracji</v>
      </c>
      <c r="D9" s="11">
        <v>15</v>
      </c>
      <c r="E9" s="11" t="str">
        <f>'Przykładowe materiały - ceny'!E41</f>
        <v>porcja</v>
      </c>
      <c r="F9" s="65">
        <v>24</v>
      </c>
      <c r="G9" s="109">
        <f>'Przykładowe materiały - ceny'!G41</f>
        <v>28.6416</v>
      </c>
      <c r="H9" s="84">
        <f>(F9/D9)*G9</f>
        <v>45.82656</v>
      </c>
      <c r="I9" s="61" t="s">
        <v>328</v>
      </c>
      <c r="J9" s="10"/>
      <c r="K9" s="10"/>
      <c r="L9" s="10"/>
      <c r="M9" s="10"/>
    </row>
    <row r="10" spans="1:13" ht="30">
      <c r="A10" s="11">
        <f>'Przykładowe materiały - ceny'!A26</f>
        <v>1024</v>
      </c>
      <c r="B10" s="61" t="str">
        <f>'Przykładowe materiały - ceny'!B26</f>
        <v>Calibrator Plasma</v>
      </c>
      <c r="C10" s="11" t="str">
        <f>'Przykładowe materiały - ceny'!C26</f>
        <v>materiał do kontroli</v>
      </c>
      <c r="D10" s="66">
        <f>'Przykładowe materiały - ceny'!D26</f>
        <v>22500</v>
      </c>
      <c r="E10" s="11" t="str">
        <f>'Przykładowe materiały - ceny'!E26</f>
        <v>zestaw roczny</v>
      </c>
      <c r="F10" s="65">
        <v>1</v>
      </c>
      <c r="G10" s="109">
        <f>'Przykładowe materiały - ceny'!G26</f>
        <v>449.28000000000003</v>
      </c>
      <c r="H10" s="84">
        <f aca="true" t="shared" si="0" ref="H10:H13">(F10/D10)*G10</f>
        <v>0.019968000000000003</v>
      </c>
      <c r="I10" s="61" t="s">
        <v>292</v>
      </c>
      <c r="J10" s="10"/>
      <c r="K10" s="10"/>
      <c r="L10" s="10"/>
      <c r="M10" s="10"/>
    </row>
    <row r="11" spans="1:13" ht="30">
      <c r="A11" s="11">
        <f>'Przykładowe materiały - ceny'!A27</f>
        <v>1025</v>
      </c>
      <c r="B11" s="61" t="str">
        <f>'Przykładowe materiały - ceny'!B27</f>
        <v>Normal Control Asayed</v>
      </c>
      <c r="C11" s="11" t="str">
        <f>'Przykładowe materiały - ceny'!C27</f>
        <v>materiał do kontroli</v>
      </c>
      <c r="D11" s="66">
        <f>'Przykładowe materiały - ceny'!D27</f>
        <v>35000</v>
      </c>
      <c r="E11" s="11" t="str">
        <f>'Przykładowe materiały - ceny'!E27</f>
        <v>zestaw roczny</v>
      </c>
      <c r="F11" s="65">
        <v>1</v>
      </c>
      <c r="G11" s="109">
        <f>'Przykładowe materiały - ceny'!G27</f>
        <v>4054.752</v>
      </c>
      <c r="H11" s="84">
        <f t="shared" si="0"/>
        <v>0.11585005714285714</v>
      </c>
      <c r="I11" s="61" t="s">
        <v>293</v>
      </c>
      <c r="J11" s="10"/>
      <c r="K11" s="10"/>
      <c r="L11" s="10"/>
      <c r="M11" s="10"/>
    </row>
    <row r="12" spans="1:13" ht="36.6" customHeight="1">
      <c r="A12" s="11">
        <f>'Przykładowe materiały - ceny'!A42</f>
        <v>1040</v>
      </c>
      <c r="B12" s="67" t="str">
        <f>'Przykładowe materiały - ceny'!B42</f>
        <v>Kontrola - poziom I</v>
      </c>
      <c r="C12" s="11" t="str">
        <f>'Przykładowe materiały - ceny'!C42</f>
        <v>materiał do kontroli</v>
      </c>
      <c r="D12" s="66">
        <f>'Przykładowe materiały - ceny'!D42</f>
        <v>1200</v>
      </c>
      <c r="E12" s="11" t="str">
        <f>'Przykładowe materiały - ceny'!E42</f>
        <v>zestaw roczny</v>
      </c>
      <c r="F12" s="65">
        <v>1</v>
      </c>
      <c r="G12" s="109">
        <f>'Przykładowe materiały - ceny'!G42</f>
        <v>374.40000000000003</v>
      </c>
      <c r="H12" s="84">
        <f t="shared" si="0"/>
        <v>0.31200000000000006</v>
      </c>
      <c r="I12" s="61" t="s">
        <v>331</v>
      </c>
      <c r="J12" s="10"/>
      <c r="K12" s="10"/>
      <c r="L12" s="10"/>
      <c r="M12" s="10"/>
    </row>
    <row r="13" spans="1:13" ht="30">
      <c r="A13" s="11">
        <f>'Przykładowe materiały - ceny'!A43</f>
        <v>1041</v>
      </c>
      <c r="B13" s="67" t="str">
        <f>'Przykładowe materiały - ceny'!B43</f>
        <v>Kontrola - poziom II</v>
      </c>
      <c r="C13" s="11" t="str">
        <f>'Przykładowe materiały - ceny'!C43</f>
        <v>materiał do kontroli</v>
      </c>
      <c r="D13" s="66">
        <f>'Przykładowe materiały - ceny'!D43</f>
        <v>1500</v>
      </c>
      <c r="E13" s="11" t="str">
        <f>'Przykładowe materiały - ceny'!E43</f>
        <v>zestaw roczny</v>
      </c>
      <c r="F13" s="65">
        <v>1</v>
      </c>
      <c r="G13" s="109">
        <f>'Przykładowe materiały - ceny'!G43</f>
        <v>374.40000000000003</v>
      </c>
      <c r="H13" s="84">
        <f t="shared" si="0"/>
        <v>0.24960000000000002</v>
      </c>
      <c r="I13" s="61" t="s">
        <v>332</v>
      </c>
      <c r="J13" s="10"/>
      <c r="K13" s="10"/>
      <c r="L13" s="10"/>
      <c r="M13" s="10"/>
    </row>
    <row r="14" spans="1:13" ht="45">
      <c r="A14" s="61"/>
      <c r="B14" s="61" t="s">
        <v>312</v>
      </c>
      <c r="C14" s="61"/>
      <c r="D14" s="66"/>
      <c r="E14" s="61"/>
      <c r="F14" s="61"/>
      <c r="G14" s="86"/>
      <c r="H14" s="84">
        <f>'Załącznik 1'!H14</f>
        <v>1.6419044571428574</v>
      </c>
      <c r="I14" s="61"/>
      <c r="J14" s="10"/>
      <c r="K14" s="10"/>
      <c r="L14" s="10"/>
      <c r="M14" s="10"/>
    </row>
    <row r="15" spans="1:13" s="25" customFormat="1" ht="37.15" customHeight="1">
      <c r="A15" s="20"/>
      <c r="B15" s="21" t="s">
        <v>561</v>
      </c>
      <c r="C15" s="22"/>
      <c r="D15" s="24"/>
      <c r="E15" s="23"/>
      <c r="F15" s="24"/>
      <c r="G15" s="24"/>
      <c r="H15" s="42">
        <f>'Przykładowe materiały wspólne'!H29</f>
        <v>0.07908550171815339</v>
      </c>
      <c r="I15" s="26"/>
      <c r="J15" s="69"/>
      <c r="K15" s="69"/>
      <c r="L15" s="69"/>
      <c r="M15" s="69"/>
    </row>
    <row r="16" spans="1:13" ht="15">
      <c r="A16" s="61"/>
      <c r="B16" s="61"/>
      <c r="C16" s="61"/>
      <c r="D16" s="66"/>
      <c r="E16" s="61"/>
      <c r="F16" s="61"/>
      <c r="G16" s="86"/>
      <c r="H16" s="84"/>
      <c r="I16" s="61"/>
      <c r="J16" s="10"/>
      <c r="K16" s="10"/>
      <c r="L16" s="10"/>
      <c r="M16" s="10"/>
    </row>
    <row r="17" spans="1:13" ht="15">
      <c r="A17" s="61"/>
      <c r="B17" s="61"/>
      <c r="C17" s="61"/>
      <c r="D17" s="66"/>
      <c r="E17" s="61"/>
      <c r="F17" s="61"/>
      <c r="G17" s="86"/>
      <c r="H17" s="84"/>
      <c r="I17" s="61"/>
      <c r="J17" s="10"/>
      <c r="K17" s="10"/>
      <c r="L17" s="10"/>
      <c r="M17" s="10"/>
    </row>
    <row r="18" spans="1:13" ht="15">
      <c r="A18" s="61"/>
      <c r="B18" s="61"/>
      <c r="C18" s="61"/>
      <c r="D18" s="66"/>
      <c r="E18" s="61"/>
      <c r="F18" s="61"/>
      <c r="G18" s="86"/>
      <c r="H18" s="84"/>
      <c r="I18" s="61"/>
      <c r="J18" s="10"/>
      <c r="K18" s="10"/>
      <c r="L18" s="10"/>
      <c r="M18" s="10"/>
    </row>
    <row r="19" spans="1:13" ht="20.45" customHeight="1">
      <c r="A19" s="308" t="s">
        <v>221</v>
      </c>
      <c r="B19" s="309"/>
      <c r="C19" s="309"/>
      <c r="D19" s="309"/>
      <c r="E19" s="309"/>
      <c r="F19" s="309"/>
      <c r="G19" s="310"/>
      <c r="H19" s="63">
        <f>SUM(H8:H18)</f>
        <v>75.32656801600388</v>
      </c>
      <c r="I19" s="61"/>
      <c r="J19" s="10"/>
      <c r="K19" s="10"/>
      <c r="L19" s="10"/>
      <c r="M19" s="10"/>
    </row>
    <row r="20" spans="1:13" ht="15">
      <c r="A20" s="73"/>
      <c r="B20" s="73"/>
      <c r="C20" s="73"/>
      <c r="D20" s="87"/>
      <c r="E20" s="73"/>
      <c r="F20" s="73"/>
      <c r="G20" s="87"/>
      <c r="H20" s="73"/>
      <c r="I20" s="73"/>
      <c r="J20" s="10"/>
      <c r="K20" s="10"/>
      <c r="L20" s="10"/>
      <c r="M20" s="10"/>
    </row>
    <row r="21" spans="1:13" ht="15">
      <c r="A21" s="72" t="s">
        <v>175</v>
      </c>
      <c r="B21" s="10"/>
      <c r="C21" s="10"/>
      <c r="D21" s="88"/>
      <c r="E21" s="10"/>
      <c r="F21" s="10"/>
      <c r="G21" s="88"/>
      <c r="H21" s="73"/>
      <c r="I21" s="73"/>
      <c r="J21" s="10"/>
      <c r="K21" s="10"/>
      <c r="L21" s="10"/>
      <c r="M21" s="10"/>
    </row>
    <row r="22" spans="1:13" ht="15">
      <c r="A22" s="12" t="s">
        <v>176</v>
      </c>
      <c r="B22" s="70" t="s">
        <v>226</v>
      </c>
      <c r="C22" s="70" t="s">
        <v>227</v>
      </c>
      <c r="D22" s="10"/>
      <c r="E22" s="10"/>
      <c r="F22" s="10"/>
      <c r="G22" s="10"/>
      <c r="H22" s="94"/>
      <c r="I22" s="73"/>
      <c r="J22" s="10"/>
      <c r="K22" s="10"/>
      <c r="L22" s="10"/>
      <c r="M22" s="10"/>
    </row>
    <row r="23" spans="1:13" ht="15">
      <c r="A23" s="71" t="s">
        <v>167</v>
      </c>
      <c r="B23" s="49">
        <f>'Przykładowe stawki wynagrodzeń'!E14</f>
        <v>44.821322413636366</v>
      </c>
      <c r="C23" s="49">
        <f>B23/60</f>
        <v>0.7470220402272728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">
      <c r="A24" s="62" t="s">
        <v>207</v>
      </c>
      <c r="B24" s="50">
        <f>'Przykładowe stawki wynagrodzeń'!E19</f>
        <v>31.11891829375</v>
      </c>
      <c r="C24" s="50">
        <f aca="true" t="shared" si="1" ref="C24:C25">B24/60</f>
        <v>0.5186486382291666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5">
      <c r="A25" s="62" t="s">
        <v>208</v>
      </c>
      <c r="B25" s="50">
        <f>'Przykładowe stawki wynagrodzeń'!E21</f>
        <v>24.84834975</v>
      </c>
      <c r="C25" s="50">
        <f t="shared" si="1"/>
        <v>0.4141391625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5">
      <c r="A26" s="62"/>
      <c r="B26" s="50"/>
      <c r="C26" s="5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60">
      <c r="A27" s="43" t="s">
        <v>232</v>
      </c>
      <c r="B27" s="43" t="s">
        <v>222</v>
      </c>
      <c r="C27" s="43" t="s">
        <v>214</v>
      </c>
      <c r="D27" s="43" t="s">
        <v>233</v>
      </c>
      <c r="E27" s="43" t="s">
        <v>234</v>
      </c>
      <c r="F27" s="43" t="s">
        <v>223</v>
      </c>
      <c r="G27" s="43" t="s">
        <v>224</v>
      </c>
      <c r="H27" s="10"/>
      <c r="I27" s="10"/>
      <c r="J27" s="10"/>
      <c r="K27" s="10"/>
      <c r="L27" s="10"/>
      <c r="M27" s="10"/>
    </row>
    <row r="28" spans="1:13" ht="15">
      <c r="A28" s="57"/>
      <c r="B28" s="46" t="s">
        <v>153</v>
      </c>
      <c r="C28" s="46" t="s">
        <v>155</v>
      </c>
      <c r="D28" s="46" t="s">
        <v>156</v>
      </c>
      <c r="E28" s="46" t="s">
        <v>157</v>
      </c>
      <c r="F28" s="46" t="s">
        <v>158</v>
      </c>
      <c r="G28" s="51" t="s">
        <v>225</v>
      </c>
      <c r="H28" s="10"/>
      <c r="I28" s="10"/>
      <c r="J28" s="10"/>
      <c r="K28" s="10"/>
      <c r="L28" s="10"/>
      <c r="M28" s="10"/>
    </row>
    <row r="29" spans="1:13" ht="46.9" customHeight="1">
      <c r="A29" s="52" t="s">
        <v>313</v>
      </c>
      <c r="B29" s="16" t="str">
        <f>A24</f>
        <v>technik analityki</v>
      </c>
      <c r="C29" s="16">
        <v>3</v>
      </c>
      <c r="D29" s="16" t="s">
        <v>166</v>
      </c>
      <c r="E29" s="59">
        <v>5</v>
      </c>
      <c r="F29" s="58">
        <f>C24</f>
        <v>0.5186486382291666</v>
      </c>
      <c r="G29" s="31">
        <f>(E29/C29)*F29</f>
        <v>0.8644143970486111</v>
      </c>
      <c r="H29" s="10"/>
      <c r="I29" s="10"/>
      <c r="J29" s="10"/>
      <c r="K29" s="10"/>
      <c r="L29" s="10"/>
      <c r="M29" s="10"/>
    </row>
    <row r="30" spans="1:13" ht="25.15" customHeight="1">
      <c r="A30" s="52" t="s">
        <v>315</v>
      </c>
      <c r="B30" s="60" t="str">
        <f>A23</f>
        <v>diagnosta laboratoryjny</v>
      </c>
      <c r="C30" s="108">
        <f>'Przykładowy wykaz procedur'!F5</f>
        <v>145.83333333333331</v>
      </c>
      <c r="D30" s="16" t="s">
        <v>166</v>
      </c>
      <c r="E30" s="59">
        <v>60</v>
      </c>
      <c r="F30" s="58">
        <f>C23</f>
        <v>0.7470220402272728</v>
      </c>
      <c r="G30" s="31">
        <f aca="true" t="shared" si="2" ref="G30:G35">(E30/C30)*F30</f>
        <v>0.3073462108363637</v>
      </c>
      <c r="H30" s="10"/>
      <c r="I30" s="10"/>
      <c r="J30" s="10"/>
      <c r="K30" s="10"/>
      <c r="L30" s="10"/>
      <c r="M30" s="10"/>
    </row>
    <row r="31" spans="1:13" ht="19.9" customHeight="1">
      <c r="A31" s="52" t="s">
        <v>314</v>
      </c>
      <c r="B31" s="16" t="str">
        <f>A25</f>
        <v>pomoc laboratoryjna</v>
      </c>
      <c r="C31" s="16">
        <v>146</v>
      </c>
      <c r="D31" s="16" t="s">
        <v>166</v>
      </c>
      <c r="E31" s="59">
        <v>5</v>
      </c>
      <c r="F31" s="58">
        <f>C25</f>
        <v>0.4141391625</v>
      </c>
      <c r="G31" s="31">
        <f t="shared" si="2"/>
        <v>0.014182848030821918</v>
      </c>
      <c r="H31" s="10"/>
      <c r="I31" s="10"/>
      <c r="J31" s="10"/>
      <c r="K31" s="10"/>
      <c r="L31" s="10"/>
      <c r="M31" s="10"/>
    </row>
    <row r="32" spans="1:13" ht="19.9" customHeight="1">
      <c r="A32" s="52" t="s">
        <v>316</v>
      </c>
      <c r="B32" s="16" t="str">
        <f>A23</f>
        <v>diagnosta laboratoryjny</v>
      </c>
      <c r="C32" s="16">
        <v>24</v>
      </c>
      <c r="D32" s="16" t="s">
        <v>166</v>
      </c>
      <c r="E32" s="59">
        <v>16</v>
      </c>
      <c r="F32" s="58">
        <f>C23</f>
        <v>0.7470220402272728</v>
      </c>
      <c r="G32" s="31">
        <f t="shared" si="2"/>
        <v>0.4980146934848485</v>
      </c>
      <c r="H32" s="10"/>
      <c r="I32" s="10"/>
      <c r="J32" s="10"/>
      <c r="K32" s="10"/>
      <c r="L32" s="10"/>
      <c r="M32" s="10"/>
    </row>
    <row r="33" spans="1:13" ht="19.9" customHeight="1">
      <c r="A33" s="52" t="s">
        <v>317</v>
      </c>
      <c r="B33" s="16" t="str">
        <f>A23</f>
        <v>diagnosta laboratoryjny</v>
      </c>
      <c r="C33" s="16">
        <v>24</v>
      </c>
      <c r="D33" s="16" t="s">
        <v>166</v>
      </c>
      <c r="E33" s="59">
        <v>24</v>
      </c>
      <c r="F33" s="58">
        <f>C23</f>
        <v>0.7470220402272728</v>
      </c>
      <c r="G33" s="31">
        <f t="shared" si="2"/>
        <v>0.7470220402272728</v>
      </c>
      <c r="H33" s="10"/>
      <c r="I33" s="10"/>
      <c r="J33" s="10"/>
      <c r="K33" s="10"/>
      <c r="L33" s="10"/>
      <c r="M33" s="10"/>
    </row>
    <row r="34" spans="1:13" ht="19.9" customHeight="1">
      <c r="A34" s="329" t="s">
        <v>318</v>
      </c>
      <c r="B34" s="16" t="str">
        <f>A24</f>
        <v>technik analityki</v>
      </c>
      <c r="C34" s="108">
        <f>'Przykładowy wykaz procedur'!F5</f>
        <v>145.83333333333331</v>
      </c>
      <c r="D34" s="16" t="s">
        <v>166</v>
      </c>
      <c r="E34" s="59">
        <v>15</v>
      </c>
      <c r="F34" s="58">
        <f>C24</f>
        <v>0.5186486382291666</v>
      </c>
      <c r="G34" s="31">
        <f t="shared" si="2"/>
        <v>0.053346717075</v>
      </c>
      <c r="H34" s="10"/>
      <c r="I34" s="10"/>
      <c r="J34" s="10"/>
      <c r="K34" s="10"/>
      <c r="L34" s="10"/>
      <c r="M34" s="10"/>
    </row>
    <row r="35" spans="1:13" ht="19.9" customHeight="1">
      <c r="A35" s="330"/>
      <c r="B35" s="16" t="str">
        <f>A25</f>
        <v>pomoc laboratoryjna</v>
      </c>
      <c r="C35" s="108">
        <f>'Przykładowy wykaz procedur'!F5</f>
        <v>145.83333333333331</v>
      </c>
      <c r="D35" s="16" t="s">
        <v>166</v>
      </c>
      <c r="E35" s="59">
        <v>15</v>
      </c>
      <c r="F35" s="58">
        <f>C25</f>
        <v>0.4141391625</v>
      </c>
      <c r="G35" s="31">
        <f t="shared" si="2"/>
        <v>0.042597171</v>
      </c>
      <c r="H35" s="10"/>
      <c r="I35" s="10"/>
      <c r="J35" s="10"/>
      <c r="K35" s="10"/>
      <c r="L35" s="10"/>
      <c r="M35" s="10"/>
    </row>
    <row r="36" spans="1:13" ht="15">
      <c r="A36" s="308" t="s">
        <v>279</v>
      </c>
      <c r="B36" s="309"/>
      <c r="C36" s="309"/>
      <c r="D36" s="309"/>
      <c r="E36" s="309"/>
      <c r="F36" s="309"/>
      <c r="G36" s="63">
        <f>SUM(G29:G35)</f>
        <v>2.5269240777029185</v>
      </c>
      <c r="H36" s="10"/>
      <c r="I36" s="10"/>
      <c r="J36" s="10"/>
      <c r="K36" s="10"/>
      <c r="L36" s="10"/>
      <c r="M36" s="10"/>
    </row>
    <row r="37" spans="1:13" ht="15">
      <c r="A37" s="105"/>
      <c r="B37" s="105"/>
      <c r="C37" s="105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5">
      <c r="A38" s="105"/>
      <c r="B38" s="105"/>
      <c r="C38" s="107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26.45" customHeight="1">
      <c r="A39" s="331" t="s">
        <v>210</v>
      </c>
      <c r="B39" s="331"/>
      <c r="C39" s="49">
        <f>H19</f>
        <v>75.32656801600388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25.15" customHeight="1">
      <c r="A40" s="326" t="s">
        <v>211</v>
      </c>
      <c r="B40" s="326"/>
      <c r="C40" s="49">
        <f>G36</f>
        <v>2.5269240777029185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25.15" customHeight="1">
      <c r="A41" s="111" t="s">
        <v>209</v>
      </c>
      <c r="B41" s="98"/>
      <c r="C41" s="97">
        <f>SUM(C39:C40)</f>
        <v>77.85349209370679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8" spans="1:13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</sheetData>
  <mergeCells count="6">
    <mergeCell ref="A40:B40"/>
    <mergeCell ref="A34:A35"/>
    <mergeCell ref="B1:C1"/>
    <mergeCell ref="A19:G19"/>
    <mergeCell ref="A36:F36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20A40-37F2-4405-9E6B-719C2849FBB0}">
  <sheetPr>
    <tabColor rgb="FFFFCCCC"/>
  </sheetPr>
  <dimension ref="A1:M48"/>
  <sheetViews>
    <sheetView workbookViewId="0" topLeftCell="A2">
      <selection activeCell="H20" sqref="H20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procedur'!C16</f>
        <v>Czynnik krzepnięcia V (FV)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procedur'!B16</f>
        <v>G29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38.45" customHeight="1">
      <c r="A8" s="119">
        <f>'Przykładowe materiały - ceny'!A44</f>
        <v>1042</v>
      </c>
      <c r="B8" s="120" t="str">
        <f>'Przykładowe materiały - ceny'!B44</f>
        <v>Odczynnik FV</v>
      </c>
      <c r="C8" s="119" t="str">
        <f>'Przykładowe materiały - ceny'!C44</f>
        <v>odczynnik  do badań FV</v>
      </c>
      <c r="D8" s="119">
        <v>1</v>
      </c>
      <c r="E8" s="119" t="str">
        <f>'Przykładowe materiały - ceny'!E44</f>
        <v>test</v>
      </c>
      <c r="F8" s="121">
        <v>1</v>
      </c>
      <c r="G8" s="122">
        <f>'Przykładowe materiały - ceny'!G44</f>
        <v>22.464000000000002</v>
      </c>
      <c r="H8" s="123">
        <f>(F8/D8)*G8</f>
        <v>22.464000000000002</v>
      </c>
      <c r="I8" s="124"/>
      <c r="J8" s="113"/>
      <c r="K8" s="113"/>
      <c r="L8" s="113"/>
      <c r="M8" s="113"/>
    </row>
    <row r="9" spans="1:13" ht="45">
      <c r="A9" s="119">
        <f>'Przykładowe materiały - ceny'!A45</f>
        <v>1043</v>
      </c>
      <c r="B9" s="120" t="str">
        <f>'Przykładowe materiały - ceny'!B45</f>
        <v>Odczynnik na kalibrację 4</v>
      </c>
      <c r="C9" s="119" t="str">
        <f>'Przykładowe materiały - ceny'!C45</f>
        <v>odczynnik  do kalibracji</v>
      </c>
      <c r="D9" s="119">
        <v>20</v>
      </c>
      <c r="E9" s="119" t="str">
        <f>'Przykładowe materiały - ceny'!E45</f>
        <v>porcja</v>
      </c>
      <c r="F9" s="121">
        <v>24</v>
      </c>
      <c r="G9" s="122">
        <f>'Przykładowe materiały - ceny'!G45</f>
        <v>22.464000000000002</v>
      </c>
      <c r="H9" s="123">
        <f>(F9/D9)*G9</f>
        <v>26.9568</v>
      </c>
      <c r="I9" s="124" t="s">
        <v>346</v>
      </c>
      <c r="J9" s="113"/>
      <c r="K9" s="113"/>
      <c r="L9" s="113"/>
      <c r="M9" s="113"/>
    </row>
    <row r="10" spans="1:13" ht="30">
      <c r="A10" s="119">
        <f>'Przykładowe materiały - ceny'!A26</f>
        <v>1024</v>
      </c>
      <c r="B10" s="124" t="str">
        <f>'Przykładowe materiały - ceny'!B26</f>
        <v>Calibrator Plasma</v>
      </c>
      <c r="C10" s="119" t="str">
        <f>'Przykładowe materiały - ceny'!C26</f>
        <v>materiał do kontroli</v>
      </c>
      <c r="D10" s="125">
        <f>'Przykładowe materiały - ceny'!D26</f>
        <v>22500</v>
      </c>
      <c r="E10" s="119" t="str">
        <f>'Przykładowe materiały - ceny'!E26</f>
        <v>zestaw roczny</v>
      </c>
      <c r="F10" s="121">
        <v>1</v>
      </c>
      <c r="G10" s="122">
        <f>'Przykładowe materiały - ceny'!G26</f>
        <v>449.28000000000003</v>
      </c>
      <c r="H10" s="123">
        <f aca="true" t="shared" si="0" ref="H10:H13">(F10/D10)*G10</f>
        <v>0.019968000000000003</v>
      </c>
      <c r="I10" s="124" t="s">
        <v>292</v>
      </c>
      <c r="J10" s="113"/>
      <c r="K10" s="113"/>
      <c r="L10" s="113"/>
      <c r="M10" s="113"/>
    </row>
    <row r="11" spans="1:13" ht="30">
      <c r="A11" s="119">
        <f>'Przykładowe materiały - ceny'!A27</f>
        <v>1025</v>
      </c>
      <c r="B11" s="124" t="str">
        <f>'Przykładowe materiały - ceny'!B27</f>
        <v>Normal Control Asayed</v>
      </c>
      <c r="C11" s="119" t="str">
        <f>'Przykładowe materiały - ceny'!C27</f>
        <v>materiał do kontroli</v>
      </c>
      <c r="D11" s="125">
        <f>'Przykładowe materiały - ceny'!D27</f>
        <v>35000</v>
      </c>
      <c r="E11" s="119" t="str">
        <f>'Przykładowe materiały - ceny'!E27</f>
        <v>zestaw roczny</v>
      </c>
      <c r="F11" s="121">
        <v>1</v>
      </c>
      <c r="G11" s="122">
        <f>'Przykładowe materiały - ceny'!G27</f>
        <v>4054.752</v>
      </c>
      <c r="H11" s="123">
        <f t="shared" si="0"/>
        <v>0.11585005714285714</v>
      </c>
      <c r="I11" s="124" t="s">
        <v>293</v>
      </c>
      <c r="J11" s="113"/>
      <c r="K11" s="113"/>
      <c r="L11" s="113"/>
      <c r="M11" s="113"/>
    </row>
    <row r="12" spans="1:13" ht="36.6" customHeight="1">
      <c r="A12" s="119">
        <f>'Przykładowe materiały - ceny'!A42</f>
        <v>1040</v>
      </c>
      <c r="B12" s="120" t="str">
        <f>'Przykładowe materiały - ceny'!B42</f>
        <v>Kontrola - poziom I</v>
      </c>
      <c r="C12" s="119" t="str">
        <f>'Przykładowe materiały - ceny'!C42</f>
        <v>materiał do kontroli</v>
      </c>
      <c r="D12" s="125">
        <f>'Przykładowe materiały - ceny'!D42</f>
        <v>1200</v>
      </c>
      <c r="E12" s="119" t="str">
        <f>'Przykładowe materiały - ceny'!E42</f>
        <v>zestaw roczny</v>
      </c>
      <c r="F12" s="121">
        <v>1</v>
      </c>
      <c r="G12" s="122">
        <f>'Przykładowe materiały - ceny'!G42</f>
        <v>374.40000000000003</v>
      </c>
      <c r="H12" s="123">
        <f t="shared" si="0"/>
        <v>0.31200000000000006</v>
      </c>
      <c r="I12" s="124" t="s">
        <v>331</v>
      </c>
      <c r="J12" s="113"/>
      <c r="K12" s="113"/>
      <c r="L12" s="113"/>
      <c r="M12" s="113"/>
    </row>
    <row r="13" spans="1:13" ht="30">
      <c r="A13" s="119">
        <f>'Przykładowe materiały - ceny'!A43</f>
        <v>1041</v>
      </c>
      <c r="B13" s="120" t="str">
        <f>'Przykładowe materiały - ceny'!B43</f>
        <v>Kontrola - poziom II</v>
      </c>
      <c r="C13" s="119" t="str">
        <f>'Przykładowe materiały - ceny'!C43</f>
        <v>materiał do kontroli</v>
      </c>
      <c r="D13" s="125">
        <f>'Przykładowe materiały - ceny'!D43</f>
        <v>1500</v>
      </c>
      <c r="E13" s="119" t="str">
        <f>'Przykładowe materiały - ceny'!E43</f>
        <v>zestaw roczny</v>
      </c>
      <c r="F13" s="121">
        <v>1</v>
      </c>
      <c r="G13" s="122">
        <f>'Przykładowe materiały - ceny'!G43</f>
        <v>374.40000000000003</v>
      </c>
      <c r="H13" s="123">
        <f t="shared" si="0"/>
        <v>0.24960000000000002</v>
      </c>
      <c r="I13" s="124" t="s">
        <v>332</v>
      </c>
      <c r="J13" s="113"/>
      <c r="K13" s="113"/>
      <c r="L13" s="113"/>
      <c r="M13" s="113"/>
    </row>
    <row r="14" spans="1:13" ht="45">
      <c r="A14" s="124"/>
      <c r="B14" s="124" t="s">
        <v>312</v>
      </c>
      <c r="C14" s="124"/>
      <c r="D14" s="125"/>
      <c r="E14" s="124"/>
      <c r="F14" s="124"/>
      <c r="G14" s="126"/>
      <c r="H14" s="123">
        <f>'Załącznik 1'!H14</f>
        <v>1.6419044571428574</v>
      </c>
      <c r="I14" s="124"/>
      <c r="J14" s="113"/>
      <c r="K14" s="113"/>
      <c r="L14" s="113"/>
      <c r="M14" s="113"/>
    </row>
    <row r="15" spans="1:13" s="25" customFormat="1" ht="37.15" customHeight="1">
      <c r="A15" s="20"/>
      <c r="B15" s="21" t="s">
        <v>561</v>
      </c>
      <c r="C15" s="22"/>
      <c r="D15" s="24"/>
      <c r="E15" s="23"/>
      <c r="F15" s="24"/>
      <c r="G15" s="24"/>
      <c r="H15" s="42">
        <f>'Przykładowe materiały wspólne'!H29</f>
        <v>0.07908550171815339</v>
      </c>
      <c r="I15" s="26"/>
      <c r="J15" s="69"/>
      <c r="K15" s="69"/>
      <c r="L15" s="69"/>
      <c r="M15" s="69"/>
    </row>
    <row r="16" spans="1:13" ht="15">
      <c r="A16" s="124"/>
      <c r="B16" s="124"/>
      <c r="C16" s="124"/>
      <c r="D16" s="125"/>
      <c r="E16" s="124"/>
      <c r="F16" s="124"/>
      <c r="G16" s="126"/>
      <c r="H16" s="123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20.45" customHeight="1">
      <c r="A19" s="339" t="s">
        <v>221</v>
      </c>
      <c r="B19" s="340"/>
      <c r="C19" s="340"/>
      <c r="D19" s="340"/>
      <c r="E19" s="340"/>
      <c r="F19" s="340"/>
      <c r="G19" s="341"/>
      <c r="H19" s="127">
        <f>SUM(H8:H18)</f>
        <v>51.839208016003866</v>
      </c>
      <c r="I19" s="124"/>
      <c r="J19" s="113"/>
      <c r="K19" s="113"/>
      <c r="L19" s="113"/>
      <c r="M19" s="113"/>
    </row>
    <row r="20" spans="1:13" ht="15">
      <c r="A20" s="128"/>
      <c r="B20" s="128"/>
      <c r="C20" s="128"/>
      <c r="D20" s="129"/>
      <c r="E20" s="128"/>
      <c r="F20" s="128"/>
      <c r="G20" s="129"/>
      <c r="H20" s="128"/>
      <c r="I20" s="128"/>
      <c r="J20" s="113"/>
      <c r="K20" s="113"/>
      <c r="L20" s="113"/>
      <c r="M20" s="113"/>
    </row>
    <row r="21" spans="1:13" ht="15">
      <c r="A21" s="112" t="s">
        <v>175</v>
      </c>
      <c r="B21" s="113"/>
      <c r="C21" s="113"/>
      <c r="D21" s="130"/>
      <c r="E21" s="113"/>
      <c r="F21" s="113"/>
      <c r="G21" s="130"/>
      <c r="H21" s="128"/>
      <c r="I21" s="128"/>
      <c r="J21" s="113"/>
      <c r="K21" s="113"/>
      <c r="L21" s="113"/>
      <c r="M21" s="113"/>
    </row>
    <row r="22" spans="1:13" ht="15">
      <c r="A22" s="112" t="s">
        <v>176</v>
      </c>
      <c r="B22" s="131" t="s">
        <v>226</v>
      </c>
      <c r="C22" s="131" t="s">
        <v>227</v>
      </c>
      <c r="D22" s="113"/>
      <c r="E22" s="113"/>
      <c r="F22" s="113"/>
      <c r="G22" s="113"/>
      <c r="H22" s="132"/>
      <c r="I22" s="128"/>
      <c r="J22" s="113"/>
      <c r="K22" s="113"/>
      <c r="L22" s="113"/>
      <c r="M22" s="113"/>
    </row>
    <row r="23" spans="1:13" ht="15">
      <c r="A23" s="133" t="s">
        <v>167</v>
      </c>
      <c r="B23" s="134">
        <f>'Przykładowe stawki wynagrodzeń'!E14</f>
        <v>44.821322413636366</v>
      </c>
      <c r="C23" s="134">
        <f>B23/60</f>
        <v>0.7470220402272728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5">
      <c r="A24" s="135" t="s">
        <v>207</v>
      </c>
      <c r="B24" s="136">
        <f>'Przykładowe stawki wynagrodzeń'!E19</f>
        <v>31.11891829375</v>
      </c>
      <c r="C24" s="136">
        <f aca="true" t="shared" si="1" ref="C24:C25">B24/60</f>
        <v>0.5186486382291666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208</v>
      </c>
      <c r="B25" s="136">
        <f>'Przykładowe stawki wynagrodzeń'!E21</f>
        <v>24.84834975</v>
      </c>
      <c r="C25" s="136">
        <f t="shared" si="1"/>
        <v>0.4141391625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/>
      <c r="B26" s="136"/>
      <c r="C26" s="136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60">
      <c r="A27" s="114" t="s">
        <v>232</v>
      </c>
      <c r="B27" s="114" t="s">
        <v>222</v>
      </c>
      <c r="C27" s="114" t="s">
        <v>214</v>
      </c>
      <c r="D27" s="114" t="s">
        <v>233</v>
      </c>
      <c r="E27" s="114" t="s">
        <v>234</v>
      </c>
      <c r="F27" s="114" t="s">
        <v>223</v>
      </c>
      <c r="G27" s="114" t="s">
        <v>224</v>
      </c>
      <c r="H27" s="113"/>
      <c r="I27" s="113"/>
      <c r="J27" s="113"/>
      <c r="K27" s="113"/>
      <c r="L27" s="113"/>
      <c r="M27" s="113"/>
    </row>
    <row r="28" spans="1:13" ht="15">
      <c r="A28" s="118"/>
      <c r="B28" s="116" t="s">
        <v>153</v>
      </c>
      <c r="C28" s="116" t="s">
        <v>155</v>
      </c>
      <c r="D28" s="116" t="s">
        <v>156</v>
      </c>
      <c r="E28" s="116" t="s">
        <v>157</v>
      </c>
      <c r="F28" s="116" t="s">
        <v>158</v>
      </c>
      <c r="G28" s="137" t="s">
        <v>225</v>
      </c>
      <c r="H28" s="113"/>
      <c r="I28" s="113"/>
      <c r="J28" s="113"/>
      <c r="K28" s="113"/>
      <c r="L28" s="113"/>
      <c r="M28" s="113"/>
    </row>
    <row r="29" spans="1:13" ht="46.9" customHeight="1">
      <c r="A29" s="124" t="s">
        <v>333</v>
      </c>
      <c r="B29" s="119" t="str">
        <f>A24</f>
        <v>technik analityki</v>
      </c>
      <c r="C29" s="119">
        <v>3</v>
      </c>
      <c r="D29" s="119" t="s">
        <v>166</v>
      </c>
      <c r="E29" s="121">
        <v>5</v>
      </c>
      <c r="F29" s="138">
        <f>C24</f>
        <v>0.5186486382291666</v>
      </c>
      <c r="G29" s="139">
        <f>(E29/C29)*F29</f>
        <v>0.8644143970486111</v>
      </c>
      <c r="H29" s="113"/>
      <c r="I29" s="113"/>
      <c r="J29" s="113"/>
      <c r="K29" s="113"/>
      <c r="L29" s="113"/>
      <c r="M29" s="113"/>
    </row>
    <row r="30" spans="1:13" ht="25.15" customHeight="1">
      <c r="A30" s="124" t="s">
        <v>315</v>
      </c>
      <c r="B30" s="140" t="str">
        <f>A23</f>
        <v>diagnosta laboratoryjny</v>
      </c>
      <c r="C30" s="141">
        <f>'Przykładowy wykaz procedur'!F5</f>
        <v>145.83333333333331</v>
      </c>
      <c r="D30" s="119" t="s">
        <v>166</v>
      </c>
      <c r="E30" s="121">
        <v>60</v>
      </c>
      <c r="F30" s="138">
        <f>C23</f>
        <v>0.7470220402272728</v>
      </c>
      <c r="G30" s="139">
        <f aca="true" t="shared" si="2" ref="G30:G35">(E30/C30)*F30</f>
        <v>0.3073462108363637</v>
      </c>
      <c r="H30" s="113"/>
      <c r="I30" s="113"/>
      <c r="J30" s="113"/>
      <c r="K30" s="113"/>
      <c r="L30" s="113"/>
      <c r="M30" s="113"/>
    </row>
    <row r="31" spans="1:13" ht="19.9" customHeight="1">
      <c r="A31" s="124" t="s">
        <v>314</v>
      </c>
      <c r="B31" s="119" t="str">
        <f>A25</f>
        <v>pomoc laboratoryjna</v>
      </c>
      <c r="C31" s="119">
        <v>146</v>
      </c>
      <c r="D31" s="119" t="s">
        <v>166</v>
      </c>
      <c r="E31" s="121">
        <v>5</v>
      </c>
      <c r="F31" s="138">
        <f>C25</f>
        <v>0.4141391625</v>
      </c>
      <c r="G31" s="139">
        <f t="shared" si="2"/>
        <v>0.014182848030821918</v>
      </c>
      <c r="H31" s="113"/>
      <c r="I31" s="113"/>
      <c r="J31" s="113"/>
      <c r="K31" s="113"/>
      <c r="L31" s="113"/>
      <c r="M31" s="113"/>
    </row>
    <row r="32" spans="1:13" ht="19.9" customHeight="1">
      <c r="A32" s="124" t="s">
        <v>316</v>
      </c>
      <c r="B32" s="119" t="str">
        <f>A23</f>
        <v>diagnosta laboratoryjny</v>
      </c>
      <c r="C32" s="119">
        <v>24</v>
      </c>
      <c r="D32" s="119" t="s">
        <v>166</v>
      </c>
      <c r="E32" s="121">
        <v>16</v>
      </c>
      <c r="F32" s="138">
        <f>C23</f>
        <v>0.7470220402272728</v>
      </c>
      <c r="G32" s="139">
        <f t="shared" si="2"/>
        <v>0.4980146934848485</v>
      </c>
      <c r="H32" s="113"/>
      <c r="I32" s="113"/>
      <c r="J32" s="113"/>
      <c r="K32" s="113"/>
      <c r="L32" s="113"/>
      <c r="M32" s="113"/>
    </row>
    <row r="33" spans="1:13" ht="19.9" customHeight="1">
      <c r="A33" s="124" t="s">
        <v>317</v>
      </c>
      <c r="B33" s="119" t="str">
        <f>A23</f>
        <v>diagnosta laboratoryjny</v>
      </c>
      <c r="C33" s="119">
        <v>24</v>
      </c>
      <c r="D33" s="119" t="s">
        <v>166</v>
      </c>
      <c r="E33" s="121">
        <v>24</v>
      </c>
      <c r="F33" s="138">
        <f>C23</f>
        <v>0.7470220402272728</v>
      </c>
      <c r="G33" s="139">
        <f t="shared" si="2"/>
        <v>0.7470220402272728</v>
      </c>
      <c r="H33" s="113"/>
      <c r="I33" s="113"/>
      <c r="J33" s="113"/>
      <c r="K33" s="113"/>
      <c r="L33" s="113"/>
      <c r="M33" s="113"/>
    </row>
    <row r="34" spans="1:13" ht="19.9" customHeight="1">
      <c r="A34" s="336" t="s">
        <v>318</v>
      </c>
      <c r="B34" s="119" t="str">
        <f>A24</f>
        <v>technik analityki</v>
      </c>
      <c r="C34" s="141">
        <f>'Przykładowy wykaz procedur'!F5</f>
        <v>145.83333333333331</v>
      </c>
      <c r="D34" s="119" t="s">
        <v>166</v>
      </c>
      <c r="E34" s="121">
        <v>15</v>
      </c>
      <c r="F34" s="138">
        <f>C24</f>
        <v>0.5186486382291666</v>
      </c>
      <c r="G34" s="139">
        <f t="shared" si="2"/>
        <v>0.053346717075</v>
      </c>
      <c r="H34" s="113"/>
      <c r="I34" s="113"/>
      <c r="J34" s="113"/>
      <c r="K34" s="113"/>
      <c r="L34" s="113"/>
      <c r="M34" s="113"/>
    </row>
    <row r="35" spans="1:13" ht="19.9" customHeight="1">
      <c r="A35" s="337"/>
      <c r="B35" s="119" t="str">
        <f>A25</f>
        <v>pomoc laboratoryjna</v>
      </c>
      <c r="C35" s="141">
        <f>'Przykładowy wykaz procedur'!F5</f>
        <v>145.83333333333331</v>
      </c>
      <c r="D35" s="119" t="s">
        <v>166</v>
      </c>
      <c r="E35" s="121">
        <v>15</v>
      </c>
      <c r="F35" s="138">
        <f>C25</f>
        <v>0.4141391625</v>
      </c>
      <c r="G35" s="139">
        <f t="shared" si="2"/>
        <v>0.042597171</v>
      </c>
      <c r="H35" s="113"/>
      <c r="I35" s="113"/>
      <c r="J35" s="113"/>
      <c r="K35" s="113"/>
      <c r="L35" s="113"/>
      <c r="M35" s="113"/>
    </row>
    <row r="36" spans="1:13" ht="15">
      <c r="A36" s="339" t="s">
        <v>279</v>
      </c>
      <c r="B36" s="340"/>
      <c r="C36" s="340"/>
      <c r="D36" s="340"/>
      <c r="E36" s="340"/>
      <c r="F36" s="340"/>
      <c r="G36" s="127">
        <f>SUM(G29:G35)</f>
        <v>2.5269240777029185</v>
      </c>
      <c r="H36" s="113"/>
      <c r="I36" s="113"/>
      <c r="J36" s="113"/>
      <c r="K36" s="113"/>
      <c r="L36" s="113"/>
      <c r="M36" s="113"/>
    </row>
    <row r="37" spans="1:13" ht="15">
      <c r="A37" s="142"/>
      <c r="B37" s="142"/>
      <c r="C37" s="142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ht="15">
      <c r="A38" s="142"/>
      <c r="B38" s="142"/>
      <c r="C38" s="14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26.45" customHeight="1">
      <c r="A39" s="342" t="s">
        <v>334</v>
      </c>
      <c r="B39" s="342"/>
      <c r="C39" s="134">
        <f>H19</f>
        <v>51.839208016003866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25.15" customHeight="1">
      <c r="A40" s="335" t="s">
        <v>335</v>
      </c>
      <c r="B40" s="335"/>
      <c r="C40" s="134">
        <f>G36</f>
        <v>2.5269240777029185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25.15" customHeight="1">
      <c r="A41" s="149" t="s">
        <v>209</v>
      </c>
      <c r="B41" s="150"/>
      <c r="C41" s="151">
        <f>SUM(C39:C40)</f>
        <v>54.36613209370678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8" spans="1:13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</sheetData>
  <mergeCells count="6">
    <mergeCell ref="A40:B40"/>
    <mergeCell ref="A34:A35"/>
    <mergeCell ref="B1:C1"/>
    <mergeCell ref="A19:G19"/>
    <mergeCell ref="A36:F36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629BD-005C-442E-846F-60422AF6AFB1}">
  <sheetPr>
    <tabColor rgb="FFFFCCCC"/>
  </sheetPr>
  <dimension ref="A1:M48"/>
  <sheetViews>
    <sheetView workbookViewId="0" topLeftCell="A7">
      <selection activeCell="H20" sqref="H20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procedur'!C17</f>
        <v>Czynnik krzepnięcia VII (FVII)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procedur'!B17</f>
        <v>G31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38.45" customHeight="1">
      <c r="A8" s="119">
        <f>'Przykładowe materiały - ceny'!A46</f>
        <v>1044</v>
      </c>
      <c r="B8" s="120" t="str">
        <f>'Przykładowe materiały - ceny'!B46</f>
        <v>Odczynnik FVII</v>
      </c>
      <c r="C8" s="119" t="str">
        <f>'Przykładowe materiały - ceny'!C46</f>
        <v>odczynnik  do badań FVII</v>
      </c>
      <c r="D8" s="119">
        <v>1</v>
      </c>
      <c r="E8" s="119" t="str">
        <f>'Przykładowe materiały - ceny'!E46</f>
        <v>test</v>
      </c>
      <c r="F8" s="121">
        <v>1</v>
      </c>
      <c r="G8" s="122">
        <f>'Przykładowe materiały - ceny'!G46</f>
        <v>22.464000000000002</v>
      </c>
      <c r="H8" s="123">
        <f>(F8/D8)*G8</f>
        <v>22.464000000000002</v>
      </c>
      <c r="I8" s="124"/>
      <c r="J8" s="113"/>
      <c r="K8" s="113"/>
      <c r="L8" s="113"/>
      <c r="M8" s="113"/>
    </row>
    <row r="9" spans="1:13" ht="45">
      <c r="A9" s="119">
        <f>'Przykładowe materiały - ceny'!A47</f>
        <v>1045</v>
      </c>
      <c r="B9" s="120" t="str">
        <f>'Przykładowe materiały - ceny'!B47</f>
        <v>Odczynnik na kalibrację 5</v>
      </c>
      <c r="C9" s="119" t="str">
        <f>'Przykładowe materiały - ceny'!C47</f>
        <v>odczynnik  do kalibracji</v>
      </c>
      <c r="D9" s="119">
        <v>40</v>
      </c>
      <c r="E9" s="119" t="str">
        <f>'Przykładowe materiały - ceny'!E47</f>
        <v>porcja</v>
      </c>
      <c r="F9" s="121">
        <v>24</v>
      </c>
      <c r="G9" s="122">
        <f>'Przykładowe materiały - ceny'!G47</f>
        <v>22.464000000000002</v>
      </c>
      <c r="H9" s="123">
        <f>(F9/D9)*G9</f>
        <v>13.4784</v>
      </c>
      <c r="I9" s="124" t="s">
        <v>347</v>
      </c>
      <c r="J9" s="113"/>
      <c r="K9" s="113"/>
      <c r="L9" s="113"/>
      <c r="M9" s="113"/>
    </row>
    <row r="10" spans="1:13" ht="30">
      <c r="A10" s="119">
        <f>'Przykładowe materiały - ceny'!A26</f>
        <v>1024</v>
      </c>
      <c r="B10" s="124" t="str">
        <f>'Przykładowe materiały - ceny'!B26</f>
        <v>Calibrator Plasma</v>
      </c>
      <c r="C10" s="119" t="str">
        <f>'Przykładowe materiały - ceny'!C26</f>
        <v>materiał do kontroli</v>
      </c>
      <c r="D10" s="125">
        <f>'Przykładowe materiały - ceny'!D26</f>
        <v>22500</v>
      </c>
      <c r="E10" s="119" t="str">
        <f>'Przykładowe materiały - ceny'!E26</f>
        <v>zestaw roczny</v>
      </c>
      <c r="F10" s="121">
        <v>1</v>
      </c>
      <c r="G10" s="122">
        <f>'Przykładowe materiały - ceny'!G26</f>
        <v>449.28000000000003</v>
      </c>
      <c r="H10" s="123">
        <f aca="true" t="shared" si="0" ref="H10:H13">(F10/D10)*G10</f>
        <v>0.019968000000000003</v>
      </c>
      <c r="I10" s="124" t="s">
        <v>292</v>
      </c>
      <c r="J10" s="113"/>
      <c r="K10" s="113"/>
      <c r="L10" s="113"/>
      <c r="M10" s="113"/>
    </row>
    <row r="11" spans="1:13" ht="30">
      <c r="A11" s="119">
        <f>'Przykładowe materiały - ceny'!A27</f>
        <v>1025</v>
      </c>
      <c r="B11" s="124" t="str">
        <f>'Przykładowe materiały - ceny'!B27</f>
        <v>Normal Control Asayed</v>
      </c>
      <c r="C11" s="119" t="str">
        <f>'Przykładowe materiały - ceny'!C27</f>
        <v>materiał do kontroli</v>
      </c>
      <c r="D11" s="125">
        <f>'Przykładowe materiały - ceny'!D27</f>
        <v>35000</v>
      </c>
      <c r="E11" s="119" t="str">
        <f>'Przykładowe materiały - ceny'!E27</f>
        <v>zestaw roczny</v>
      </c>
      <c r="F11" s="121">
        <v>1</v>
      </c>
      <c r="G11" s="122">
        <f>'Przykładowe materiały - ceny'!G27</f>
        <v>4054.752</v>
      </c>
      <c r="H11" s="123">
        <f t="shared" si="0"/>
        <v>0.11585005714285714</v>
      </c>
      <c r="I11" s="124" t="s">
        <v>293</v>
      </c>
      <c r="J11" s="113"/>
      <c r="K11" s="113"/>
      <c r="L11" s="113"/>
      <c r="M11" s="113"/>
    </row>
    <row r="12" spans="1:13" ht="36.6" customHeight="1">
      <c r="A12" s="119">
        <f>'Przykładowe materiały - ceny'!A42</f>
        <v>1040</v>
      </c>
      <c r="B12" s="120" t="str">
        <f>'Przykładowe materiały - ceny'!B42</f>
        <v>Kontrola - poziom I</v>
      </c>
      <c r="C12" s="119" t="str">
        <f>'Przykładowe materiały - ceny'!C42</f>
        <v>materiał do kontroli</v>
      </c>
      <c r="D12" s="125">
        <f>'Przykładowe materiały - ceny'!D42</f>
        <v>1200</v>
      </c>
      <c r="E12" s="119" t="str">
        <f>'Przykładowe materiały - ceny'!E42</f>
        <v>zestaw roczny</v>
      </c>
      <c r="F12" s="121">
        <v>1</v>
      </c>
      <c r="G12" s="122">
        <f>'Przykładowe materiały - ceny'!G42</f>
        <v>374.40000000000003</v>
      </c>
      <c r="H12" s="123">
        <f t="shared" si="0"/>
        <v>0.31200000000000006</v>
      </c>
      <c r="I12" s="124" t="s">
        <v>331</v>
      </c>
      <c r="J12" s="113"/>
      <c r="K12" s="113"/>
      <c r="L12" s="113"/>
      <c r="M12" s="113"/>
    </row>
    <row r="13" spans="1:13" ht="30">
      <c r="A13" s="119">
        <f>'Przykładowe materiały - ceny'!A43</f>
        <v>1041</v>
      </c>
      <c r="B13" s="120" t="str">
        <f>'Przykładowe materiały - ceny'!B43</f>
        <v>Kontrola - poziom II</v>
      </c>
      <c r="C13" s="119" t="str">
        <f>'Przykładowe materiały - ceny'!C43</f>
        <v>materiał do kontroli</v>
      </c>
      <c r="D13" s="125">
        <f>'Przykładowe materiały - ceny'!D43</f>
        <v>1500</v>
      </c>
      <c r="E13" s="119" t="str">
        <f>'Przykładowe materiały - ceny'!E43</f>
        <v>zestaw roczny</v>
      </c>
      <c r="F13" s="121">
        <v>1</v>
      </c>
      <c r="G13" s="122">
        <f>'Przykładowe materiały - ceny'!G43</f>
        <v>374.40000000000003</v>
      </c>
      <c r="H13" s="123">
        <f t="shared" si="0"/>
        <v>0.24960000000000002</v>
      </c>
      <c r="I13" s="124" t="s">
        <v>332</v>
      </c>
      <c r="J13" s="113"/>
      <c r="K13" s="113"/>
      <c r="L13" s="113"/>
      <c r="M13" s="113"/>
    </row>
    <row r="14" spans="1:13" ht="45">
      <c r="A14" s="124"/>
      <c r="B14" s="124" t="s">
        <v>312</v>
      </c>
      <c r="C14" s="124"/>
      <c r="D14" s="125"/>
      <c r="E14" s="124"/>
      <c r="F14" s="124"/>
      <c r="G14" s="126"/>
      <c r="H14" s="123">
        <f>'Załącznik 1'!H14</f>
        <v>1.6419044571428574</v>
      </c>
      <c r="I14" s="124"/>
      <c r="J14" s="113"/>
      <c r="K14" s="113"/>
      <c r="L14" s="113"/>
      <c r="M14" s="113"/>
    </row>
    <row r="15" spans="1:13" s="25" customFormat="1" ht="37.15" customHeight="1">
      <c r="A15" s="20"/>
      <c r="B15" s="21" t="s">
        <v>561</v>
      </c>
      <c r="C15" s="22"/>
      <c r="D15" s="24"/>
      <c r="E15" s="23"/>
      <c r="F15" s="24"/>
      <c r="G15" s="24"/>
      <c r="H15" s="42">
        <f>'Przykładowe materiały wspólne'!H29</f>
        <v>0.07908550171815339</v>
      </c>
      <c r="I15" s="26"/>
      <c r="J15" s="69"/>
      <c r="K15" s="69"/>
      <c r="L15" s="69"/>
      <c r="M15" s="69"/>
    </row>
    <row r="16" spans="1:13" ht="15">
      <c r="A16" s="124"/>
      <c r="B16" s="124"/>
      <c r="C16" s="124"/>
      <c r="D16" s="125"/>
      <c r="E16" s="124"/>
      <c r="F16" s="124"/>
      <c r="G16" s="126"/>
      <c r="H16" s="123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20.45" customHeight="1">
      <c r="A19" s="339" t="s">
        <v>221</v>
      </c>
      <c r="B19" s="340"/>
      <c r="C19" s="340"/>
      <c r="D19" s="340"/>
      <c r="E19" s="340"/>
      <c r="F19" s="340"/>
      <c r="G19" s="341"/>
      <c r="H19" s="127">
        <f>SUM(H8:H18)</f>
        <v>38.36080801600387</v>
      </c>
      <c r="I19" s="124"/>
      <c r="J19" s="113"/>
      <c r="K19" s="113"/>
      <c r="L19" s="113"/>
      <c r="M19" s="113"/>
    </row>
    <row r="20" spans="1:13" ht="15">
      <c r="A20" s="128"/>
      <c r="B20" s="128"/>
      <c r="C20" s="128"/>
      <c r="D20" s="129"/>
      <c r="E20" s="128"/>
      <c r="F20" s="128"/>
      <c r="G20" s="129"/>
      <c r="H20" s="128"/>
      <c r="I20" s="128"/>
      <c r="J20" s="113"/>
      <c r="K20" s="113"/>
      <c r="L20" s="113"/>
      <c r="M20" s="113"/>
    </row>
    <row r="21" spans="1:13" ht="15">
      <c r="A21" s="112" t="s">
        <v>175</v>
      </c>
      <c r="B21" s="113"/>
      <c r="C21" s="113"/>
      <c r="D21" s="130"/>
      <c r="E21" s="113"/>
      <c r="F21" s="113"/>
      <c r="G21" s="130"/>
      <c r="H21" s="128"/>
      <c r="I21" s="128"/>
      <c r="J21" s="113"/>
      <c r="K21" s="113"/>
      <c r="L21" s="113"/>
      <c r="M21" s="113"/>
    </row>
    <row r="22" spans="1:13" ht="15">
      <c r="A22" s="112" t="s">
        <v>176</v>
      </c>
      <c r="B22" s="131" t="s">
        <v>226</v>
      </c>
      <c r="C22" s="131" t="s">
        <v>227</v>
      </c>
      <c r="D22" s="113"/>
      <c r="E22" s="113"/>
      <c r="F22" s="113"/>
      <c r="G22" s="113"/>
      <c r="H22" s="132"/>
      <c r="I22" s="128"/>
      <c r="J22" s="113"/>
      <c r="K22" s="113"/>
      <c r="L22" s="113"/>
      <c r="M22" s="113"/>
    </row>
    <row r="23" spans="1:13" ht="15">
      <c r="A23" s="133" t="s">
        <v>167</v>
      </c>
      <c r="B23" s="134">
        <f>'Przykładowe stawki wynagrodzeń'!E14</f>
        <v>44.821322413636366</v>
      </c>
      <c r="C23" s="134">
        <f>B23/60</f>
        <v>0.7470220402272728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5">
      <c r="A24" s="135" t="s">
        <v>207</v>
      </c>
      <c r="B24" s="136">
        <f>'Przykładowe stawki wynagrodzeń'!E19</f>
        <v>31.11891829375</v>
      </c>
      <c r="C24" s="136">
        <f aca="true" t="shared" si="1" ref="C24:C25">B24/60</f>
        <v>0.5186486382291666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208</v>
      </c>
      <c r="B25" s="136">
        <f>'Przykładowe stawki wynagrodzeń'!E21</f>
        <v>24.84834975</v>
      </c>
      <c r="C25" s="136">
        <f t="shared" si="1"/>
        <v>0.4141391625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/>
      <c r="B26" s="136"/>
      <c r="C26" s="136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60">
      <c r="A27" s="114" t="s">
        <v>232</v>
      </c>
      <c r="B27" s="114" t="s">
        <v>222</v>
      </c>
      <c r="C27" s="114" t="s">
        <v>214</v>
      </c>
      <c r="D27" s="114" t="s">
        <v>233</v>
      </c>
      <c r="E27" s="114" t="s">
        <v>234</v>
      </c>
      <c r="F27" s="114" t="s">
        <v>223</v>
      </c>
      <c r="G27" s="114" t="s">
        <v>224</v>
      </c>
      <c r="H27" s="113"/>
      <c r="I27" s="113"/>
      <c r="J27" s="113"/>
      <c r="K27" s="113"/>
      <c r="L27" s="113"/>
      <c r="M27" s="113"/>
    </row>
    <row r="28" spans="1:13" ht="15">
      <c r="A28" s="118"/>
      <c r="B28" s="116" t="s">
        <v>153</v>
      </c>
      <c r="C28" s="116" t="s">
        <v>155</v>
      </c>
      <c r="D28" s="116" t="s">
        <v>156</v>
      </c>
      <c r="E28" s="116" t="s">
        <v>157</v>
      </c>
      <c r="F28" s="116" t="s">
        <v>158</v>
      </c>
      <c r="G28" s="137" t="s">
        <v>225</v>
      </c>
      <c r="H28" s="113"/>
      <c r="I28" s="113"/>
      <c r="J28" s="113"/>
      <c r="K28" s="113"/>
      <c r="L28" s="113"/>
      <c r="M28" s="113"/>
    </row>
    <row r="29" spans="1:13" ht="46.9" customHeight="1">
      <c r="A29" s="124" t="s">
        <v>333</v>
      </c>
      <c r="B29" s="119" t="str">
        <f>A24</f>
        <v>technik analityki</v>
      </c>
      <c r="C29" s="119">
        <v>3</v>
      </c>
      <c r="D29" s="119" t="s">
        <v>166</v>
      </c>
      <c r="E29" s="121">
        <v>5</v>
      </c>
      <c r="F29" s="138">
        <f>C24</f>
        <v>0.5186486382291666</v>
      </c>
      <c r="G29" s="139">
        <f>(E29/C29)*F29</f>
        <v>0.8644143970486111</v>
      </c>
      <c r="H29" s="113"/>
      <c r="I29" s="113"/>
      <c r="J29" s="113"/>
      <c r="K29" s="113"/>
      <c r="L29" s="113"/>
      <c r="M29" s="113"/>
    </row>
    <row r="30" spans="1:13" ht="25.15" customHeight="1">
      <c r="A30" s="124" t="s">
        <v>315</v>
      </c>
      <c r="B30" s="140" t="str">
        <f>A23</f>
        <v>diagnosta laboratoryjny</v>
      </c>
      <c r="C30" s="141">
        <f>'Przykładowy wykaz procedur'!F5</f>
        <v>145.83333333333331</v>
      </c>
      <c r="D30" s="119" t="s">
        <v>166</v>
      </c>
      <c r="E30" s="121">
        <v>60</v>
      </c>
      <c r="F30" s="138">
        <f>C23</f>
        <v>0.7470220402272728</v>
      </c>
      <c r="G30" s="139">
        <f aca="true" t="shared" si="2" ref="G30:G35">(E30/C30)*F30</f>
        <v>0.3073462108363637</v>
      </c>
      <c r="H30" s="113"/>
      <c r="I30" s="113"/>
      <c r="J30" s="113"/>
      <c r="K30" s="113"/>
      <c r="L30" s="113"/>
      <c r="M30" s="113"/>
    </row>
    <row r="31" spans="1:13" ht="19.9" customHeight="1">
      <c r="A31" s="124" t="s">
        <v>314</v>
      </c>
      <c r="B31" s="119" t="str">
        <f>A25</f>
        <v>pomoc laboratoryjna</v>
      </c>
      <c r="C31" s="119">
        <v>146</v>
      </c>
      <c r="D31" s="119" t="s">
        <v>166</v>
      </c>
      <c r="E31" s="121">
        <v>5</v>
      </c>
      <c r="F31" s="138">
        <f>C25</f>
        <v>0.4141391625</v>
      </c>
      <c r="G31" s="139">
        <f t="shared" si="2"/>
        <v>0.014182848030821918</v>
      </c>
      <c r="H31" s="113"/>
      <c r="I31" s="113"/>
      <c r="J31" s="113"/>
      <c r="K31" s="113"/>
      <c r="L31" s="113"/>
      <c r="M31" s="113"/>
    </row>
    <row r="32" spans="1:13" ht="19.9" customHeight="1">
      <c r="A32" s="124" t="s">
        <v>316</v>
      </c>
      <c r="B32" s="119" t="str">
        <f>A23</f>
        <v>diagnosta laboratoryjny</v>
      </c>
      <c r="C32" s="119">
        <v>24</v>
      </c>
      <c r="D32" s="119" t="s">
        <v>166</v>
      </c>
      <c r="E32" s="121">
        <v>16</v>
      </c>
      <c r="F32" s="138">
        <f>C23</f>
        <v>0.7470220402272728</v>
      </c>
      <c r="G32" s="139">
        <f t="shared" si="2"/>
        <v>0.4980146934848485</v>
      </c>
      <c r="H32" s="113"/>
      <c r="I32" s="113"/>
      <c r="J32" s="113"/>
      <c r="K32" s="113"/>
      <c r="L32" s="113"/>
      <c r="M32" s="113"/>
    </row>
    <row r="33" spans="1:13" ht="19.9" customHeight="1">
      <c r="A33" s="124" t="s">
        <v>317</v>
      </c>
      <c r="B33" s="119" t="str">
        <f>A23</f>
        <v>diagnosta laboratoryjny</v>
      </c>
      <c r="C33" s="119">
        <v>24</v>
      </c>
      <c r="D33" s="119" t="s">
        <v>166</v>
      </c>
      <c r="E33" s="121">
        <v>24</v>
      </c>
      <c r="F33" s="138">
        <f>C23</f>
        <v>0.7470220402272728</v>
      </c>
      <c r="G33" s="139">
        <f t="shared" si="2"/>
        <v>0.7470220402272728</v>
      </c>
      <c r="H33" s="113"/>
      <c r="I33" s="113"/>
      <c r="J33" s="113"/>
      <c r="K33" s="113"/>
      <c r="L33" s="113"/>
      <c r="M33" s="113"/>
    </row>
    <row r="34" spans="1:13" ht="19.9" customHeight="1">
      <c r="A34" s="336" t="s">
        <v>318</v>
      </c>
      <c r="B34" s="119" t="str">
        <f>A24</f>
        <v>technik analityki</v>
      </c>
      <c r="C34" s="141">
        <f>'Przykładowy wykaz procedur'!F5</f>
        <v>145.83333333333331</v>
      </c>
      <c r="D34" s="119" t="s">
        <v>166</v>
      </c>
      <c r="E34" s="121">
        <v>15</v>
      </c>
      <c r="F34" s="138">
        <f>C24</f>
        <v>0.5186486382291666</v>
      </c>
      <c r="G34" s="139">
        <f t="shared" si="2"/>
        <v>0.053346717075</v>
      </c>
      <c r="H34" s="113"/>
      <c r="I34" s="113"/>
      <c r="J34" s="113"/>
      <c r="K34" s="113"/>
      <c r="L34" s="113"/>
      <c r="M34" s="113"/>
    </row>
    <row r="35" spans="1:13" ht="19.9" customHeight="1">
      <c r="A35" s="337"/>
      <c r="B35" s="119" t="str">
        <f>A25</f>
        <v>pomoc laboratoryjna</v>
      </c>
      <c r="C35" s="141">
        <f>'Przykładowy wykaz procedur'!F5</f>
        <v>145.83333333333331</v>
      </c>
      <c r="D35" s="119" t="s">
        <v>166</v>
      </c>
      <c r="E35" s="121">
        <v>15</v>
      </c>
      <c r="F35" s="138">
        <f>C25</f>
        <v>0.4141391625</v>
      </c>
      <c r="G35" s="139">
        <f t="shared" si="2"/>
        <v>0.042597171</v>
      </c>
      <c r="H35" s="113"/>
      <c r="I35" s="113"/>
      <c r="J35" s="113"/>
      <c r="K35" s="113"/>
      <c r="L35" s="113"/>
      <c r="M35" s="113"/>
    </row>
    <row r="36" spans="1:13" ht="15">
      <c r="A36" s="339" t="s">
        <v>279</v>
      </c>
      <c r="B36" s="340"/>
      <c r="C36" s="340"/>
      <c r="D36" s="340"/>
      <c r="E36" s="340"/>
      <c r="F36" s="340"/>
      <c r="G36" s="127">
        <f>SUM(G29:G35)</f>
        <v>2.5269240777029185</v>
      </c>
      <c r="H36" s="113"/>
      <c r="I36" s="113"/>
      <c r="J36" s="113"/>
      <c r="K36" s="113"/>
      <c r="L36" s="113"/>
      <c r="M36" s="113"/>
    </row>
    <row r="37" spans="1:13" ht="15">
      <c r="A37" s="142"/>
      <c r="B37" s="142"/>
      <c r="C37" s="142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ht="15">
      <c r="A38" s="142"/>
      <c r="B38" s="142"/>
      <c r="C38" s="14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26.45" customHeight="1">
      <c r="A39" s="342" t="s">
        <v>334</v>
      </c>
      <c r="B39" s="342"/>
      <c r="C39" s="134">
        <f>H19</f>
        <v>38.36080801600387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25.15" customHeight="1">
      <c r="A40" s="335" t="s">
        <v>335</v>
      </c>
      <c r="B40" s="335"/>
      <c r="C40" s="134">
        <f>G36</f>
        <v>2.5269240777029185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25.15" customHeight="1">
      <c r="A41" s="149" t="s">
        <v>209</v>
      </c>
      <c r="B41" s="150"/>
      <c r="C41" s="151">
        <f>SUM(C39:C40)</f>
        <v>40.88773209370679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8" spans="1:13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</sheetData>
  <mergeCells count="6">
    <mergeCell ref="B1:C1"/>
    <mergeCell ref="A19:G19"/>
    <mergeCell ref="A36:F36"/>
    <mergeCell ref="A39:B39"/>
    <mergeCell ref="A40:B40"/>
    <mergeCell ref="A34:A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CF3BA-6A1D-42D8-9FF2-38AC4412CB7C}">
  <sheetPr>
    <tabColor rgb="FFFFCCCC"/>
  </sheetPr>
  <dimension ref="A1:M48"/>
  <sheetViews>
    <sheetView workbookViewId="0" topLeftCell="A28">
      <selection activeCell="H16" sqref="H16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procedur'!C18</f>
        <v>Czynnik krzepnięcia VIII (FVIII)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procedur'!B18</f>
        <v>G33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38.45" customHeight="1">
      <c r="A8" s="119">
        <f>'Przykładowe materiały - ceny'!A48</f>
        <v>1046</v>
      </c>
      <c r="B8" s="120" t="str">
        <f>'Przykładowe materiały - ceny'!B48</f>
        <v>Odczynnik FVIII</v>
      </c>
      <c r="C8" s="119" t="str">
        <f>'Przykładowe materiały - ceny'!C48</f>
        <v>odczynnik  do badań FVIII</v>
      </c>
      <c r="D8" s="119">
        <v>1</v>
      </c>
      <c r="E8" s="119" t="str">
        <f>'Przykładowe materiały - ceny'!E48</f>
        <v>test</v>
      </c>
      <c r="F8" s="121">
        <v>1</v>
      </c>
      <c r="G8" s="122">
        <f>'Przykładowe materiały - ceny'!G48</f>
        <v>32.5728</v>
      </c>
      <c r="H8" s="123">
        <f>(F8/D8)*G8</f>
        <v>32.5728</v>
      </c>
      <c r="I8" s="124"/>
      <c r="J8" s="113"/>
      <c r="K8" s="113"/>
      <c r="L8" s="113"/>
      <c r="M8" s="113"/>
    </row>
    <row r="9" spans="1:13" ht="45">
      <c r="A9" s="119">
        <f>'Przykładowe materiały - ceny'!A49</f>
        <v>1047</v>
      </c>
      <c r="B9" s="120" t="str">
        <f>'Przykładowe materiały - ceny'!B49</f>
        <v>Odczynnik na kalibrację 6</v>
      </c>
      <c r="C9" s="119" t="str">
        <f>'Przykładowe materiały - ceny'!C49</f>
        <v>odczynnik  do kalibracji</v>
      </c>
      <c r="D9" s="119">
        <v>160</v>
      </c>
      <c r="E9" s="119" t="str">
        <f>'Przykładowe materiały - ceny'!E49</f>
        <v>porcja</v>
      </c>
      <c r="F9" s="121">
        <v>24</v>
      </c>
      <c r="G9" s="122">
        <f>'Przykładowe materiały - ceny'!G49</f>
        <v>33.6128</v>
      </c>
      <c r="H9" s="123">
        <f>(F9/D9)*G9</f>
        <v>5.04192</v>
      </c>
      <c r="I9" s="124" t="s">
        <v>351</v>
      </c>
      <c r="J9" s="113"/>
      <c r="K9" s="113"/>
      <c r="L9" s="113"/>
      <c r="M9" s="113"/>
    </row>
    <row r="10" spans="1:13" ht="30">
      <c r="A10" s="119">
        <f>'Przykładowe materiały - ceny'!A26</f>
        <v>1024</v>
      </c>
      <c r="B10" s="124" t="str">
        <f>'Przykładowe materiały - ceny'!B26</f>
        <v>Calibrator Plasma</v>
      </c>
      <c r="C10" s="119" t="str">
        <f>'Przykładowe materiały - ceny'!C26</f>
        <v>materiał do kontroli</v>
      </c>
      <c r="D10" s="125">
        <f>'Przykładowe materiały - ceny'!D26</f>
        <v>22500</v>
      </c>
      <c r="E10" s="119" t="str">
        <f>'Przykładowe materiały - ceny'!E26</f>
        <v>zestaw roczny</v>
      </c>
      <c r="F10" s="121">
        <v>1</v>
      </c>
      <c r="G10" s="122">
        <f>'Przykładowe materiały - ceny'!G26</f>
        <v>449.28000000000003</v>
      </c>
      <c r="H10" s="123">
        <f aca="true" t="shared" si="0" ref="H10:H13">(F10/D10)*G10</f>
        <v>0.019968000000000003</v>
      </c>
      <c r="I10" s="124" t="s">
        <v>292</v>
      </c>
      <c r="J10" s="113"/>
      <c r="K10" s="113"/>
      <c r="L10" s="113"/>
      <c r="M10" s="113"/>
    </row>
    <row r="11" spans="1:13" ht="30">
      <c r="A11" s="119">
        <f>'Przykładowe materiały - ceny'!A27</f>
        <v>1025</v>
      </c>
      <c r="B11" s="124" t="str">
        <f>'Przykładowe materiały - ceny'!B27</f>
        <v>Normal Control Asayed</v>
      </c>
      <c r="C11" s="119" t="str">
        <f>'Przykładowe materiały - ceny'!C27</f>
        <v>materiał do kontroli</v>
      </c>
      <c r="D11" s="125">
        <f>'Przykładowe materiały - ceny'!D27</f>
        <v>35000</v>
      </c>
      <c r="E11" s="119" t="str">
        <f>'Przykładowe materiały - ceny'!E27</f>
        <v>zestaw roczny</v>
      </c>
      <c r="F11" s="121">
        <v>1</v>
      </c>
      <c r="G11" s="122">
        <f>'Przykładowe materiały - ceny'!G27</f>
        <v>4054.752</v>
      </c>
      <c r="H11" s="123">
        <f t="shared" si="0"/>
        <v>0.11585005714285714</v>
      </c>
      <c r="I11" s="124" t="s">
        <v>293</v>
      </c>
      <c r="J11" s="113"/>
      <c r="K11" s="113"/>
      <c r="L11" s="113"/>
      <c r="M11" s="113"/>
    </row>
    <row r="12" spans="1:13" ht="36.6" customHeight="1">
      <c r="A12" s="119">
        <f>'Przykładowe materiały - ceny'!A42</f>
        <v>1040</v>
      </c>
      <c r="B12" s="120" t="str">
        <f>'Przykładowe materiały - ceny'!B42</f>
        <v>Kontrola - poziom I</v>
      </c>
      <c r="C12" s="119" t="str">
        <f>'Przykładowe materiały - ceny'!C42</f>
        <v>materiał do kontroli</v>
      </c>
      <c r="D12" s="125">
        <f>'Przykładowe materiały - ceny'!D42</f>
        <v>1200</v>
      </c>
      <c r="E12" s="119" t="str">
        <f>'Przykładowe materiały - ceny'!E42</f>
        <v>zestaw roczny</v>
      </c>
      <c r="F12" s="121">
        <v>1</v>
      </c>
      <c r="G12" s="122">
        <f>'Przykładowe materiały - ceny'!G42</f>
        <v>374.40000000000003</v>
      </c>
      <c r="H12" s="123">
        <f t="shared" si="0"/>
        <v>0.31200000000000006</v>
      </c>
      <c r="I12" s="124" t="s">
        <v>331</v>
      </c>
      <c r="J12" s="113"/>
      <c r="K12" s="113"/>
      <c r="L12" s="113"/>
      <c r="M12" s="113"/>
    </row>
    <row r="13" spans="1:13" ht="30">
      <c r="A13" s="119">
        <f>'Przykładowe materiały - ceny'!A43</f>
        <v>1041</v>
      </c>
      <c r="B13" s="120" t="str">
        <f>'Przykładowe materiały - ceny'!B43</f>
        <v>Kontrola - poziom II</v>
      </c>
      <c r="C13" s="119" t="str">
        <f>'Przykładowe materiały - ceny'!C43</f>
        <v>materiał do kontroli</v>
      </c>
      <c r="D13" s="125">
        <f>'Przykładowe materiały - ceny'!D43</f>
        <v>1500</v>
      </c>
      <c r="E13" s="119" t="str">
        <f>'Przykładowe materiały - ceny'!E43</f>
        <v>zestaw roczny</v>
      </c>
      <c r="F13" s="121">
        <v>1</v>
      </c>
      <c r="G13" s="122">
        <f>'Przykładowe materiały - ceny'!G43</f>
        <v>374.40000000000003</v>
      </c>
      <c r="H13" s="123">
        <f t="shared" si="0"/>
        <v>0.24960000000000002</v>
      </c>
      <c r="I13" s="124" t="s">
        <v>332</v>
      </c>
      <c r="J13" s="113"/>
      <c r="K13" s="113"/>
      <c r="L13" s="113"/>
      <c r="M13" s="113"/>
    </row>
    <row r="14" spans="1:13" ht="45">
      <c r="A14" s="124"/>
      <c r="B14" s="124" t="s">
        <v>312</v>
      </c>
      <c r="C14" s="124"/>
      <c r="D14" s="125"/>
      <c r="E14" s="124"/>
      <c r="F14" s="124"/>
      <c r="G14" s="126"/>
      <c r="H14" s="123">
        <f>'Załącznik 1'!H14</f>
        <v>1.6419044571428574</v>
      </c>
      <c r="I14" s="124"/>
      <c r="J14" s="113"/>
      <c r="K14" s="113"/>
      <c r="L14" s="113"/>
      <c r="M14" s="113"/>
    </row>
    <row r="15" spans="1:13" s="25" customFormat="1" ht="37.15" customHeight="1">
      <c r="A15" s="20"/>
      <c r="B15" s="21" t="s">
        <v>561</v>
      </c>
      <c r="C15" s="22"/>
      <c r="D15" s="24"/>
      <c r="E15" s="23"/>
      <c r="F15" s="24"/>
      <c r="G15" s="24"/>
      <c r="H15" s="42">
        <f>'Przykładowe materiały wspólne'!H29</f>
        <v>0.07908550171815339</v>
      </c>
      <c r="I15" s="26"/>
      <c r="J15" s="69"/>
      <c r="K15" s="69"/>
      <c r="L15" s="69"/>
      <c r="M15" s="69"/>
    </row>
    <row r="16" spans="1:13" ht="15">
      <c r="A16" s="124"/>
      <c r="B16" s="124"/>
      <c r="C16" s="124"/>
      <c r="D16" s="125"/>
      <c r="E16" s="124"/>
      <c r="F16" s="124"/>
      <c r="G16" s="126"/>
      <c r="H16" s="123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20.45" customHeight="1">
      <c r="A19" s="339" t="s">
        <v>221</v>
      </c>
      <c r="B19" s="340"/>
      <c r="C19" s="340"/>
      <c r="D19" s="340"/>
      <c r="E19" s="340"/>
      <c r="F19" s="340"/>
      <c r="G19" s="341"/>
      <c r="H19" s="127">
        <f>SUM(H8:H18)</f>
        <v>40.033128016003865</v>
      </c>
      <c r="I19" s="124"/>
      <c r="J19" s="113"/>
      <c r="K19" s="113"/>
      <c r="L19" s="113"/>
      <c r="M19" s="113"/>
    </row>
    <row r="20" spans="1:13" ht="15">
      <c r="A20" s="128"/>
      <c r="B20" s="128"/>
      <c r="C20" s="128"/>
      <c r="D20" s="129"/>
      <c r="E20" s="128"/>
      <c r="F20" s="128"/>
      <c r="G20" s="129"/>
      <c r="H20" s="128"/>
      <c r="I20" s="128"/>
      <c r="J20" s="113"/>
      <c r="K20" s="113"/>
      <c r="L20" s="113"/>
      <c r="M20" s="113"/>
    </row>
    <row r="21" spans="1:13" ht="15">
      <c r="A21" s="112" t="s">
        <v>175</v>
      </c>
      <c r="B21" s="113"/>
      <c r="C21" s="113"/>
      <c r="D21" s="130"/>
      <c r="E21" s="113"/>
      <c r="F21" s="113"/>
      <c r="G21" s="130"/>
      <c r="H21" s="128"/>
      <c r="I21" s="128"/>
      <c r="J21" s="113"/>
      <c r="K21" s="113"/>
      <c r="L21" s="113"/>
      <c r="M21" s="113"/>
    </row>
    <row r="22" spans="1:13" ht="15">
      <c r="A22" s="112" t="s">
        <v>176</v>
      </c>
      <c r="B22" s="131" t="s">
        <v>226</v>
      </c>
      <c r="C22" s="131" t="s">
        <v>227</v>
      </c>
      <c r="D22" s="113"/>
      <c r="E22" s="113"/>
      <c r="F22" s="113"/>
      <c r="G22" s="113"/>
      <c r="H22" s="132"/>
      <c r="I22" s="128"/>
      <c r="J22" s="113"/>
      <c r="K22" s="113"/>
      <c r="L22" s="113"/>
      <c r="M22" s="113"/>
    </row>
    <row r="23" spans="1:13" ht="15">
      <c r="A23" s="133" t="s">
        <v>167</v>
      </c>
      <c r="B23" s="134">
        <f>'Przykładowe stawki wynagrodzeń'!E14</f>
        <v>44.821322413636366</v>
      </c>
      <c r="C23" s="134">
        <f>B23/60</f>
        <v>0.7470220402272728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5">
      <c r="A24" s="135" t="s">
        <v>207</v>
      </c>
      <c r="B24" s="136">
        <f>'Przykładowe stawki wynagrodzeń'!E19</f>
        <v>31.11891829375</v>
      </c>
      <c r="C24" s="136">
        <f aca="true" t="shared" si="1" ref="C24:C25">B24/60</f>
        <v>0.5186486382291666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208</v>
      </c>
      <c r="B25" s="136">
        <f>'Przykładowe stawki wynagrodzeń'!E21</f>
        <v>24.84834975</v>
      </c>
      <c r="C25" s="136">
        <f t="shared" si="1"/>
        <v>0.4141391625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/>
      <c r="B26" s="136"/>
      <c r="C26" s="136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60">
      <c r="A27" s="114" t="s">
        <v>232</v>
      </c>
      <c r="B27" s="114" t="s">
        <v>222</v>
      </c>
      <c r="C27" s="114" t="s">
        <v>214</v>
      </c>
      <c r="D27" s="114" t="s">
        <v>233</v>
      </c>
      <c r="E27" s="114" t="s">
        <v>234</v>
      </c>
      <c r="F27" s="114" t="s">
        <v>223</v>
      </c>
      <c r="G27" s="114" t="s">
        <v>224</v>
      </c>
      <c r="H27" s="113"/>
      <c r="I27" s="113"/>
      <c r="J27" s="113"/>
      <c r="K27" s="113"/>
      <c r="L27" s="113"/>
      <c r="M27" s="113"/>
    </row>
    <row r="28" spans="1:13" ht="15">
      <c r="A28" s="118"/>
      <c r="B28" s="116" t="s">
        <v>153</v>
      </c>
      <c r="C28" s="116" t="s">
        <v>155</v>
      </c>
      <c r="D28" s="116" t="s">
        <v>156</v>
      </c>
      <c r="E28" s="116" t="s">
        <v>157</v>
      </c>
      <c r="F28" s="116" t="s">
        <v>158</v>
      </c>
      <c r="G28" s="137" t="s">
        <v>225</v>
      </c>
      <c r="H28" s="113"/>
      <c r="I28" s="113"/>
      <c r="J28" s="113"/>
      <c r="K28" s="113"/>
      <c r="L28" s="113"/>
      <c r="M28" s="113"/>
    </row>
    <row r="29" spans="1:13" ht="46.9" customHeight="1">
      <c r="A29" s="124" t="s">
        <v>333</v>
      </c>
      <c r="B29" s="119" t="str">
        <f>A24</f>
        <v>technik analityki</v>
      </c>
      <c r="C29" s="119">
        <v>3</v>
      </c>
      <c r="D29" s="119" t="s">
        <v>166</v>
      </c>
      <c r="E29" s="121">
        <v>5</v>
      </c>
      <c r="F29" s="138">
        <f>C24</f>
        <v>0.5186486382291666</v>
      </c>
      <c r="G29" s="139">
        <f>(E29/C29)*F29</f>
        <v>0.8644143970486111</v>
      </c>
      <c r="H29" s="113"/>
      <c r="I29" s="113"/>
      <c r="J29" s="113"/>
      <c r="K29" s="113"/>
      <c r="L29" s="113"/>
      <c r="M29" s="113"/>
    </row>
    <row r="30" spans="1:13" ht="25.15" customHeight="1">
      <c r="A30" s="124" t="s">
        <v>315</v>
      </c>
      <c r="B30" s="140" t="str">
        <f>A23</f>
        <v>diagnosta laboratoryjny</v>
      </c>
      <c r="C30" s="141">
        <f>'Przykładowy wykaz procedur'!F5</f>
        <v>145.83333333333331</v>
      </c>
      <c r="D30" s="119" t="s">
        <v>166</v>
      </c>
      <c r="E30" s="121">
        <v>60</v>
      </c>
      <c r="F30" s="138">
        <f>C23</f>
        <v>0.7470220402272728</v>
      </c>
      <c r="G30" s="139">
        <f aca="true" t="shared" si="2" ref="G30:G35">(E30/C30)*F30</f>
        <v>0.3073462108363637</v>
      </c>
      <c r="H30" s="113"/>
      <c r="I30" s="113"/>
      <c r="J30" s="113"/>
      <c r="K30" s="113"/>
      <c r="L30" s="113"/>
      <c r="M30" s="113"/>
    </row>
    <row r="31" spans="1:13" ht="19.9" customHeight="1">
      <c r="A31" s="124" t="s">
        <v>314</v>
      </c>
      <c r="B31" s="119" t="str">
        <f>A25</f>
        <v>pomoc laboratoryjna</v>
      </c>
      <c r="C31" s="119">
        <v>146</v>
      </c>
      <c r="D31" s="119" t="s">
        <v>166</v>
      </c>
      <c r="E31" s="121">
        <v>5</v>
      </c>
      <c r="F31" s="138">
        <f>C25</f>
        <v>0.4141391625</v>
      </c>
      <c r="G31" s="139">
        <f t="shared" si="2"/>
        <v>0.014182848030821918</v>
      </c>
      <c r="H31" s="113"/>
      <c r="I31" s="113"/>
      <c r="J31" s="113"/>
      <c r="K31" s="113"/>
      <c r="L31" s="113"/>
      <c r="M31" s="113"/>
    </row>
    <row r="32" spans="1:13" ht="19.9" customHeight="1">
      <c r="A32" s="124" t="s">
        <v>316</v>
      </c>
      <c r="B32" s="119" t="str">
        <f>A23</f>
        <v>diagnosta laboratoryjny</v>
      </c>
      <c r="C32" s="119">
        <v>24</v>
      </c>
      <c r="D32" s="119" t="s">
        <v>166</v>
      </c>
      <c r="E32" s="121">
        <v>16</v>
      </c>
      <c r="F32" s="138">
        <f>C23</f>
        <v>0.7470220402272728</v>
      </c>
      <c r="G32" s="139">
        <f t="shared" si="2"/>
        <v>0.4980146934848485</v>
      </c>
      <c r="H32" s="113"/>
      <c r="I32" s="113"/>
      <c r="J32" s="113"/>
      <c r="K32" s="113"/>
      <c r="L32" s="113"/>
      <c r="M32" s="113"/>
    </row>
    <row r="33" spans="1:13" ht="19.9" customHeight="1">
      <c r="A33" s="124" t="s">
        <v>317</v>
      </c>
      <c r="B33" s="119" t="str">
        <f>A23</f>
        <v>diagnosta laboratoryjny</v>
      </c>
      <c r="C33" s="119">
        <v>24</v>
      </c>
      <c r="D33" s="119" t="s">
        <v>166</v>
      </c>
      <c r="E33" s="121">
        <v>24</v>
      </c>
      <c r="F33" s="138">
        <f>C23</f>
        <v>0.7470220402272728</v>
      </c>
      <c r="G33" s="139">
        <f t="shared" si="2"/>
        <v>0.7470220402272728</v>
      </c>
      <c r="H33" s="113"/>
      <c r="I33" s="113"/>
      <c r="J33" s="113"/>
      <c r="K33" s="113"/>
      <c r="L33" s="113"/>
      <c r="M33" s="113"/>
    </row>
    <row r="34" spans="1:13" ht="19.9" customHeight="1">
      <c r="A34" s="336" t="s">
        <v>318</v>
      </c>
      <c r="B34" s="119" t="str">
        <f>A24</f>
        <v>technik analityki</v>
      </c>
      <c r="C34" s="141">
        <f>'Przykładowy wykaz procedur'!F5</f>
        <v>145.83333333333331</v>
      </c>
      <c r="D34" s="119" t="s">
        <v>166</v>
      </c>
      <c r="E34" s="121">
        <v>15</v>
      </c>
      <c r="F34" s="138">
        <f>C24</f>
        <v>0.5186486382291666</v>
      </c>
      <c r="G34" s="139">
        <f t="shared" si="2"/>
        <v>0.053346717075</v>
      </c>
      <c r="H34" s="113"/>
      <c r="I34" s="113"/>
      <c r="J34" s="113"/>
      <c r="K34" s="113"/>
      <c r="L34" s="113"/>
      <c r="M34" s="113"/>
    </row>
    <row r="35" spans="1:13" ht="19.9" customHeight="1">
      <c r="A35" s="337"/>
      <c r="B35" s="119" t="str">
        <f>A25</f>
        <v>pomoc laboratoryjna</v>
      </c>
      <c r="C35" s="141">
        <f>'Przykładowy wykaz procedur'!F5</f>
        <v>145.83333333333331</v>
      </c>
      <c r="D35" s="119" t="s">
        <v>166</v>
      </c>
      <c r="E35" s="121">
        <v>15</v>
      </c>
      <c r="F35" s="138">
        <f>C25</f>
        <v>0.4141391625</v>
      </c>
      <c r="G35" s="139">
        <f t="shared" si="2"/>
        <v>0.042597171</v>
      </c>
      <c r="H35" s="113"/>
      <c r="I35" s="113"/>
      <c r="J35" s="113"/>
      <c r="K35" s="113"/>
      <c r="L35" s="113"/>
      <c r="M35" s="113"/>
    </row>
    <row r="36" spans="1:13" ht="15">
      <c r="A36" s="339" t="s">
        <v>279</v>
      </c>
      <c r="B36" s="340"/>
      <c r="C36" s="340"/>
      <c r="D36" s="340"/>
      <c r="E36" s="340"/>
      <c r="F36" s="340"/>
      <c r="G36" s="127">
        <f>SUM(G29:G35)</f>
        <v>2.5269240777029185</v>
      </c>
      <c r="H36" s="113"/>
      <c r="I36" s="113"/>
      <c r="J36" s="113"/>
      <c r="K36" s="113"/>
      <c r="L36" s="113"/>
      <c r="M36" s="113"/>
    </row>
    <row r="37" spans="1:13" ht="15">
      <c r="A37" s="142"/>
      <c r="B37" s="142"/>
      <c r="C37" s="142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ht="15">
      <c r="A38" s="142"/>
      <c r="B38" s="142"/>
      <c r="C38" s="14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26.45" customHeight="1">
      <c r="A39" s="342" t="s">
        <v>334</v>
      </c>
      <c r="B39" s="342"/>
      <c r="C39" s="134">
        <f>H19</f>
        <v>40.033128016003865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25.15" customHeight="1">
      <c r="A40" s="335" t="s">
        <v>335</v>
      </c>
      <c r="B40" s="335"/>
      <c r="C40" s="134">
        <f>G36</f>
        <v>2.5269240777029185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25.15" customHeight="1">
      <c r="A41" s="149" t="s">
        <v>209</v>
      </c>
      <c r="B41" s="150"/>
      <c r="C41" s="151">
        <f>SUM(C39:C40)</f>
        <v>42.56005209370678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8" spans="1:13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</sheetData>
  <mergeCells count="6">
    <mergeCell ref="B1:C1"/>
    <mergeCell ref="A19:G19"/>
    <mergeCell ref="A36:F36"/>
    <mergeCell ref="A39:B39"/>
    <mergeCell ref="A40:B40"/>
    <mergeCell ref="A34:A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FDE05-B85D-4113-8B8D-766B3D3C05BD}">
  <sheetPr>
    <tabColor rgb="FFFFCCCC"/>
  </sheetPr>
  <dimension ref="A1:M48"/>
  <sheetViews>
    <sheetView workbookViewId="0" topLeftCell="A28">
      <selection activeCell="H15" sqref="H15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procedur'!C19</f>
        <v>Czynnik krzepnięcia X (FX)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procedur'!B19</f>
        <v>G37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38.45" customHeight="1">
      <c r="A8" s="119">
        <f>'Przykładowe materiały - ceny'!A50</f>
        <v>1048</v>
      </c>
      <c r="B8" s="120" t="str">
        <f>'Przykładowe materiały - ceny'!B50</f>
        <v>Odczynnik FX</v>
      </c>
      <c r="C8" s="119" t="str">
        <f>'Przykładowe materiały - ceny'!C50</f>
        <v>odczynnik  do badań FX</v>
      </c>
      <c r="D8" s="119">
        <v>1</v>
      </c>
      <c r="E8" s="119" t="str">
        <f>'Przykładowe materiały - ceny'!E50</f>
        <v>test</v>
      </c>
      <c r="F8" s="121">
        <v>1</v>
      </c>
      <c r="G8" s="122">
        <f>'Przykładowe materiały - ceny'!G50</f>
        <v>22.464000000000002</v>
      </c>
      <c r="H8" s="123">
        <f>(F8/D8)*G8</f>
        <v>22.464000000000002</v>
      </c>
      <c r="I8" s="124"/>
      <c r="J8" s="113"/>
      <c r="K8" s="113"/>
      <c r="L8" s="113"/>
      <c r="M8" s="113"/>
    </row>
    <row r="9" spans="1:13" ht="45">
      <c r="A9" s="119">
        <f>'Przykładowe materiały - ceny'!A51</f>
        <v>1049</v>
      </c>
      <c r="B9" s="120" t="str">
        <f>'Przykładowe materiały - ceny'!B51</f>
        <v>Odczynnik na kalibrację 7</v>
      </c>
      <c r="C9" s="119" t="str">
        <f>'Przykładowe materiały - ceny'!C51</f>
        <v>odczynnik  do kalibracji</v>
      </c>
      <c r="D9" s="119">
        <v>25</v>
      </c>
      <c r="E9" s="119" t="str">
        <f>'Przykładowe materiały - ceny'!E51</f>
        <v>porcja</v>
      </c>
      <c r="F9" s="121">
        <v>24</v>
      </c>
      <c r="G9" s="122">
        <f>'Przykładowe materiały - ceny'!G51</f>
        <v>22.464000000000002</v>
      </c>
      <c r="H9" s="123">
        <f>(F9/D9)*G9</f>
        <v>21.565440000000002</v>
      </c>
      <c r="I9" s="124" t="s">
        <v>338</v>
      </c>
      <c r="J9" s="113"/>
      <c r="K9" s="113"/>
      <c r="L9" s="113"/>
      <c r="M9" s="113"/>
    </row>
    <row r="10" spans="1:13" ht="30">
      <c r="A10" s="119">
        <f>'Przykładowe materiały - ceny'!A26</f>
        <v>1024</v>
      </c>
      <c r="B10" s="124" t="str">
        <f>'Przykładowe materiały - ceny'!B26</f>
        <v>Calibrator Plasma</v>
      </c>
      <c r="C10" s="119" t="str">
        <f>'Przykładowe materiały - ceny'!C26</f>
        <v>materiał do kontroli</v>
      </c>
      <c r="D10" s="125">
        <f>'Przykładowe materiały - ceny'!D26</f>
        <v>22500</v>
      </c>
      <c r="E10" s="119" t="str">
        <f>'Przykładowe materiały - ceny'!E26</f>
        <v>zestaw roczny</v>
      </c>
      <c r="F10" s="121">
        <v>1</v>
      </c>
      <c r="G10" s="122">
        <f>'Przykładowe materiały - ceny'!G26</f>
        <v>449.28000000000003</v>
      </c>
      <c r="H10" s="123">
        <f aca="true" t="shared" si="0" ref="H10:H13">(F10/D10)*G10</f>
        <v>0.019968000000000003</v>
      </c>
      <c r="I10" s="124" t="s">
        <v>292</v>
      </c>
      <c r="J10" s="113"/>
      <c r="K10" s="113"/>
      <c r="L10" s="113"/>
      <c r="M10" s="113"/>
    </row>
    <row r="11" spans="1:13" ht="30">
      <c r="A11" s="119">
        <f>'Przykładowe materiały - ceny'!A27</f>
        <v>1025</v>
      </c>
      <c r="B11" s="124" t="str">
        <f>'Przykładowe materiały - ceny'!B27</f>
        <v>Normal Control Asayed</v>
      </c>
      <c r="C11" s="119" t="str">
        <f>'Przykładowe materiały - ceny'!C27</f>
        <v>materiał do kontroli</v>
      </c>
      <c r="D11" s="125">
        <f>'Przykładowe materiały - ceny'!D27</f>
        <v>35000</v>
      </c>
      <c r="E11" s="119" t="str">
        <f>'Przykładowe materiały - ceny'!E27</f>
        <v>zestaw roczny</v>
      </c>
      <c r="F11" s="121">
        <v>1</v>
      </c>
      <c r="G11" s="122">
        <f>'Przykładowe materiały - ceny'!G27</f>
        <v>4054.752</v>
      </c>
      <c r="H11" s="123">
        <f t="shared" si="0"/>
        <v>0.11585005714285714</v>
      </c>
      <c r="I11" s="124" t="s">
        <v>293</v>
      </c>
      <c r="J11" s="113"/>
      <c r="K11" s="113"/>
      <c r="L11" s="113"/>
      <c r="M11" s="113"/>
    </row>
    <row r="12" spans="1:13" ht="36.6" customHeight="1">
      <c r="A12" s="119">
        <f>'Przykładowe materiały - ceny'!A42</f>
        <v>1040</v>
      </c>
      <c r="B12" s="120" t="str">
        <f>'Przykładowe materiały - ceny'!B42</f>
        <v>Kontrola - poziom I</v>
      </c>
      <c r="C12" s="119" t="str">
        <f>'Przykładowe materiały - ceny'!C42</f>
        <v>materiał do kontroli</v>
      </c>
      <c r="D12" s="125">
        <f>'Przykładowe materiały - ceny'!D42</f>
        <v>1200</v>
      </c>
      <c r="E12" s="119" t="str">
        <f>'Przykładowe materiały - ceny'!E42</f>
        <v>zestaw roczny</v>
      </c>
      <c r="F12" s="121">
        <v>1</v>
      </c>
      <c r="G12" s="122">
        <f>'Przykładowe materiały - ceny'!G42</f>
        <v>374.40000000000003</v>
      </c>
      <c r="H12" s="123">
        <f t="shared" si="0"/>
        <v>0.31200000000000006</v>
      </c>
      <c r="I12" s="124" t="s">
        <v>331</v>
      </c>
      <c r="J12" s="113"/>
      <c r="K12" s="113"/>
      <c r="L12" s="113"/>
      <c r="M12" s="113"/>
    </row>
    <row r="13" spans="1:13" ht="30">
      <c r="A13" s="119">
        <f>'Przykładowe materiały - ceny'!A43</f>
        <v>1041</v>
      </c>
      <c r="B13" s="120" t="str">
        <f>'Przykładowe materiały - ceny'!B43</f>
        <v>Kontrola - poziom II</v>
      </c>
      <c r="C13" s="119" t="str">
        <f>'Przykładowe materiały - ceny'!C43</f>
        <v>materiał do kontroli</v>
      </c>
      <c r="D13" s="125">
        <f>'Przykładowe materiały - ceny'!D43</f>
        <v>1500</v>
      </c>
      <c r="E13" s="119" t="str">
        <f>'Przykładowe materiały - ceny'!E43</f>
        <v>zestaw roczny</v>
      </c>
      <c r="F13" s="121">
        <v>1</v>
      </c>
      <c r="G13" s="122">
        <f>'Przykładowe materiały - ceny'!G43</f>
        <v>374.40000000000003</v>
      </c>
      <c r="H13" s="123">
        <f t="shared" si="0"/>
        <v>0.24960000000000002</v>
      </c>
      <c r="I13" s="124" t="s">
        <v>332</v>
      </c>
      <c r="J13" s="113"/>
      <c r="K13" s="113"/>
      <c r="L13" s="113"/>
      <c r="M13" s="113"/>
    </row>
    <row r="14" spans="1:13" ht="45">
      <c r="A14" s="124"/>
      <c r="B14" s="124" t="s">
        <v>312</v>
      </c>
      <c r="C14" s="124"/>
      <c r="D14" s="125"/>
      <c r="E14" s="124"/>
      <c r="F14" s="124"/>
      <c r="G14" s="126"/>
      <c r="H14" s="123">
        <f>'Załącznik 1'!H14</f>
        <v>1.6419044571428574</v>
      </c>
      <c r="I14" s="124"/>
      <c r="J14" s="113"/>
      <c r="K14" s="113"/>
      <c r="L14" s="113"/>
      <c r="M14" s="113"/>
    </row>
    <row r="15" spans="1:13" s="25" customFormat="1" ht="37.15" customHeight="1">
      <c r="A15" s="20"/>
      <c r="B15" s="21" t="s">
        <v>561</v>
      </c>
      <c r="C15" s="22"/>
      <c r="D15" s="24"/>
      <c r="E15" s="23"/>
      <c r="F15" s="24"/>
      <c r="G15" s="24"/>
      <c r="H15" s="42">
        <f>'Przykładowe materiały wspólne'!H29</f>
        <v>0.07908550171815339</v>
      </c>
      <c r="I15" s="26"/>
      <c r="J15" s="69"/>
      <c r="K15" s="69"/>
      <c r="L15" s="69"/>
      <c r="M15" s="69"/>
    </row>
    <row r="16" spans="1:13" ht="15">
      <c r="A16" s="124"/>
      <c r="B16" s="124"/>
      <c r="C16" s="124"/>
      <c r="D16" s="125"/>
      <c r="E16" s="124"/>
      <c r="F16" s="124"/>
      <c r="G16" s="126"/>
      <c r="H16" s="123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20.45" customHeight="1">
      <c r="A19" s="339" t="s">
        <v>221</v>
      </c>
      <c r="B19" s="340"/>
      <c r="C19" s="340"/>
      <c r="D19" s="340"/>
      <c r="E19" s="340"/>
      <c r="F19" s="340"/>
      <c r="G19" s="341"/>
      <c r="H19" s="127">
        <f>SUM(H8:H18)</f>
        <v>46.447848016003874</v>
      </c>
      <c r="I19" s="124"/>
      <c r="J19" s="113"/>
      <c r="K19" s="113"/>
      <c r="L19" s="113"/>
      <c r="M19" s="113"/>
    </row>
    <row r="20" spans="1:13" ht="15">
      <c r="A20" s="128"/>
      <c r="B20" s="128"/>
      <c r="C20" s="128"/>
      <c r="D20" s="129"/>
      <c r="E20" s="128"/>
      <c r="F20" s="128"/>
      <c r="G20" s="129"/>
      <c r="H20" s="128"/>
      <c r="I20" s="128"/>
      <c r="J20" s="113"/>
      <c r="K20" s="113"/>
      <c r="L20" s="113"/>
      <c r="M20" s="113"/>
    </row>
    <row r="21" spans="1:13" ht="15">
      <c r="A21" s="112" t="s">
        <v>175</v>
      </c>
      <c r="B21" s="113"/>
      <c r="C21" s="113"/>
      <c r="D21" s="130"/>
      <c r="E21" s="113"/>
      <c r="F21" s="113"/>
      <c r="G21" s="130"/>
      <c r="H21" s="128"/>
      <c r="I21" s="128"/>
      <c r="J21" s="113"/>
      <c r="K21" s="113"/>
      <c r="L21" s="113"/>
      <c r="M21" s="113"/>
    </row>
    <row r="22" spans="1:13" ht="15">
      <c r="A22" s="112" t="s">
        <v>176</v>
      </c>
      <c r="B22" s="131" t="s">
        <v>226</v>
      </c>
      <c r="C22" s="131" t="s">
        <v>227</v>
      </c>
      <c r="D22" s="113"/>
      <c r="E22" s="113"/>
      <c r="F22" s="113"/>
      <c r="G22" s="113"/>
      <c r="H22" s="132"/>
      <c r="I22" s="128"/>
      <c r="J22" s="113"/>
      <c r="K22" s="113"/>
      <c r="L22" s="113"/>
      <c r="M22" s="113"/>
    </row>
    <row r="23" spans="1:13" ht="15">
      <c r="A23" s="133" t="s">
        <v>167</v>
      </c>
      <c r="B23" s="134">
        <f>'Przykładowe stawki wynagrodzeń'!E14</f>
        <v>44.821322413636366</v>
      </c>
      <c r="C23" s="134">
        <f>B23/60</f>
        <v>0.7470220402272728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5">
      <c r="A24" s="135" t="s">
        <v>207</v>
      </c>
      <c r="B24" s="136">
        <f>'Przykładowe stawki wynagrodzeń'!E19</f>
        <v>31.11891829375</v>
      </c>
      <c r="C24" s="136">
        <f aca="true" t="shared" si="1" ref="C24:C25">B24/60</f>
        <v>0.5186486382291666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208</v>
      </c>
      <c r="B25" s="136">
        <f>'Przykładowe stawki wynagrodzeń'!E21</f>
        <v>24.84834975</v>
      </c>
      <c r="C25" s="136">
        <f t="shared" si="1"/>
        <v>0.4141391625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/>
      <c r="B26" s="136"/>
      <c r="C26" s="136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60">
      <c r="A27" s="114" t="s">
        <v>232</v>
      </c>
      <c r="B27" s="114" t="s">
        <v>222</v>
      </c>
      <c r="C27" s="114" t="s">
        <v>214</v>
      </c>
      <c r="D27" s="114" t="s">
        <v>233</v>
      </c>
      <c r="E27" s="114" t="s">
        <v>234</v>
      </c>
      <c r="F27" s="114" t="s">
        <v>223</v>
      </c>
      <c r="G27" s="114" t="s">
        <v>224</v>
      </c>
      <c r="H27" s="113"/>
      <c r="I27" s="113"/>
      <c r="J27" s="113"/>
      <c r="K27" s="113"/>
      <c r="L27" s="113"/>
      <c r="M27" s="113"/>
    </row>
    <row r="28" spans="1:13" ht="15">
      <c r="A28" s="118"/>
      <c r="B28" s="116" t="s">
        <v>153</v>
      </c>
      <c r="C28" s="116" t="s">
        <v>155</v>
      </c>
      <c r="D28" s="116" t="s">
        <v>156</v>
      </c>
      <c r="E28" s="116" t="s">
        <v>157</v>
      </c>
      <c r="F28" s="116" t="s">
        <v>158</v>
      </c>
      <c r="G28" s="137" t="s">
        <v>225</v>
      </c>
      <c r="H28" s="113"/>
      <c r="I28" s="113"/>
      <c r="J28" s="113"/>
      <c r="K28" s="113"/>
      <c r="L28" s="113"/>
      <c r="M28" s="113"/>
    </row>
    <row r="29" spans="1:13" ht="46.9" customHeight="1">
      <c r="A29" s="124" t="s">
        <v>333</v>
      </c>
      <c r="B29" s="119" t="str">
        <f>A24</f>
        <v>technik analityki</v>
      </c>
      <c r="C29" s="119">
        <v>3</v>
      </c>
      <c r="D29" s="119" t="s">
        <v>166</v>
      </c>
      <c r="E29" s="121">
        <v>5</v>
      </c>
      <c r="F29" s="138">
        <f>C24</f>
        <v>0.5186486382291666</v>
      </c>
      <c r="G29" s="139">
        <f>(E29/C29)*F29</f>
        <v>0.8644143970486111</v>
      </c>
      <c r="H29" s="113"/>
      <c r="I29" s="113"/>
      <c r="J29" s="113"/>
      <c r="K29" s="113"/>
      <c r="L29" s="113"/>
      <c r="M29" s="113"/>
    </row>
    <row r="30" spans="1:13" ht="25.15" customHeight="1">
      <c r="A30" s="124" t="s">
        <v>315</v>
      </c>
      <c r="B30" s="140" t="str">
        <f>A23</f>
        <v>diagnosta laboratoryjny</v>
      </c>
      <c r="C30" s="141">
        <f>'Przykładowy wykaz procedur'!F5</f>
        <v>145.83333333333331</v>
      </c>
      <c r="D30" s="119" t="s">
        <v>166</v>
      </c>
      <c r="E30" s="121">
        <v>60</v>
      </c>
      <c r="F30" s="138">
        <f>C23</f>
        <v>0.7470220402272728</v>
      </c>
      <c r="G30" s="139">
        <f aca="true" t="shared" si="2" ref="G30:G35">(E30/C30)*F30</f>
        <v>0.3073462108363637</v>
      </c>
      <c r="H30" s="113"/>
      <c r="I30" s="113"/>
      <c r="J30" s="113"/>
      <c r="K30" s="113"/>
      <c r="L30" s="113"/>
      <c r="M30" s="113"/>
    </row>
    <row r="31" spans="1:13" ht="19.9" customHeight="1">
      <c r="A31" s="124" t="s">
        <v>314</v>
      </c>
      <c r="B31" s="119" t="str">
        <f>A25</f>
        <v>pomoc laboratoryjna</v>
      </c>
      <c r="C31" s="119">
        <v>146</v>
      </c>
      <c r="D31" s="119" t="s">
        <v>166</v>
      </c>
      <c r="E31" s="121">
        <v>5</v>
      </c>
      <c r="F31" s="138">
        <f>C25</f>
        <v>0.4141391625</v>
      </c>
      <c r="G31" s="139">
        <f t="shared" si="2"/>
        <v>0.014182848030821918</v>
      </c>
      <c r="H31" s="113"/>
      <c r="I31" s="113"/>
      <c r="J31" s="113"/>
      <c r="K31" s="113"/>
      <c r="L31" s="113"/>
      <c r="M31" s="113"/>
    </row>
    <row r="32" spans="1:13" ht="19.9" customHeight="1">
      <c r="A32" s="124" t="s">
        <v>316</v>
      </c>
      <c r="B32" s="119" t="str">
        <f>A23</f>
        <v>diagnosta laboratoryjny</v>
      </c>
      <c r="C32" s="119">
        <v>24</v>
      </c>
      <c r="D32" s="119" t="s">
        <v>166</v>
      </c>
      <c r="E32" s="121">
        <v>16</v>
      </c>
      <c r="F32" s="138">
        <f>C23</f>
        <v>0.7470220402272728</v>
      </c>
      <c r="G32" s="139">
        <f t="shared" si="2"/>
        <v>0.4980146934848485</v>
      </c>
      <c r="H32" s="113"/>
      <c r="I32" s="113"/>
      <c r="J32" s="113"/>
      <c r="K32" s="113"/>
      <c r="L32" s="113"/>
      <c r="M32" s="113"/>
    </row>
    <row r="33" spans="1:13" ht="19.9" customHeight="1">
      <c r="A33" s="124" t="s">
        <v>317</v>
      </c>
      <c r="B33" s="119" t="str">
        <f>A23</f>
        <v>diagnosta laboratoryjny</v>
      </c>
      <c r="C33" s="119">
        <v>24</v>
      </c>
      <c r="D33" s="119" t="s">
        <v>166</v>
      </c>
      <c r="E33" s="121">
        <v>24</v>
      </c>
      <c r="F33" s="138">
        <f>C23</f>
        <v>0.7470220402272728</v>
      </c>
      <c r="G33" s="139">
        <f t="shared" si="2"/>
        <v>0.7470220402272728</v>
      </c>
      <c r="H33" s="113"/>
      <c r="I33" s="113"/>
      <c r="J33" s="113"/>
      <c r="K33" s="113"/>
      <c r="L33" s="113"/>
      <c r="M33" s="113"/>
    </row>
    <row r="34" spans="1:13" ht="19.9" customHeight="1">
      <c r="A34" s="336" t="s">
        <v>318</v>
      </c>
      <c r="B34" s="119" t="str">
        <f>A24</f>
        <v>technik analityki</v>
      </c>
      <c r="C34" s="141">
        <f>'Przykładowy wykaz procedur'!F5</f>
        <v>145.83333333333331</v>
      </c>
      <c r="D34" s="119" t="s">
        <v>166</v>
      </c>
      <c r="E34" s="121">
        <v>15</v>
      </c>
      <c r="F34" s="138">
        <f>C24</f>
        <v>0.5186486382291666</v>
      </c>
      <c r="G34" s="139">
        <f t="shared" si="2"/>
        <v>0.053346717075</v>
      </c>
      <c r="H34" s="113"/>
      <c r="I34" s="113"/>
      <c r="J34" s="113"/>
      <c r="K34" s="113"/>
      <c r="L34" s="113"/>
      <c r="M34" s="113"/>
    </row>
    <row r="35" spans="1:13" ht="19.9" customHeight="1">
      <c r="A35" s="337"/>
      <c r="B35" s="119" t="str">
        <f>A25</f>
        <v>pomoc laboratoryjna</v>
      </c>
      <c r="C35" s="141">
        <f>'Przykładowy wykaz procedur'!F5</f>
        <v>145.83333333333331</v>
      </c>
      <c r="D35" s="119" t="s">
        <v>166</v>
      </c>
      <c r="E35" s="121">
        <v>15</v>
      </c>
      <c r="F35" s="138">
        <f>C25</f>
        <v>0.4141391625</v>
      </c>
      <c r="G35" s="139">
        <f t="shared" si="2"/>
        <v>0.042597171</v>
      </c>
      <c r="H35" s="113"/>
      <c r="I35" s="113"/>
      <c r="J35" s="113"/>
      <c r="K35" s="113"/>
      <c r="L35" s="113"/>
      <c r="M35" s="113"/>
    </row>
    <row r="36" spans="1:13" ht="15">
      <c r="A36" s="339" t="s">
        <v>279</v>
      </c>
      <c r="B36" s="340"/>
      <c r="C36" s="340"/>
      <c r="D36" s="340"/>
      <c r="E36" s="340"/>
      <c r="F36" s="340"/>
      <c r="G36" s="127">
        <f>SUM(G29:G35)</f>
        <v>2.5269240777029185</v>
      </c>
      <c r="H36" s="113"/>
      <c r="I36" s="113"/>
      <c r="J36" s="113"/>
      <c r="K36" s="113"/>
      <c r="L36" s="113"/>
      <c r="M36" s="113"/>
    </row>
    <row r="37" spans="1:13" ht="15">
      <c r="A37" s="142"/>
      <c r="B37" s="142"/>
      <c r="C37" s="142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ht="15">
      <c r="A38" s="142"/>
      <c r="B38" s="142"/>
      <c r="C38" s="14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26.45" customHeight="1">
      <c r="A39" s="342" t="s">
        <v>334</v>
      </c>
      <c r="B39" s="342"/>
      <c r="C39" s="134">
        <f>H19</f>
        <v>46.447848016003874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25.15" customHeight="1">
      <c r="A40" s="335" t="s">
        <v>335</v>
      </c>
      <c r="B40" s="335"/>
      <c r="C40" s="134">
        <f>G36</f>
        <v>2.5269240777029185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25.15" customHeight="1">
      <c r="A41" s="149" t="s">
        <v>209</v>
      </c>
      <c r="B41" s="150"/>
      <c r="C41" s="151">
        <f>SUM(C39:C40)</f>
        <v>48.97477209370679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8" spans="1:13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</sheetData>
  <mergeCells count="6">
    <mergeCell ref="B1:C1"/>
    <mergeCell ref="A19:G19"/>
    <mergeCell ref="A36:F36"/>
    <mergeCell ref="A39:B39"/>
    <mergeCell ref="A40:B40"/>
    <mergeCell ref="A34:A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359AF-A64A-4B36-9E42-6DDC58CFBF25}">
  <sheetPr>
    <tabColor rgb="FFFFCCCC"/>
  </sheetPr>
  <dimension ref="A1:M48"/>
  <sheetViews>
    <sheetView workbookViewId="0" topLeftCell="A28">
      <selection activeCell="H15" sqref="H15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procedur'!C20</f>
        <v>Czynnik krzepnięcia XI (FXI)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procedur'!B20</f>
        <v>G39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38.45" customHeight="1">
      <c r="A8" s="119">
        <f>'Przykładowe materiały - ceny'!A52</f>
        <v>1050</v>
      </c>
      <c r="B8" s="120" t="str">
        <f>'Przykładowe materiały - ceny'!B52</f>
        <v>Odczynnik FXI</v>
      </c>
      <c r="C8" s="119" t="str">
        <f>'Przykładowe materiały - ceny'!C52</f>
        <v>odczynnik  do badań FXI</v>
      </c>
      <c r="D8" s="119">
        <v>1</v>
      </c>
      <c r="E8" s="119" t="str">
        <f>'Przykładowe materiały - ceny'!E52</f>
        <v>test</v>
      </c>
      <c r="F8" s="121">
        <v>1</v>
      </c>
      <c r="G8" s="122">
        <f>'Przykładowe materiały - ceny'!G52</f>
        <v>22.464000000000002</v>
      </c>
      <c r="H8" s="123">
        <f>(F8/D8)*G8</f>
        <v>22.464000000000002</v>
      </c>
      <c r="I8" s="124"/>
      <c r="J8" s="113"/>
      <c r="K8" s="113"/>
      <c r="L8" s="113"/>
      <c r="M8" s="113"/>
    </row>
    <row r="9" spans="1:13" ht="45">
      <c r="A9" s="119">
        <f>'Przykładowe materiały - ceny'!A53</f>
        <v>1051</v>
      </c>
      <c r="B9" s="120" t="str">
        <f>'Przykładowe materiały - ceny'!B53</f>
        <v>Odczynnik na kalibrację 8</v>
      </c>
      <c r="C9" s="119" t="str">
        <f>'Przykładowe materiały - ceny'!C53</f>
        <v>odczynnik  do kalibracji</v>
      </c>
      <c r="D9" s="119">
        <v>30</v>
      </c>
      <c r="E9" s="119" t="str">
        <f>'Przykładowe materiały - ceny'!E53</f>
        <v>porcja</v>
      </c>
      <c r="F9" s="121">
        <v>24</v>
      </c>
      <c r="G9" s="122">
        <f>'Przykładowe materiały - ceny'!G53</f>
        <v>22.464000000000002</v>
      </c>
      <c r="H9" s="123">
        <f>(F9/D9)*G9</f>
        <v>17.971200000000003</v>
      </c>
      <c r="I9" s="124" t="s">
        <v>357</v>
      </c>
      <c r="J9" s="113"/>
      <c r="K9" s="113"/>
      <c r="L9" s="113"/>
      <c r="M9" s="113"/>
    </row>
    <row r="10" spans="1:13" ht="30">
      <c r="A10" s="119">
        <f>'Przykładowe materiały - ceny'!A26</f>
        <v>1024</v>
      </c>
      <c r="B10" s="124" t="str">
        <f>'Przykładowe materiały - ceny'!B26</f>
        <v>Calibrator Plasma</v>
      </c>
      <c r="C10" s="119" t="str">
        <f>'Przykładowe materiały - ceny'!C26</f>
        <v>materiał do kontroli</v>
      </c>
      <c r="D10" s="125">
        <f>'Przykładowe materiały - ceny'!D26</f>
        <v>22500</v>
      </c>
      <c r="E10" s="119" t="str">
        <f>'Przykładowe materiały - ceny'!E26</f>
        <v>zestaw roczny</v>
      </c>
      <c r="F10" s="121">
        <v>1</v>
      </c>
      <c r="G10" s="122">
        <f>'Przykładowe materiały - ceny'!G26</f>
        <v>449.28000000000003</v>
      </c>
      <c r="H10" s="123">
        <f aca="true" t="shared" si="0" ref="H10:H13">(F10/D10)*G10</f>
        <v>0.019968000000000003</v>
      </c>
      <c r="I10" s="124" t="s">
        <v>292</v>
      </c>
      <c r="J10" s="113"/>
      <c r="K10" s="113"/>
      <c r="L10" s="113"/>
      <c r="M10" s="113"/>
    </row>
    <row r="11" spans="1:13" ht="30">
      <c r="A11" s="119">
        <f>'Przykładowe materiały - ceny'!A27</f>
        <v>1025</v>
      </c>
      <c r="B11" s="124" t="str">
        <f>'Przykładowe materiały - ceny'!B27</f>
        <v>Normal Control Asayed</v>
      </c>
      <c r="C11" s="119" t="str">
        <f>'Przykładowe materiały - ceny'!C27</f>
        <v>materiał do kontroli</v>
      </c>
      <c r="D11" s="125">
        <f>'Przykładowe materiały - ceny'!D27</f>
        <v>35000</v>
      </c>
      <c r="E11" s="119" t="str">
        <f>'Przykładowe materiały - ceny'!E27</f>
        <v>zestaw roczny</v>
      </c>
      <c r="F11" s="121">
        <v>1</v>
      </c>
      <c r="G11" s="122">
        <f>'Przykładowe materiały - ceny'!G27</f>
        <v>4054.752</v>
      </c>
      <c r="H11" s="123">
        <f t="shared" si="0"/>
        <v>0.11585005714285714</v>
      </c>
      <c r="I11" s="124" t="s">
        <v>293</v>
      </c>
      <c r="J11" s="113"/>
      <c r="K11" s="113"/>
      <c r="L11" s="113"/>
      <c r="M11" s="113"/>
    </row>
    <row r="12" spans="1:13" ht="36.6" customHeight="1">
      <c r="A12" s="119">
        <f>'Przykładowe materiały - ceny'!A42</f>
        <v>1040</v>
      </c>
      <c r="B12" s="120" t="str">
        <f>'Przykładowe materiały - ceny'!B42</f>
        <v>Kontrola - poziom I</v>
      </c>
      <c r="C12" s="119" t="str">
        <f>'Przykładowe materiały - ceny'!C42</f>
        <v>materiał do kontroli</v>
      </c>
      <c r="D12" s="125">
        <f>'Przykładowe materiały - ceny'!D42</f>
        <v>1200</v>
      </c>
      <c r="E12" s="119" t="str">
        <f>'Przykładowe materiały - ceny'!E42</f>
        <v>zestaw roczny</v>
      </c>
      <c r="F12" s="121">
        <v>1</v>
      </c>
      <c r="G12" s="122">
        <f>'Przykładowe materiały - ceny'!G42</f>
        <v>374.40000000000003</v>
      </c>
      <c r="H12" s="123">
        <f t="shared" si="0"/>
        <v>0.31200000000000006</v>
      </c>
      <c r="I12" s="124" t="s">
        <v>331</v>
      </c>
      <c r="J12" s="113"/>
      <c r="K12" s="113"/>
      <c r="L12" s="113"/>
      <c r="M12" s="113"/>
    </row>
    <row r="13" spans="1:13" ht="30">
      <c r="A13" s="119">
        <f>'Przykładowe materiały - ceny'!A43</f>
        <v>1041</v>
      </c>
      <c r="B13" s="120" t="str">
        <f>'Przykładowe materiały - ceny'!B43</f>
        <v>Kontrola - poziom II</v>
      </c>
      <c r="C13" s="119" t="str">
        <f>'Przykładowe materiały - ceny'!C43</f>
        <v>materiał do kontroli</v>
      </c>
      <c r="D13" s="125">
        <f>'Przykładowe materiały - ceny'!D43</f>
        <v>1500</v>
      </c>
      <c r="E13" s="119" t="str">
        <f>'Przykładowe materiały - ceny'!E43</f>
        <v>zestaw roczny</v>
      </c>
      <c r="F13" s="121">
        <v>1</v>
      </c>
      <c r="G13" s="122">
        <f>'Przykładowe materiały - ceny'!G43</f>
        <v>374.40000000000003</v>
      </c>
      <c r="H13" s="123">
        <f t="shared" si="0"/>
        <v>0.24960000000000002</v>
      </c>
      <c r="I13" s="124" t="s">
        <v>332</v>
      </c>
      <c r="J13" s="113"/>
      <c r="K13" s="113"/>
      <c r="L13" s="113"/>
      <c r="M13" s="113"/>
    </row>
    <row r="14" spans="1:13" ht="45">
      <c r="A14" s="124"/>
      <c r="B14" s="124" t="s">
        <v>312</v>
      </c>
      <c r="C14" s="124"/>
      <c r="D14" s="125"/>
      <c r="E14" s="124"/>
      <c r="F14" s="124"/>
      <c r="G14" s="126"/>
      <c r="H14" s="123">
        <f>'Załącznik 1'!H14</f>
        <v>1.6419044571428574</v>
      </c>
      <c r="I14" s="124"/>
      <c r="J14" s="113"/>
      <c r="K14" s="113"/>
      <c r="L14" s="113"/>
      <c r="M14" s="113"/>
    </row>
    <row r="15" spans="1:13" s="25" customFormat="1" ht="37.15" customHeight="1">
      <c r="A15" s="20"/>
      <c r="B15" s="21" t="s">
        <v>561</v>
      </c>
      <c r="C15" s="22"/>
      <c r="D15" s="24"/>
      <c r="E15" s="23"/>
      <c r="F15" s="24"/>
      <c r="G15" s="24"/>
      <c r="H15" s="42">
        <f>'Przykładowe materiały wspólne'!H29</f>
        <v>0.07908550171815339</v>
      </c>
      <c r="I15" s="26"/>
      <c r="J15" s="69"/>
      <c r="K15" s="69"/>
      <c r="L15" s="69"/>
      <c r="M15" s="69"/>
    </row>
    <row r="16" spans="1:13" ht="15">
      <c r="A16" s="124"/>
      <c r="B16" s="124"/>
      <c r="C16" s="124"/>
      <c r="D16" s="125"/>
      <c r="E16" s="124"/>
      <c r="F16" s="124"/>
      <c r="G16" s="126"/>
      <c r="H16" s="123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20.45" customHeight="1">
      <c r="A19" s="339" t="s">
        <v>221</v>
      </c>
      <c r="B19" s="340"/>
      <c r="C19" s="340"/>
      <c r="D19" s="340"/>
      <c r="E19" s="340"/>
      <c r="F19" s="340"/>
      <c r="G19" s="341"/>
      <c r="H19" s="127">
        <f>SUM(H8:H18)</f>
        <v>42.853608016003875</v>
      </c>
      <c r="I19" s="124"/>
      <c r="J19" s="113"/>
      <c r="K19" s="113"/>
      <c r="L19" s="113"/>
      <c r="M19" s="113"/>
    </row>
    <row r="20" spans="1:13" ht="15">
      <c r="A20" s="128"/>
      <c r="B20" s="128"/>
      <c r="C20" s="128"/>
      <c r="D20" s="129"/>
      <c r="E20" s="128"/>
      <c r="F20" s="128"/>
      <c r="G20" s="129"/>
      <c r="H20" s="128"/>
      <c r="I20" s="128"/>
      <c r="J20" s="113"/>
      <c r="K20" s="113"/>
      <c r="L20" s="113"/>
      <c r="M20" s="113"/>
    </row>
    <row r="21" spans="1:13" ht="15">
      <c r="A21" s="112" t="s">
        <v>175</v>
      </c>
      <c r="B21" s="113"/>
      <c r="C21" s="113"/>
      <c r="D21" s="130"/>
      <c r="E21" s="113"/>
      <c r="F21" s="113"/>
      <c r="G21" s="130"/>
      <c r="H21" s="128"/>
      <c r="I21" s="128"/>
      <c r="J21" s="113"/>
      <c r="K21" s="113"/>
      <c r="L21" s="113"/>
      <c r="M21" s="113"/>
    </row>
    <row r="22" spans="1:13" ht="15">
      <c r="A22" s="112" t="s">
        <v>176</v>
      </c>
      <c r="B22" s="131" t="s">
        <v>226</v>
      </c>
      <c r="C22" s="131" t="s">
        <v>227</v>
      </c>
      <c r="D22" s="113"/>
      <c r="E22" s="113"/>
      <c r="F22" s="113"/>
      <c r="G22" s="113"/>
      <c r="H22" s="132"/>
      <c r="I22" s="128"/>
      <c r="J22" s="113"/>
      <c r="K22" s="113"/>
      <c r="L22" s="113"/>
      <c r="M22" s="113"/>
    </row>
    <row r="23" spans="1:13" ht="15">
      <c r="A23" s="133" t="s">
        <v>167</v>
      </c>
      <c r="B23" s="134">
        <f>'Przykładowe stawki wynagrodzeń'!E14</f>
        <v>44.821322413636366</v>
      </c>
      <c r="C23" s="134">
        <f>B23/60</f>
        <v>0.7470220402272728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5">
      <c r="A24" s="135" t="s">
        <v>207</v>
      </c>
      <c r="B24" s="136">
        <f>'Przykładowe stawki wynagrodzeń'!E19</f>
        <v>31.11891829375</v>
      </c>
      <c r="C24" s="136">
        <f aca="true" t="shared" si="1" ref="C24:C25">B24/60</f>
        <v>0.5186486382291666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208</v>
      </c>
      <c r="B25" s="136">
        <f>'Przykładowe stawki wynagrodzeń'!E21</f>
        <v>24.84834975</v>
      </c>
      <c r="C25" s="136">
        <f t="shared" si="1"/>
        <v>0.4141391625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/>
      <c r="B26" s="136"/>
      <c r="C26" s="136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60">
      <c r="A27" s="114" t="s">
        <v>232</v>
      </c>
      <c r="B27" s="114" t="s">
        <v>222</v>
      </c>
      <c r="C27" s="114" t="s">
        <v>214</v>
      </c>
      <c r="D27" s="114" t="s">
        <v>233</v>
      </c>
      <c r="E27" s="114" t="s">
        <v>234</v>
      </c>
      <c r="F27" s="114" t="s">
        <v>223</v>
      </c>
      <c r="G27" s="114" t="s">
        <v>224</v>
      </c>
      <c r="H27" s="113"/>
      <c r="I27" s="113"/>
      <c r="J27" s="113"/>
      <c r="K27" s="113"/>
      <c r="L27" s="113"/>
      <c r="M27" s="113"/>
    </row>
    <row r="28" spans="1:13" ht="15">
      <c r="A28" s="118"/>
      <c r="B28" s="116" t="s">
        <v>153</v>
      </c>
      <c r="C28" s="116" t="s">
        <v>155</v>
      </c>
      <c r="D28" s="116" t="s">
        <v>156</v>
      </c>
      <c r="E28" s="116" t="s">
        <v>157</v>
      </c>
      <c r="F28" s="116" t="s">
        <v>158</v>
      </c>
      <c r="G28" s="137" t="s">
        <v>225</v>
      </c>
      <c r="H28" s="113"/>
      <c r="I28" s="113"/>
      <c r="J28" s="113"/>
      <c r="K28" s="113"/>
      <c r="L28" s="113"/>
      <c r="M28" s="113"/>
    </row>
    <row r="29" spans="1:13" ht="46.9" customHeight="1">
      <c r="A29" s="124" t="s">
        <v>333</v>
      </c>
      <c r="B29" s="119" t="str">
        <f>A24</f>
        <v>technik analityki</v>
      </c>
      <c r="C29" s="119">
        <v>3</v>
      </c>
      <c r="D29" s="119" t="s">
        <v>166</v>
      </c>
      <c r="E29" s="121">
        <v>5</v>
      </c>
      <c r="F29" s="138">
        <f>C24</f>
        <v>0.5186486382291666</v>
      </c>
      <c r="G29" s="139">
        <f>(E29/C29)*F29</f>
        <v>0.8644143970486111</v>
      </c>
      <c r="H29" s="113"/>
      <c r="I29" s="113"/>
      <c r="J29" s="113"/>
      <c r="K29" s="113"/>
      <c r="L29" s="113"/>
      <c r="M29" s="113"/>
    </row>
    <row r="30" spans="1:13" ht="25.15" customHeight="1">
      <c r="A30" s="124" t="s">
        <v>315</v>
      </c>
      <c r="B30" s="140" t="str">
        <f>A23</f>
        <v>diagnosta laboratoryjny</v>
      </c>
      <c r="C30" s="141">
        <f>'Przykładowy wykaz procedur'!F5</f>
        <v>145.83333333333331</v>
      </c>
      <c r="D30" s="119" t="s">
        <v>166</v>
      </c>
      <c r="E30" s="121">
        <v>60</v>
      </c>
      <c r="F30" s="138">
        <f>C23</f>
        <v>0.7470220402272728</v>
      </c>
      <c r="G30" s="139">
        <f aca="true" t="shared" si="2" ref="G30:G35">(E30/C30)*F30</f>
        <v>0.3073462108363637</v>
      </c>
      <c r="H30" s="113"/>
      <c r="I30" s="113"/>
      <c r="J30" s="113"/>
      <c r="K30" s="113"/>
      <c r="L30" s="113"/>
      <c r="M30" s="113"/>
    </row>
    <row r="31" spans="1:13" ht="19.9" customHeight="1">
      <c r="A31" s="124" t="s">
        <v>314</v>
      </c>
      <c r="B31" s="119" t="str">
        <f>A25</f>
        <v>pomoc laboratoryjna</v>
      </c>
      <c r="C31" s="119">
        <v>146</v>
      </c>
      <c r="D31" s="119" t="s">
        <v>166</v>
      </c>
      <c r="E31" s="121">
        <v>5</v>
      </c>
      <c r="F31" s="138">
        <f>C25</f>
        <v>0.4141391625</v>
      </c>
      <c r="G31" s="139">
        <f t="shared" si="2"/>
        <v>0.014182848030821918</v>
      </c>
      <c r="H31" s="113"/>
      <c r="I31" s="113"/>
      <c r="J31" s="113"/>
      <c r="K31" s="113"/>
      <c r="L31" s="113"/>
      <c r="M31" s="113"/>
    </row>
    <row r="32" spans="1:13" ht="19.9" customHeight="1">
      <c r="A32" s="124" t="s">
        <v>316</v>
      </c>
      <c r="B32" s="119" t="str">
        <f>A23</f>
        <v>diagnosta laboratoryjny</v>
      </c>
      <c r="C32" s="119">
        <v>24</v>
      </c>
      <c r="D32" s="119" t="s">
        <v>166</v>
      </c>
      <c r="E32" s="121">
        <v>16</v>
      </c>
      <c r="F32" s="138">
        <f>C23</f>
        <v>0.7470220402272728</v>
      </c>
      <c r="G32" s="139">
        <f t="shared" si="2"/>
        <v>0.4980146934848485</v>
      </c>
      <c r="H32" s="113"/>
      <c r="I32" s="113"/>
      <c r="J32" s="113"/>
      <c r="K32" s="113"/>
      <c r="L32" s="113"/>
      <c r="M32" s="113"/>
    </row>
    <row r="33" spans="1:13" ht="19.9" customHeight="1">
      <c r="A33" s="124" t="s">
        <v>317</v>
      </c>
      <c r="B33" s="119" t="str">
        <f>A23</f>
        <v>diagnosta laboratoryjny</v>
      </c>
      <c r="C33" s="119">
        <v>24</v>
      </c>
      <c r="D33" s="119" t="s">
        <v>166</v>
      </c>
      <c r="E33" s="121">
        <v>24</v>
      </c>
      <c r="F33" s="138">
        <f>C23</f>
        <v>0.7470220402272728</v>
      </c>
      <c r="G33" s="139">
        <f t="shared" si="2"/>
        <v>0.7470220402272728</v>
      </c>
      <c r="H33" s="113"/>
      <c r="I33" s="113"/>
      <c r="J33" s="113"/>
      <c r="K33" s="113"/>
      <c r="L33" s="113"/>
      <c r="M33" s="113"/>
    </row>
    <row r="34" spans="1:13" ht="19.9" customHeight="1">
      <c r="A34" s="336" t="s">
        <v>318</v>
      </c>
      <c r="B34" s="119" t="str">
        <f>A24</f>
        <v>technik analityki</v>
      </c>
      <c r="C34" s="141">
        <f>'Przykładowy wykaz procedur'!F5</f>
        <v>145.83333333333331</v>
      </c>
      <c r="D34" s="119" t="s">
        <v>166</v>
      </c>
      <c r="E34" s="121">
        <v>15</v>
      </c>
      <c r="F34" s="138">
        <f>C24</f>
        <v>0.5186486382291666</v>
      </c>
      <c r="G34" s="139">
        <f t="shared" si="2"/>
        <v>0.053346717075</v>
      </c>
      <c r="H34" s="113"/>
      <c r="I34" s="113"/>
      <c r="J34" s="113"/>
      <c r="K34" s="113"/>
      <c r="L34" s="113"/>
      <c r="M34" s="113"/>
    </row>
    <row r="35" spans="1:13" ht="19.9" customHeight="1">
      <c r="A35" s="337"/>
      <c r="B35" s="119" t="str">
        <f>A25</f>
        <v>pomoc laboratoryjna</v>
      </c>
      <c r="C35" s="141">
        <f>'Przykładowy wykaz procedur'!F5</f>
        <v>145.83333333333331</v>
      </c>
      <c r="D35" s="119" t="s">
        <v>166</v>
      </c>
      <c r="E35" s="121">
        <v>15</v>
      </c>
      <c r="F35" s="138">
        <f>C25</f>
        <v>0.4141391625</v>
      </c>
      <c r="G35" s="139">
        <f t="shared" si="2"/>
        <v>0.042597171</v>
      </c>
      <c r="H35" s="113"/>
      <c r="I35" s="113"/>
      <c r="J35" s="113"/>
      <c r="K35" s="113"/>
      <c r="L35" s="113"/>
      <c r="M35" s="113"/>
    </row>
    <row r="36" spans="1:13" ht="15">
      <c r="A36" s="339" t="s">
        <v>279</v>
      </c>
      <c r="B36" s="340"/>
      <c r="C36" s="340"/>
      <c r="D36" s="340"/>
      <c r="E36" s="340"/>
      <c r="F36" s="340"/>
      <c r="G36" s="127">
        <f>SUM(G29:G35)</f>
        <v>2.5269240777029185</v>
      </c>
      <c r="H36" s="113"/>
      <c r="I36" s="113"/>
      <c r="J36" s="113"/>
      <c r="K36" s="113"/>
      <c r="L36" s="113"/>
      <c r="M36" s="113"/>
    </row>
    <row r="37" spans="1:13" ht="15">
      <c r="A37" s="142"/>
      <c r="B37" s="142"/>
      <c r="C37" s="142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ht="15">
      <c r="A38" s="142"/>
      <c r="B38" s="142"/>
      <c r="C38" s="14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26.45" customHeight="1">
      <c r="A39" s="342" t="s">
        <v>334</v>
      </c>
      <c r="B39" s="342"/>
      <c r="C39" s="134">
        <f>H19</f>
        <v>42.853608016003875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25.15" customHeight="1">
      <c r="A40" s="335" t="s">
        <v>335</v>
      </c>
      <c r="B40" s="335"/>
      <c r="C40" s="134">
        <f>G36</f>
        <v>2.5269240777029185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25.15" customHeight="1">
      <c r="A41" s="149" t="s">
        <v>209</v>
      </c>
      <c r="B41" s="150"/>
      <c r="C41" s="151">
        <f>SUM(C39:C40)</f>
        <v>45.38053209370679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8" spans="1:13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</sheetData>
  <mergeCells count="6">
    <mergeCell ref="B1:C1"/>
    <mergeCell ref="A19:G19"/>
    <mergeCell ref="A36:F36"/>
    <mergeCell ref="A39:B39"/>
    <mergeCell ref="A40:B40"/>
    <mergeCell ref="A34:A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99946-C3A5-4E1C-B6CE-65DF49C2C655}">
  <sheetPr>
    <tabColor rgb="FFFFCCCC"/>
  </sheetPr>
  <dimension ref="A1:M48"/>
  <sheetViews>
    <sheetView workbookViewId="0" topLeftCell="A28">
      <selection activeCell="H15" sqref="H15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procedur'!C21</f>
        <v>Czynnik krzepnięcia XII (FXII)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procedur'!B20</f>
        <v>G39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38.45" customHeight="1">
      <c r="A8" s="119">
        <f>'Przykładowe materiały - ceny'!A54</f>
        <v>1052</v>
      </c>
      <c r="B8" s="120" t="str">
        <f>'Przykładowe materiały - ceny'!B54</f>
        <v>Odczynnik FXII</v>
      </c>
      <c r="C8" s="119" t="str">
        <f>'Przykładowe materiały - ceny'!C54</f>
        <v>odczynnik  do badań FXII</v>
      </c>
      <c r="D8" s="119">
        <v>1</v>
      </c>
      <c r="E8" s="119" t="str">
        <f>'Przykładowe materiały - ceny'!E54</f>
        <v>test</v>
      </c>
      <c r="F8" s="121">
        <v>1</v>
      </c>
      <c r="G8" s="122">
        <f>'Przykładowe materiały - ceny'!G54</f>
        <v>22.464000000000002</v>
      </c>
      <c r="H8" s="123">
        <f>(F8/D8)*G8</f>
        <v>22.464000000000002</v>
      </c>
      <c r="I8" s="124"/>
      <c r="J8" s="113"/>
      <c r="K8" s="113"/>
      <c r="L8" s="113"/>
      <c r="M8" s="113"/>
    </row>
    <row r="9" spans="1:13" ht="45">
      <c r="A9" s="119">
        <f>'Przykładowe materiały - ceny'!A55</f>
        <v>1053</v>
      </c>
      <c r="B9" s="120" t="str">
        <f>'Przykładowe materiały - ceny'!B55</f>
        <v>Odczynnik na kalibrację 9</v>
      </c>
      <c r="C9" s="119" t="str">
        <f>'Przykładowe materiały - ceny'!C55</f>
        <v>odczynnik  do kalibracji</v>
      </c>
      <c r="D9" s="119">
        <v>55</v>
      </c>
      <c r="E9" s="119" t="str">
        <f>'Przykładowe materiały - ceny'!E55</f>
        <v>porcja</v>
      </c>
      <c r="F9" s="121">
        <v>24</v>
      </c>
      <c r="G9" s="122">
        <f>'Przykładowe materiały - ceny'!G55</f>
        <v>22.464000000000002</v>
      </c>
      <c r="H9" s="123">
        <f>(F9/D9)*G9</f>
        <v>9.802472727272727</v>
      </c>
      <c r="I9" s="124" t="s">
        <v>361</v>
      </c>
      <c r="J9" s="113"/>
      <c r="K9" s="113"/>
      <c r="L9" s="113"/>
      <c r="M9" s="113"/>
    </row>
    <row r="10" spans="1:13" ht="30">
      <c r="A10" s="119">
        <f>'Przykładowe materiały - ceny'!A26</f>
        <v>1024</v>
      </c>
      <c r="B10" s="124" t="str">
        <f>'Przykładowe materiały - ceny'!B26</f>
        <v>Calibrator Plasma</v>
      </c>
      <c r="C10" s="119" t="str">
        <f>'Przykładowe materiały - ceny'!C26</f>
        <v>materiał do kontroli</v>
      </c>
      <c r="D10" s="125">
        <f>'Przykładowe materiały - ceny'!D26</f>
        <v>22500</v>
      </c>
      <c r="E10" s="119" t="str">
        <f>'Przykładowe materiały - ceny'!E26</f>
        <v>zestaw roczny</v>
      </c>
      <c r="F10" s="121">
        <v>1</v>
      </c>
      <c r="G10" s="122">
        <f>'Przykładowe materiały - ceny'!G26</f>
        <v>449.28000000000003</v>
      </c>
      <c r="H10" s="123">
        <f aca="true" t="shared" si="0" ref="H10:H13">(F10/D10)*G10</f>
        <v>0.019968000000000003</v>
      </c>
      <c r="I10" s="124" t="s">
        <v>292</v>
      </c>
      <c r="J10" s="113"/>
      <c r="K10" s="113"/>
      <c r="L10" s="113"/>
      <c r="M10" s="113"/>
    </row>
    <row r="11" spans="1:13" ht="30">
      <c r="A11" s="119">
        <f>'Przykładowe materiały - ceny'!A27</f>
        <v>1025</v>
      </c>
      <c r="B11" s="124" t="str">
        <f>'Przykładowe materiały - ceny'!B27</f>
        <v>Normal Control Asayed</v>
      </c>
      <c r="C11" s="119" t="str">
        <f>'Przykładowe materiały - ceny'!C27</f>
        <v>materiał do kontroli</v>
      </c>
      <c r="D11" s="125">
        <f>'Przykładowe materiały - ceny'!D27</f>
        <v>35000</v>
      </c>
      <c r="E11" s="119" t="str">
        <f>'Przykładowe materiały - ceny'!E27</f>
        <v>zestaw roczny</v>
      </c>
      <c r="F11" s="121">
        <v>1</v>
      </c>
      <c r="G11" s="122">
        <f>'Przykładowe materiały - ceny'!G27</f>
        <v>4054.752</v>
      </c>
      <c r="H11" s="123">
        <f t="shared" si="0"/>
        <v>0.11585005714285714</v>
      </c>
      <c r="I11" s="124" t="s">
        <v>293</v>
      </c>
      <c r="J11" s="113"/>
      <c r="K11" s="113"/>
      <c r="L11" s="113"/>
      <c r="M11" s="113"/>
    </row>
    <row r="12" spans="1:13" ht="36.6" customHeight="1">
      <c r="A12" s="119">
        <f>'Przykładowe materiały - ceny'!A42</f>
        <v>1040</v>
      </c>
      <c r="B12" s="120" t="str">
        <f>'Przykładowe materiały - ceny'!B42</f>
        <v>Kontrola - poziom I</v>
      </c>
      <c r="C12" s="119" t="str">
        <f>'Przykładowe materiały - ceny'!C42</f>
        <v>materiał do kontroli</v>
      </c>
      <c r="D12" s="125">
        <f>'Przykładowe materiały - ceny'!D42</f>
        <v>1200</v>
      </c>
      <c r="E12" s="119" t="str">
        <f>'Przykładowe materiały - ceny'!E42</f>
        <v>zestaw roczny</v>
      </c>
      <c r="F12" s="121">
        <v>1</v>
      </c>
      <c r="G12" s="122">
        <f>'Przykładowe materiały - ceny'!G42</f>
        <v>374.40000000000003</v>
      </c>
      <c r="H12" s="123">
        <f t="shared" si="0"/>
        <v>0.31200000000000006</v>
      </c>
      <c r="I12" s="124" t="s">
        <v>331</v>
      </c>
      <c r="J12" s="113"/>
      <c r="K12" s="113"/>
      <c r="L12" s="113"/>
      <c r="M12" s="113"/>
    </row>
    <row r="13" spans="1:13" ht="30">
      <c r="A13" s="119">
        <f>'Przykładowe materiały - ceny'!A43</f>
        <v>1041</v>
      </c>
      <c r="B13" s="120" t="str">
        <f>'Przykładowe materiały - ceny'!B43</f>
        <v>Kontrola - poziom II</v>
      </c>
      <c r="C13" s="119" t="str">
        <f>'Przykładowe materiały - ceny'!C43</f>
        <v>materiał do kontroli</v>
      </c>
      <c r="D13" s="125">
        <f>'Przykładowe materiały - ceny'!D43</f>
        <v>1500</v>
      </c>
      <c r="E13" s="119" t="str">
        <f>'Przykładowe materiały - ceny'!E43</f>
        <v>zestaw roczny</v>
      </c>
      <c r="F13" s="121">
        <v>1</v>
      </c>
      <c r="G13" s="122">
        <f>'Przykładowe materiały - ceny'!G43</f>
        <v>374.40000000000003</v>
      </c>
      <c r="H13" s="123">
        <f t="shared" si="0"/>
        <v>0.24960000000000002</v>
      </c>
      <c r="I13" s="124" t="s">
        <v>332</v>
      </c>
      <c r="J13" s="113"/>
      <c r="K13" s="113"/>
      <c r="L13" s="113"/>
      <c r="M13" s="113"/>
    </row>
    <row r="14" spans="1:13" ht="45">
      <c r="A14" s="124"/>
      <c r="B14" s="124" t="s">
        <v>312</v>
      </c>
      <c r="C14" s="124"/>
      <c r="D14" s="125"/>
      <c r="E14" s="124"/>
      <c r="F14" s="124"/>
      <c r="G14" s="126"/>
      <c r="H14" s="123">
        <f>'Załącznik 1'!H14</f>
        <v>1.6419044571428574</v>
      </c>
      <c r="I14" s="124"/>
      <c r="J14" s="113"/>
      <c r="K14" s="113"/>
      <c r="L14" s="113"/>
      <c r="M14" s="113"/>
    </row>
    <row r="15" spans="1:13" s="25" customFormat="1" ht="37.15" customHeight="1">
      <c r="A15" s="20"/>
      <c r="B15" s="21" t="s">
        <v>561</v>
      </c>
      <c r="C15" s="22"/>
      <c r="D15" s="24"/>
      <c r="E15" s="23"/>
      <c r="F15" s="24"/>
      <c r="G15" s="24"/>
      <c r="H15" s="42">
        <f>'Przykładowe materiały wspólne'!H29</f>
        <v>0.07908550171815339</v>
      </c>
      <c r="I15" s="26"/>
      <c r="J15" s="69"/>
      <c r="K15" s="69"/>
      <c r="L15" s="69"/>
      <c r="M15" s="69"/>
    </row>
    <row r="16" spans="1:13" ht="15">
      <c r="A16" s="124"/>
      <c r="B16" s="124"/>
      <c r="C16" s="124"/>
      <c r="D16" s="125"/>
      <c r="E16" s="124"/>
      <c r="F16" s="124"/>
      <c r="G16" s="126"/>
      <c r="H16" s="123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20.45" customHeight="1">
      <c r="A19" s="339" t="s">
        <v>221</v>
      </c>
      <c r="B19" s="340"/>
      <c r="C19" s="340"/>
      <c r="D19" s="340"/>
      <c r="E19" s="340"/>
      <c r="F19" s="340"/>
      <c r="G19" s="341"/>
      <c r="H19" s="127">
        <f>SUM(H8:H18)</f>
        <v>34.684880743276594</v>
      </c>
      <c r="I19" s="124"/>
      <c r="J19" s="113"/>
      <c r="K19" s="113"/>
      <c r="L19" s="113"/>
      <c r="M19" s="113"/>
    </row>
    <row r="20" spans="1:13" ht="15">
      <c r="A20" s="128"/>
      <c r="B20" s="128"/>
      <c r="C20" s="128"/>
      <c r="D20" s="129"/>
      <c r="E20" s="128"/>
      <c r="F20" s="128"/>
      <c r="G20" s="129"/>
      <c r="H20" s="128"/>
      <c r="I20" s="128"/>
      <c r="J20" s="113"/>
      <c r="K20" s="113"/>
      <c r="L20" s="113"/>
      <c r="M20" s="113"/>
    </row>
    <row r="21" spans="1:13" ht="15">
      <c r="A21" s="112" t="s">
        <v>175</v>
      </c>
      <c r="B21" s="113"/>
      <c r="C21" s="113"/>
      <c r="D21" s="130"/>
      <c r="E21" s="113"/>
      <c r="F21" s="113"/>
      <c r="G21" s="130"/>
      <c r="H21" s="128"/>
      <c r="I21" s="128"/>
      <c r="J21" s="113"/>
      <c r="K21" s="113"/>
      <c r="L21" s="113"/>
      <c r="M21" s="113"/>
    </row>
    <row r="22" spans="1:13" ht="15">
      <c r="A22" s="112" t="s">
        <v>176</v>
      </c>
      <c r="B22" s="131" t="s">
        <v>226</v>
      </c>
      <c r="C22" s="131" t="s">
        <v>227</v>
      </c>
      <c r="D22" s="113"/>
      <c r="E22" s="113"/>
      <c r="F22" s="113"/>
      <c r="G22" s="113"/>
      <c r="H22" s="132"/>
      <c r="I22" s="128"/>
      <c r="J22" s="113"/>
      <c r="K22" s="113"/>
      <c r="L22" s="113"/>
      <c r="M22" s="113"/>
    </row>
    <row r="23" spans="1:13" ht="15">
      <c r="A23" s="133" t="s">
        <v>167</v>
      </c>
      <c r="B23" s="134">
        <f>'Przykładowe stawki wynagrodzeń'!E14</f>
        <v>44.821322413636366</v>
      </c>
      <c r="C23" s="134">
        <f>B23/60</f>
        <v>0.7470220402272728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5">
      <c r="A24" s="135" t="s">
        <v>207</v>
      </c>
      <c r="B24" s="136">
        <f>'Przykładowe stawki wynagrodzeń'!E19</f>
        <v>31.11891829375</v>
      </c>
      <c r="C24" s="136">
        <f aca="true" t="shared" si="1" ref="C24:C25">B24/60</f>
        <v>0.5186486382291666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208</v>
      </c>
      <c r="B25" s="136">
        <f>'Przykładowe stawki wynagrodzeń'!E21</f>
        <v>24.84834975</v>
      </c>
      <c r="C25" s="136">
        <f t="shared" si="1"/>
        <v>0.4141391625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/>
      <c r="B26" s="136"/>
      <c r="C26" s="136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60">
      <c r="A27" s="114" t="s">
        <v>232</v>
      </c>
      <c r="B27" s="114" t="s">
        <v>222</v>
      </c>
      <c r="C27" s="114" t="s">
        <v>214</v>
      </c>
      <c r="D27" s="114" t="s">
        <v>233</v>
      </c>
      <c r="E27" s="114" t="s">
        <v>234</v>
      </c>
      <c r="F27" s="114" t="s">
        <v>223</v>
      </c>
      <c r="G27" s="114" t="s">
        <v>224</v>
      </c>
      <c r="H27" s="113"/>
      <c r="I27" s="113"/>
      <c r="J27" s="113"/>
      <c r="K27" s="113"/>
      <c r="L27" s="113"/>
      <c r="M27" s="113"/>
    </row>
    <row r="28" spans="1:13" ht="15">
      <c r="A28" s="118"/>
      <c r="B28" s="116" t="s">
        <v>153</v>
      </c>
      <c r="C28" s="116" t="s">
        <v>155</v>
      </c>
      <c r="D28" s="116" t="s">
        <v>156</v>
      </c>
      <c r="E28" s="116" t="s">
        <v>157</v>
      </c>
      <c r="F28" s="116" t="s">
        <v>158</v>
      </c>
      <c r="G28" s="137" t="s">
        <v>225</v>
      </c>
      <c r="H28" s="113"/>
      <c r="I28" s="113"/>
      <c r="J28" s="113"/>
      <c r="K28" s="113"/>
      <c r="L28" s="113"/>
      <c r="M28" s="113"/>
    </row>
    <row r="29" spans="1:13" ht="46.9" customHeight="1">
      <c r="A29" s="124" t="s">
        <v>333</v>
      </c>
      <c r="B29" s="119" t="str">
        <f>A24</f>
        <v>technik analityki</v>
      </c>
      <c r="C29" s="119">
        <v>3</v>
      </c>
      <c r="D29" s="119" t="s">
        <v>166</v>
      </c>
      <c r="E29" s="121">
        <v>5</v>
      </c>
      <c r="F29" s="138">
        <f>C24</f>
        <v>0.5186486382291666</v>
      </c>
      <c r="G29" s="139">
        <f>(E29/C29)*F29</f>
        <v>0.8644143970486111</v>
      </c>
      <c r="H29" s="113"/>
      <c r="I29" s="113"/>
      <c r="J29" s="113"/>
      <c r="K29" s="113"/>
      <c r="L29" s="113"/>
      <c r="M29" s="113"/>
    </row>
    <row r="30" spans="1:13" ht="25.15" customHeight="1">
      <c r="A30" s="124" t="s">
        <v>315</v>
      </c>
      <c r="B30" s="140" t="str">
        <f>A23</f>
        <v>diagnosta laboratoryjny</v>
      </c>
      <c r="C30" s="141">
        <f>'Przykładowy wykaz procedur'!F5</f>
        <v>145.83333333333331</v>
      </c>
      <c r="D30" s="119" t="s">
        <v>166</v>
      </c>
      <c r="E30" s="121">
        <v>60</v>
      </c>
      <c r="F30" s="138">
        <f>C23</f>
        <v>0.7470220402272728</v>
      </c>
      <c r="G30" s="139">
        <f aca="true" t="shared" si="2" ref="G30:G35">(E30/C30)*F30</f>
        <v>0.3073462108363637</v>
      </c>
      <c r="H30" s="113"/>
      <c r="I30" s="113"/>
      <c r="J30" s="113"/>
      <c r="K30" s="113"/>
      <c r="L30" s="113"/>
      <c r="M30" s="113"/>
    </row>
    <row r="31" spans="1:13" ht="19.9" customHeight="1">
      <c r="A31" s="124" t="s">
        <v>314</v>
      </c>
      <c r="B31" s="119" t="str">
        <f>A25</f>
        <v>pomoc laboratoryjna</v>
      </c>
      <c r="C31" s="119">
        <v>146</v>
      </c>
      <c r="D31" s="119" t="s">
        <v>166</v>
      </c>
      <c r="E31" s="121">
        <v>5</v>
      </c>
      <c r="F31" s="138">
        <f>C25</f>
        <v>0.4141391625</v>
      </c>
      <c r="G31" s="139">
        <f t="shared" si="2"/>
        <v>0.014182848030821918</v>
      </c>
      <c r="H31" s="113"/>
      <c r="I31" s="113"/>
      <c r="J31" s="113"/>
      <c r="K31" s="113"/>
      <c r="L31" s="113"/>
      <c r="M31" s="113"/>
    </row>
    <row r="32" spans="1:13" ht="19.9" customHeight="1">
      <c r="A32" s="124" t="s">
        <v>316</v>
      </c>
      <c r="B32" s="119" t="str">
        <f>A23</f>
        <v>diagnosta laboratoryjny</v>
      </c>
      <c r="C32" s="119">
        <v>24</v>
      </c>
      <c r="D32" s="119" t="s">
        <v>166</v>
      </c>
      <c r="E32" s="121">
        <v>16</v>
      </c>
      <c r="F32" s="138">
        <f>C23</f>
        <v>0.7470220402272728</v>
      </c>
      <c r="G32" s="139">
        <f t="shared" si="2"/>
        <v>0.4980146934848485</v>
      </c>
      <c r="H32" s="113"/>
      <c r="I32" s="113"/>
      <c r="J32" s="113"/>
      <c r="K32" s="113"/>
      <c r="L32" s="113"/>
      <c r="M32" s="113"/>
    </row>
    <row r="33" spans="1:13" ht="19.9" customHeight="1">
      <c r="A33" s="124" t="s">
        <v>317</v>
      </c>
      <c r="B33" s="119" t="str">
        <f>A23</f>
        <v>diagnosta laboratoryjny</v>
      </c>
      <c r="C33" s="119">
        <v>24</v>
      </c>
      <c r="D33" s="119" t="s">
        <v>166</v>
      </c>
      <c r="E33" s="121">
        <v>24</v>
      </c>
      <c r="F33" s="138">
        <f>C23</f>
        <v>0.7470220402272728</v>
      </c>
      <c r="G33" s="139">
        <f t="shared" si="2"/>
        <v>0.7470220402272728</v>
      </c>
      <c r="H33" s="113"/>
      <c r="I33" s="113"/>
      <c r="J33" s="113"/>
      <c r="K33" s="113"/>
      <c r="L33" s="113"/>
      <c r="M33" s="113"/>
    </row>
    <row r="34" spans="1:13" ht="19.9" customHeight="1">
      <c r="A34" s="336" t="s">
        <v>318</v>
      </c>
      <c r="B34" s="119" t="str">
        <f>A24</f>
        <v>technik analityki</v>
      </c>
      <c r="C34" s="141">
        <f>'Przykładowy wykaz procedur'!F5</f>
        <v>145.83333333333331</v>
      </c>
      <c r="D34" s="119" t="s">
        <v>166</v>
      </c>
      <c r="E34" s="121">
        <v>15</v>
      </c>
      <c r="F34" s="138">
        <f>C24</f>
        <v>0.5186486382291666</v>
      </c>
      <c r="G34" s="139">
        <f t="shared" si="2"/>
        <v>0.053346717075</v>
      </c>
      <c r="H34" s="113"/>
      <c r="I34" s="113"/>
      <c r="J34" s="113"/>
      <c r="K34" s="113"/>
      <c r="L34" s="113"/>
      <c r="M34" s="113"/>
    </row>
    <row r="35" spans="1:13" ht="19.9" customHeight="1">
      <c r="A35" s="337"/>
      <c r="B35" s="119" t="str">
        <f>A25</f>
        <v>pomoc laboratoryjna</v>
      </c>
      <c r="C35" s="141">
        <f>'Przykładowy wykaz procedur'!F5</f>
        <v>145.83333333333331</v>
      </c>
      <c r="D35" s="119" t="s">
        <v>166</v>
      </c>
      <c r="E35" s="121">
        <v>15</v>
      </c>
      <c r="F35" s="138">
        <f>C25</f>
        <v>0.4141391625</v>
      </c>
      <c r="G35" s="139">
        <f t="shared" si="2"/>
        <v>0.042597171</v>
      </c>
      <c r="H35" s="113"/>
      <c r="I35" s="113"/>
      <c r="J35" s="113"/>
      <c r="K35" s="113"/>
      <c r="L35" s="113"/>
      <c r="M35" s="113"/>
    </row>
    <row r="36" spans="1:13" ht="15">
      <c r="A36" s="339" t="s">
        <v>279</v>
      </c>
      <c r="B36" s="340"/>
      <c r="C36" s="340"/>
      <c r="D36" s="340"/>
      <c r="E36" s="340"/>
      <c r="F36" s="340"/>
      <c r="G36" s="127">
        <f>SUM(G29:G35)</f>
        <v>2.5269240777029185</v>
      </c>
      <c r="H36" s="113"/>
      <c r="I36" s="113"/>
      <c r="J36" s="113"/>
      <c r="K36" s="113"/>
      <c r="L36" s="113"/>
      <c r="M36" s="113"/>
    </row>
    <row r="37" spans="1:13" ht="15">
      <c r="A37" s="142"/>
      <c r="B37" s="142"/>
      <c r="C37" s="142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ht="15">
      <c r="A38" s="142"/>
      <c r="B38" s="142"/>
      <c r="C38" s="14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26.45" customHeight="1">
      <c r="A39" s="342" t="s">
        <v>334</v>
      </c>
      <c r="B39" s="342"/>
      <c r="C39" s="134">
        <f>H19</f>
        <v>34.684880743276594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25.15" customHeight="1">
      <c r="A40" s="335" t="s">
        <v>335</v>
      </c>
      <c r="B40" s="335"/>
      <c r="C40" s="134">
        <f>G36</f>
        <v>2.5269240777029185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25.15" customHeight="1">
      <c r="A41" s="149" t="s">
        <v>209</v>
      </c>
      <c r="B41" s="150"/>
      <c r="C41" s="151">
        <f>SUM(C39:C40)</f>
        <v>37.21180482097951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8" spans="1:13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</sheetData>
  <mergeCells count="6">
    <mergeCell ref="B1:C1"/>
    <mergeCell ref="A19:G19"/>
    <mergeCell ref="A36:F36"/>
    <mergeCell ref="A39:B39"/>
    <mergeCell ref="A40:B40"/>
    <mergeCell ref="A34:A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CE95E-68A3-47EE-8C6D-0A18E9501ADC}">
  <sheetPr>
    <tabColor rgb="FFFFCCCC"/>
  </sheetPr>
  <dimension ref="A1:M48"/>
  <sheetViews>
    <sheetView workbookViewId="0" topLeftCell="A28">
      <selection activeCell="H15" sqref="H15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procedur'!C22</f>
        <v>Czynnik krzepnięcia XIII (FXIII)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procedur'!B22</f>
        <v>G43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43.9" customHeight="1">
      <c r="A8" s="119">
        <f>'Przykładowe materiały - ceny'!A56</f>
        <v>1054</v>
      </c>
      <c r="B8" s="120" t="str">
        <f>'Przykładowe materiały - ceny'!B56</f>
        <v>Odczynnik FXIII</v>
      </c>
      <c r="C8" s="119" t="str">
        <f>'Przykładowe materiały - ceny'!C56</f>
        <v>odczynnik  do badań FXIII</v>
      </c>
      <c r="D8" s="119">
        <v>1</v>
      </c>
      <c r="E8" s="119" t="str">
        <f>'Przykładowe materiały - ceny'!E56</f>
        <v>test</v>
      </c>
      <c r="F8" s="121">
        <v>1</v>
      </c>
      <c r="G8" s="122">
        <f>'Przykładowe materiały - ceny'!G56</f>
        <v>21.64968</v>
      </c>
      <c r="H8" s="123">
        <f>(F8/D8)*G8</f>
        <v>21.64968</v>
      </c>
      <c r="I8" s="124"/>
      <c r="J8" s="113"/>
      <c r="K8" s="113"/>
      <c r="L8" s="113"/>
      <c r="M8" s="113"/>
    </row>
    <row r="9" spans="1:13" ht="30">
      <c r="A9" s="119">
        <f>'Przykładowe materiały - ceny'!A26</f>
        <v>1024</v>
      </c>
      <c r="B9" s="124" t="str">
        <f>'Przykładowe materiały - ceny'!B26</f>
        <v>Calibrator Plasma</v>
      </c>
      <c r="C9" s="119" t="str">
        <f>'Przykładowe materiały - ceny'!C26</f>
        <v>materiał do kontroli</v>
      </c>
      <c r="D9" s="125">
        <f>'Przykładowe materiały - ceny'!D26</f>
        <v>22500</v>
      </c>
      <c r="E9" s="119" t="str">
        <f>'Przykładowe materiały - ceny'!E26</f>
        <v>zestaw roczny</v>
      </c>
      <c r="F9" s="121">
        <v>1</v>
      </c>
      <c r="G9" s="122">
        <f>'Przykładowe materiały - ceny'!G26</f>
        <v>449.28000000000003</v>
      </c>
      <c r="H9" s="123">
        <f aca="true" t="shared" si="0" ref="H9:H12">(F9/D9)*G9</f>
        <v>0.019968000000000003</v>
      </c>
      <c r="I9" s="124" t="s">
        <v>292</v>
      </c>
      <c r="J9" s="113"/>
      <c r="K9" s="113"/>
      <c r="L9" s="113"/>
      <c r="M9" s="113"/>
    </row>
    <row r="10" spans="1:13" ht="30">
      <c r="A10" s="119">
        <f>'Przykładowe materiały - ceny'!A27</f>
        <v>1025</v>
      </c>
      <c r="B10" s="124" t="str">
        <f>'Przykładowe materiały - ceny'!B27</f>
        <v>Normal Control Asayed</v>
      </c>
      <c r="C10" s="119" t="str">
        <f>'Przykładowe materiały - ceny'!C27</f>
        <v>materiał do kontroli</v>
      </c>
      <c r="D10" s="125">
        <f>'Przykładowe materiały - ceny'!D27</f>
        <v>35000</v>
      </c>
      <c r="E10" s="119" t="str">
        <f>'Przykładowe materiały - ceny'!E27</f>
        <v>zestaw roczny</v>
      </c>
      <c r="F10" s="121">
        <v>1</v>
      </c>
      <c r="G10" s="122">
        <f>'Przykładowe materiały - ceny'!G27</f>
        <v>4054.752</v>
      </c>
      <c r="H10" s="123">
        <f t="shared" si="0"/>
        <v>0.11585005714285714</v>
      </c>
      <c r="I10" s="124" t="s">
        <v>293</v>
      </c>
      <c r="J10" s="113"/>
      <c r="K10" s="113"/>
      <c r="L10" s="113"/>
      <c r="M10" s="113"/>
    </row>
    <row r="11" spans="1:13" ht="30">
      <c r="A11" s="119">
        <f>'Przykładowe materiały - ceny'!A42</f>
        <v>1040</v>
      </c>
      <c r="B11" s="120" t="str">
        <f>'Przykładowe materiały - ceny'!B42</f>
        <v>Kontrola - poziom I</v>
      </c>
      <c r="C11" s="119" t="str">
        <f>'Przykładowe materiały - ceny'!C42</f>
        <v>materiał do kontroli</v>
      </c>
      <c r="D11" s="125">
        <f>'Przykładowe materiały - ceny'!D42</f>
        <v>1200</v>
      </c>
      <c r="E11" s="119" t="str">
        <f>'Przykładowe materiały - ceny'!E42</f>
        <v>zestaw roczny</v>
      </c>
      <c r="F11" s="121">
        <v>1</v>
      </c>
      <c r="G11" s="122">
        <f>'Przykładowe materiały - ceny'!G42</f>
        <v>374.40000000000003</v>
      </c>
      <c r="H11" s="123">
        <f t="shared" si="0"/>
        <v>0.31200000000000006</v>
      </c>
      <c r="I11" s="124" t="s">
        <v>331</v>
      </c>
      <c r="J11" s="113"/>
      <c r="K11" s="113"/>
      <c r="L11" s="113"/>
      <c r="M11" s="113"/>
    </row>
    <row r="12" spans="1:13" ht="36.6" customHeight="1">
      <c r="A12" s="119">
        <f>'Przykładowe materiały - ceny'!A43</f>
        <v>1041</v>
      </c>
      <c r="B12" s="120" t="str">
        <f>'Przykładowe materiały - ceny'!B43</f>
        <v>Kontrola - poziom II</v>
      </c>
      <c r="C12" s="119" t="str">
        <f>'Przykładowe materiały - ceny'!C43</f>
        <v>materiał do kontroli</v>
      </c>
      <c r="D12" s="125">
        <f>'Przykładowe materiały - ceny'!D43</f>
        <v>1500</v>
      </c>
      <c r="E12" s="119" t="str">
        <f>'Przykładowe materiały - ceny'!E43</f>
        <v>zestaw roczny</v>
      </c>
      <c r="F12" s="121">
        <v>1</v>
      </c>
      <c r="G12" s="122">
        <f>'Przykładowe materiały - ceny'!G43</f>
        <v>374.40000000000003</v>
      </c>
      <c r="H12" s="123">
        <f t="shared" si="0"/>
        <v>0.24960000000000002</v>
      </c>
      <c r="I12" s="124" t="s">
        <v>332</v>
      </c>
      <c r="J12" s="113"/>
      <c r="K12" s="113"/>
      <c r="L12" s="113"/>
      <c r="M12" s="113"/>
    </row>
    <row r="13" spans="1:13" ht="45">
      <c r="A13" s="124"/>
      <c r="B13" s="124" t="s">
        <v>312</v>
      </c>
      <c r="C13" s="124"/>
      <c r="D13" s="125"/>
      <c r="E13" s="124"/>
      <c r="F13" s="124"/>
      <c r="G13" s="126"/>
      <c r="H13" s="123">
        <f>'Załącznik 1'!H14</f>
        <v>1.6419044571428574</v>
      </c>
      <c r="I13" s="124"/>
      <c r="J13" s="113"/>
      <c r="K13" s="113"/>
      <c r="L13" s="113"/>
      <c r="M13" s="113"/>
    </row>
    <row r="14" spans="1:13" s="25" customFormat="1" ht="37.15" customHeight="1">
      <c r="A14" s="20"/>
      <c r="B14" s="21" t="s">
        <v>561</v>
      </c>
      <c r="C14" s="22"/>
      <c r="D14" s="24"/>
      <c r="E14" s="23"/>
      <c r="F14" s="24"/>
      <c r="G14" s="24"/>
      <c r="H14" s="42">
        <f>'Przykładowe materiały wspólne'!H29</f>
        <v>0.07908550171815339</v>
      </c>
      <c r="I14" s="26"/>
      <c r="J14" s="69"/>
      <c r="K14" s="69"/>
      <c r="L14" s="69"/>
      <c r="M14" s="69"/>
    </row>
    <row r="15" spans="1:13" ht="15">
      <c r="A15" s="124"/>
      <c r="B15" s="124"/>
      <c r="C15" s="124"/>
      <c r="D15" s="125"/>
      <c r="E15" s="124"/>
      <c r="F15" s="124"/>
      <c r="G15" s="126"/>
      <c r="H15" s="123"/>
      <c r="I15" s="124"/>
      <c r="J15" s="113"/>
      <c r="K15" s="113"/>
      <c r="L15" s="113"/>
      <c r="M15" s="113"/>
    </row>
    <row r="16" spans="1:13" ht="15">
      <c r="A16" s="124"/>
      <c r="B16" s="124"/>
      <c r="C16" s="124"/>
      <c r="D16" s="125"/>
      <c r="E16" s="124"/>
      <c r="F16" s="124"/>
      <c r="G16" s="126"/>
      <c r="H16" s="123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20.45" customHeight="1">
      <c r="A19" s="339" t="s">
        <v>221</v>
      </c>
      <c r="B19" s="340"/>
      <c r="C19" s="340"/>
      <c r="D19" s="340"/>
      <c r="E19" s="340"/>
      <c r="F19" s="340"/>
      <c r="G19" s="341"/>
      <c r="H19" s="127">
        <f>SUM(H8:H18)</f>
        <v>24.06808801600387</v>
      </c>
      <c r="I19" s="124"/>
      <c r="J19" s="113"/>
      <c r="K19" s="113"/>
      <c r="L19" s="113"/>
      <c r="M19" s="113"/>
    </row>
    <row r="20" spans="1:13" ht="15">
      <c r="A20" s="128"/>
      <c r="B20" s="128"/>
      <c r="C20" s="128"/>
      <c r="D20" s="129"/>
      <c r="E20" s="128"/>
      <c r="F20" s="128"/>
      <c r="G20" s="129"/>
      <c r="H20" s="128"/>
      <c r="I20" s="128"/>
      <c r="J20" s="113"/>
      <c r="K20" s="113"/>
      <c r="L20" s="113"/>
      <c r="M20" s="113"/>
    </row>
    <row r="21" spans="1:13" ht="15">
      <c r="A21" s="112" t="s">
        <v>175</v>
      </c>
      <c r="B21" s="113"/>
      <c r="C21" s="113"/>
      <c r="D21" s="130"/>
      <c r="E21" s="113"/>
      <c r="F21" s="113"/>
      <c r="G21" s="130"/>
      <c r="H21" s="128"/>
      <c r="I21" s="128"/>
      <c r="J21" s="113"/>
      <c r="K21" s="113"/>
      <c r="L21" s="113"/>
      <c r="M21" s="113"/>
    </row>
    <row r="22" spans="1:13" ht="15">
      <c r="A22" s="112" t="s">
        <v>176</v>
      </c>
      <c r="B22" s="131" t="s">
        <v>226</v>
      </c>
      <c r="C22" s="131" t="s">
        <v>227</v>
      </c>
      <c r="D22" s="113"/>
      <c r="E22" s="113"/>
      <c r="F22" s="113"/>
      <c r="G22" s="113"/>
      <c r="H22" s="132"/>
      <c r="I22" s="128"/>
      <c r="J22" s="113"/>
      <c r="K22" s="113"/>
      <c r="L22" s="113"/>
      <c r="M22" s="113"/>
    </row>
    <row r="23" spans="1:13" ht="15">
      <c r="A23" s="133" t="s">
        <v>167</v>
      </c>
      <c r="B23" s="134">
        <f>'Przykładowe stawki wynagrodzeń'!E14</f>
        <v>44.821322413636366</v>
      </c>
      <c r="C23" s="134">
        <f>B23/60</f>
        <v>0.7470220402272728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5">
      <c r="A24" s="135" t="s">
        <v>207</v>
      </c>
      <c r="B24" s="136">
        <f>'Przykładowe stawki wynagrodzeń'!E19</f>
        <v>31.11891829375</v>
      </c>
      <c r="C24" s="136">
        <f aca="true" t="shared" si="1" ref="C24:C25">B24/60</f>
        <v>0.5186486382291666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208</v>
      </c>
      <c r="B25" s="136">
        <f>'Przykładowe stawki wynagrodzeń'!E21</f>
        <v>24.84834975</v>
      </c>
      <c r="C25" s="136">
        <f t="shared" si="1"/>
        <v>0.4141391625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/>
      <c r="B26" s="136"/>
      <c r="C26" s="136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60">
      <c r="A27" s="114" t="s">
        <v>232</v>
      </c>
      <c r="B27" s="114" t="s">
        <v>222</v>
      </c>
      <c r="C27" s="114" t="s">
        <v>214</v>
      </c>
      <c r="D27" s="114" t="s">
        <v>233</v>
      </c>
      <c r="E27" s="114" t="s">
        <v>234</v>
      </c>
      <c r="F27" s="114" t="s">
        <v>223</v>
      </c>
      <c r="G27" s="114" t="s">
        <v>224</v>
      </c>
      <c r="H27" s="113"/>
      <c r="I27" s="113"/>
      <c r="J27" s="113"/>
      <c r="K27" s="113"/>
      <c r="L27" s="113"/>
      <c r="M27" s="113"/>
    </row>
    <row r="28" spans="1:13" ht="15">
      <c r="A28" s="118"/>
      <c r="B28" s="116" t="s">
        <v>153</v>
      </c>
      <c r="C28" s="116" t="s">
        <v>155</v>
      </c>
      <c r="D28" s="116" t="s">
        <v>156</v>
      </c>
      <c r="E28" s="116" t="s">
        <v>157</v>
      </c>
      <c r="F28" s="116" t="s">
        <v>158</v>
      </c>
      <c r="G28" s="137" t="s">
        <v>225</v>
      </c>
      <c r="H28" s="113"/>
      <c r="I28" s="113"/>
      <c r="J28" s="113"/>
      <c r="K28" s="113"/>
      <c r="L28" s="113"/>
      <c r="M28" s="113"/>
    </row>
    <row r="29" spans="1:13" ht="46.9" customHeight="1">
      <c r="A29" s="124" t="s">
        <v>333</v>
      </c>
      <c r="B29" s="119" t="str">
        <f>A24</f>
        <v>technik analityki</v>
      </c>
      <c r="C29" s="119">
        <v>3</v>
      </c>
      <c r="D29" s="119" t="s">
        <v>166</v>
      </c>
      <c r="E29" s="121">
        <v>5</v>
      </c>
      <c r="F29" s="138">
        <f>C24</f>
        <v>0.5186486382291666</v>
      </c>
      <c r="G29" s="139">
        <f>(E29/C29)*F29</f>
        <v>0.8644143970486111</v>
      </c>
      <c r="H29" s="113"/>
      <c r="I29" s="113"/>
      <c r="J29" s="113"/>
      <c r="K29" s="113"/>
      <c r="L29" s="113"/>
      <c r="M29" s="113"/>
    </row>
    <row r="30" spans="1:13" ht="25.15" customHeight="1">
      <c r="A30" s="124" t="s">
        <v>315</v>
      </c>
      <c r="B30" s="140" t="str">
        <f>A23</f>
        <v>diagnosta laboratoryjny</v>
      </c>
      <c r="C30" s="141">
        <f>'Przykładowy wykaz procedur'!F5</f>
        <v>145.83333333333331</v>
      </c>
      <c r="D30" s="119" t="s">
        <v>166</v>
      </c>
      <c r="E30" s="121">
        <v>60</v>
      </c>
      <c r="F30" s="138">
        <f>C23</f>
        <v>0.7470220402272728</v>
      </c>
      <c r="G30" s="139">
        <f aca="true" t="shared" si="2" ref="G30:G35">(E30/C30)*F30</f>
        <v>0.3073462108363637</v>
      </c>
      <c r="H30" s="113"/>
      <c r="I30" s="113"/>
      <c r="J30" s="113"/>
      <c r="K30" s="113"/>
      <c r="L30" s="113"/>
      <c r="M30" s="113"/>
    </row>
    <row r="31" spans="1:13" ht="19.9" customHeight="1">
      <c r="A31" s="124" t="s">
        <v>314</v>
      </c>
      <c r="B31" s="119" t="str">
        <f>A25</f>
        <v>pomoc laboratoryjna</v>
      </c>
      <c r="C31" s="119">
        <v>146</v>
      </c>
      <c r="D31" s="119" t="s">
        <v>166</v>
      </c>
      <c r="E31" s="121">
        <v>5</v>
      </c>
      <c r="F31" s="138">
        <f>C25</f>
        <v>0.4141391625</v>
      </c>
      <c r="G31" s="139">
        <f t="shared" si="2"/>
        <v>0.014182848030821918</v>
      </c>
      <c r="H31" s="113"/>
      <c r="I31" s="113"/>
      <c r="J31" s="113"/>
      <c r="K31" s="113"/>
      <c r="L31" s="113"/>
      <c r="M31" s="113"/>
    </row>
    <row r="32" spans="1:13" ht="19.9" customHeight="1">
      <c r="A32" s="124" t="s">
        <v>316</v>
      </c>
      <c r="B32" s="119" t="str">
        <f>A23</f>
        <v>diagnosta laboratoryjny</v>
      </c>
      <c r="C32" s="119">
        <v>24</v>
      </c>
      <c r="D32" s="119" t="s">
        <v>166</v>
      </c>
      <c r="E32" s="121">
        <v>16</v>
      </c>
      <c r="F32" s="138">
        <f>C23</f>
        <v>0.7470220402272728</v>
      </c>
      <c r="G32" s="139">
        <f t="shared" si="2"/>
        <v>0.4980146934848485</v>
      </c>
      <c r="H32" s="113"/>
      <c r="I32" s="113"/>
      <c r="J32" s="113"/>
      <c r="K32" s="113"/>
      <c r="L32" s="113"/>
      <c r="M32" s="113"/>
    </row>
    <row r="33" spans="1:13" ht="19.9" customHeight="1">
      <c r="A33" s="124" t="s">
        <v>317</v>
      </c>
      <c r="B33" s="119" t="str">
        <f>A23</f>
        <v>diagnosta laboratoryjny</v>
      </c>
      <c r="C33" s="119">
        <v>24</v>
      </c>
      <c r="D33" s="119" t="s">
        <v>166</v>
      </c>
      <c r="E33" s="121">
        <v>24</v>
      </c>
      <c r="F33" s="138">
        <f>C23</f>
        <v>0.7470220402272728</v>
      </c>
      <c r="G33" s="139">
        <f t="shared" si="2"/>
        <v>0.7470220402272728</v>
      </c>
      <c r="H33" s="113"/>
      <c r="I33" s="113"/>
      <c r="J33" s="113"/>
      <c r="K33" s="113"/>
      <c r="L33" s="113"/>
      <c r="M33" s="113"/>
    </row>
    <row r="34" spans="1:13" ht="19.9" customHeight="1">
      <c r="A34" s="336" t="s">
        <v>318</v>
      </c>
      <c r="B34" s="119" t="str">
        <f>A24</f>
        <v>technik analityki</v>
      </c>
      <c r="C34" s="141">
        <f>'Przykładowy wykaz procedur'!F5</f>
        <v>145.83333333333331</v>
      </c>
      <c r="D34" s="119" t="s">
        <v>166</v>
      </c>
      <c r="E34" s="121">
        <v>15</v>
      </c>
      <c r="F34" s="138">
        <f>C24</f>
        <v>0.5186486382291666</v>
      </c>
      <c r="G34" s="139">
        <f t="shared" si="2"/>
        <v>0.053346717075</v>
      </c>
      <c r="H34" s="113"/>
      <c r="I34" s="113"/>
      <c r="J34" s="113"/>
      <c r="K34" s="113"/>
      <c r="L34" s="113"/>
      <c r="M34" s="113"/>
    </row>
    <row r="35" spans="1:13" ht="19.9" customHeight="1">
      <c r="A35" s="337"/>
      <c r="B35" s="119" t="str">
        <f>A25</f>
        <v>pomoc laboratoryjna</v>
      </c>
      <c r="C35" s="141">
        <f>'Przykładowy wykaz procedur'!F5</f>
        <v>145.83333333333331</v>
      </c>
      <c r="D35" s="119" t="s">
        <v>166</v>
      </c>
      <c r="E35" s="121">
        <v>15</v>
      </c>
      <c r="F35" s="138">
        <f>C25</f>
        <v>0.4141391625</v>
      </c>
      <c r="G35" s="139">
        <f t="shared" si="2"/>
        <v>0.042597171</v>
      </c>
      <c r="H35" s="113"/>
      <c r="I35" s="113"/>
      <c r="J35" s="113"/>
      <c r="K35" s="113"/>
      <c r="L35" s="113"/>
      <c r="M35" s="113"/>
    </row>
    <row r="36" spans="1:13" ht="15">
      <c r="A36" s="339" t="s">
        <v>279</v>
      </c>
      <c r="B36" s="340"/>
      <c r="C36" s="340"/>
      <c r="D36" s="340"/>
      <c r="E36" s="340"/>
      <c r="F36" s="340"/>
      <c r="G36" s="127">
        <f>SUM(G29:G35)</f>
        <v>2.5269240777029185</v>
      </c>
      <c r="H36" s="113"/>
      <c r="I36" s="113"/>
      <c r="J36" s="113"/>
      <c r="K36" s="113"/>
      <c r="L36" s="113"/>
      <c r="M36" s="113"/>
    </row>
    <row r="37" spans="1:13" ht="15">
      <c r="A37" s="142"/>
      <c r="B37" s="142"/>
      <c r="C37" s="142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ht="15">
      <c r="A38" s="142"/>
      <c r="B38" s="142"/>
      <c r="C38" s="14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26.45" customHeight="1">
      <c r="A39" s="342" t="s">
        <v>334</v>
      </c>
      <c r="B39" s="342"/>
      <c r="C39" s="134">
        <f>H19</f>
        <v>24.06808801600387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25.15" customHeight="1">
      <c r="A40" s="335" t="s">
        <v>335</v>
      </c>
      <c r="B40" s="335"/>
      <c r="C40" s="134">
        <f>G36</f>
        <v>2.5269240777029185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25.15" customHeight="1">
      <c r="A41" s="149" t="s">
        <v>209</v>
      </c>
      <c r="B41" s="150"/>
      <c r="C41" s="151">
        <f>SUM(C39:C40)</f>
        <v>26.59501209370679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8" spans="1:13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</sheetData>
  <mergeCells count="6">
    <mergeCell ref="B1:C1"/>
    <mergeCell ref="A19:G19"/>
    <mergeCell ref="A36:F36"/>
    <mergeCell ref="A39:B39"/>
    <mergeCell ref="A40:B40"/>
    <mergeCell ref="A34:A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69F03-8FBF-4182-B42C-68896F8B785E}">
  <sheetPr>
    <tabColor rgb="FFFFCCCC"/>
  </sheetPr>
  <dimension ref="A1:M48"/>
  <sheetViews>
    <sheetView workbookViewId="0" topLeftCell="A26">
      <selection activeCell="E34" sqref="E34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6.14062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procedur'!C23</f>
        <v>D-Dimer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procedur'!B23</f>
        <v>G49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43.9" customHeight="1">
      <c r="A8" s="119">
        <f>'Przykładowe materiały - ceny'!A57</f>
        <v>1055</v>
      </c>
      <c r="B8" s="120" t="str">
        <f>'Przykładowe materiały - ceny'!B57</f>
        <v>Odczynnik DD</v>
      </c>
      <c r="C8" s="119" t="str">
        <f>'Przykładowe materiały - ceny'!C57</f>
        <v>odczynnik  do badań DD</v>
      </c>
      <c r="D8" s="119">
        <v>1</v>
      </c>
      <c r="E8" s="119" t="str">
        <f>'Przykładowe materiały - ceny'!E57</f>
        <v>test</v>
      </c>
      <c r="F8" s="121">
        <v>1</v>
      </c>
      <c r="G8" s="122">
        <f>'Przykładowe materiały - ceny'!G57</f>
        <v>15.533786666666666</v>
      </c>
      <c r="H8" s="123">
        <f>(F8/D8)*G8</f>
        <v>15.533786666666666</v>
      </c>
      <c r="I8" s="124"/>
      <c r="J8" s="113"/>
      <c r="K8" s="113"/>
      <c r="L8" s="113"/>
      <c r="M8" s="113"/>
    </row>
    <row r="9" spans="1:13" ht="30">
      <c r="A9" s="119">
        <f>'Przykładowe materiały - ceny'!A58</f>
        <v>1056</v>
      </c>
      <c r="B9" s="120" t="str">
        <f>'Przykładowe materiały - ceny'!B58</f>
        <v>Kontrola aparatu do badań DD</v>
      </c>
      <c r="C9" s="119" t="str">
        <f>'Przykładowe materiały - ceny'!C58</f>
        <v>materiał do kontroli</v>
      </c>
      <c r="D9" s="119">
        <v>1</v>
      </c>
      <c r="E9" s="119" t="str">
        <f>'Przykładowe materiały - ceny'!E58</f>
        <v>szt</v>
      </c>
      <c r="F9" s="121">
        <v>1</v>
      </c>
      <c r="G9" s="122">
        <f>'Przykładowe materiały - ceny'!G58</f>
        <v>0.5699820895522387</v>
      </c>
      <c r="H9" s="123">
        <f aca="true" t="shared" si="0" ref="H9">(F9/D9)*G9</f>
        <v>0.5699820895522387</v>
      </c>
      <c r="I9" s="124"/>
      <c r="J9" s="113"/>
      <c r="K9" s="113"/>
      <c r="L9" s="113"/>
      <c r="M9" s="113"/>
    </row>
    <row r="10" spans="1:13" s="25" customFormat="1" ht="37.15" customHeight="1">
      <c r="A10" s="20"/>
      <c r="B10" s="21" t="s">
        <v>561</v>
      </c>
      <c r="C10" s="22"/>
      <c r="D10" s="24"/>
      <c r="E10" s="23"/>
      <c r="F10" s="24"/>
      <c r="G10" s="24"/>
      <c r="H10" s="42">
        <f>'Przykładowe materiały wspólne'!H29</f>
        <v>0.07908550171815339</v>
      </c>
      <c r="I10" s="26"/>
      <c r="J10" s="69"/>
      <c r="K10" s="69"/>
      <c r="L10" s="69"/>
      <c r="M10" s="69"/>
    </row>
    <row r="11" spans="1:13" ht="15">
      <c r="A11" s="119"/>
      <c r="B11" s="120"/>
      <c r="C11" s="119"/>
      <c r="D11" s="125"/>
      <c r="E11" s="119"/>
      <c r="F11" s="121"/>
      <c r="G11" s="122"/>
      <c r="H11" s="123"/>
      <c r="I11" s="124"/>
      <c r="J11" s="113"/>
      <c r="K11" s="113"/>
      <c r="L11" s="113"/>
      <c r="M11" s="113"/>
    </row>
    <row r="12" spans="1:13" ht="36.6" customHeight="1">
      <c r="A12" s="119"/>
      <c r="B12" s="120"/>
      <c r="C12" s="119"/>
      <c r="D12" s="125"/>
      <c r="E12" s="119"/>
      <c r="F12" s="121"/>
      <c r="G12" s="122"/>
      <c r="H12" s="123"/>
      <c r="I12" s="124"/>
      <c r="J12" s="113"/>
      <c r="K12" s="113"/>
      <c r="L12" s="113"/>
      <c r="M12" s="113"/>
    </row>
    <row r="13" spans="1:13" ht="15">
      <c r="A13" s="124"/>
      <c r="B13" s="124"/>
      <c r="C13" s="124"/>
      <c r="D13" s="125"/>
      <c r="E13" s="124"/>
      <c r="F13" s="124"/>
      <c r="G13" s="126"/>
      <c r="H13" s="123"/>
      <c r="I13" s="124"/>
      <c r="J13" s="113"/>
      <c r="K13" s="113"/>
      <c r="L13" s="113"/>
      <c r="M13" s="113"/>
    </row>
    <row r="14" spans="1:13" ht="15">
      <c r="A14" s="145"/>
      <c r="B14" s="145"/>
      <c r="C14" s="145"/>
      <c r="D14" s="145"/>
      <c r="E14" s="145"/>
      <c r="F14" s="145"/>
      <c r="G14" s="145"/>
      <c r="H14" s="145"/>
      <c r="I14" s="145"/>
      <c r="J14" s="113"/>
      <c r="K14" s="113"/>
      <c r="L14" s="113"/>
      <c r="M14" s="113"/>
    </row>
    <row r="15" spans="1:13" ht="15">
      <c r="A15" s="124"/>
      <c r="B15" s="124"/>
      <c r="C15" s="124"/>
      <c r="D15" s="125"/>
      <c r="E15" s="124"/>
      <c r="F15" s="124"/>
      <c r="G15" s="126"/>
      <c r="H15" s="123"/>
      <c r="I15" s="124"/>
      <c r="J15" s="113"/>
      <c r="K15" s="113"/>
      <c r="L15" s="113"/>
      <c r="M15" s="113"/>
    </row>
    <row r="16" spans="1:13" ht="15">
      <c r="A16" s="124"/>
      <c r="B16" s="124"/>
      <c r="C16" s="124"/>
      <c r="D16" s="125"/>
      <c r="E16" s="124"/>
      <c r="F16" s="124"/>
      <c r="G16" s="126"/>
      <c r="H16" s="123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20.45" customHeight="1">
      <c r="A19" s="339" t="s">
        <v>221</v>
      </c>
      <c r="B19" s="340"/>
      <c r="C19" s="340"/>
      <c r="D19" s="340"/>
      <c r="E19" s="340"/>
      <c r="F19" s="340"/>
      <c r="G19" s="341"/>
      <c r="H19" s="127">
        <f>SUM(H8:H18)</f>
        <v>16.18285425793706</v>
      </c>
      <c r="I19" s="124"/>
      <c r="J19" s="113"/>
      <c r="K19" s="113"/>
      <c r="L19" s="113"/>
      <c r="M19" s="113"/>
    </row>
    <row r="20" spans="1:13" ht="15">
      <c r="A20" s="128"/>
      <c r="B20" s="128"/>
      <c r="C20" s="128"/>
      <c r="D20" s="129"/>
      <c r="E20" s="128"/>
      <c r="F20" s="128"/>
      <c r="G20" s="129"/>
      <c r="H20" s="128"/>
      <c r="I20" s="128"/>
      <c r="J20" s="113"/>
      <c r="K20" s="113"/>
      <c r="L20" s="113"/>
      <c r="M20" s="113"/>
    </row>
    <row r="21" spans="1:13" ht="15">
      <c r="A21" s="112" t="s">
        <v>175</v>
      </c>
      <c r="B21" s="113"/>
      <c r="C21" s="113"/>
      <c r="D21" s="130"/>
      <c r="E21" s="113"/>
      <c r="F21" s="113"/>
      <c r="G21" s="130"/>
      <c r="H21" s="128"/>
      <c r="I21" s="128"/>
      <c r="J21" s="113"/>
      <c r="K21" s="113"/>
      <c r="L21" s="113"/>
      <c r="M21" s="113"/>
    </row>
    <row r="22" spans="1:13" ht="15">
      <c r="A22" s="112" t="s">
        <v>176</v>
      </c>
      <c r="B22" s="131" t="s">
        <v>226</v>
      </c>
      <c r="C22" s="131" t="s">
        <v>227</v>
      </c>
      <c r="D22" s="113"/>
      <c r="E22" s="113"/>
      <c r="F22" s="113"/>
      <c r="G22" s="113"/>
      <c r="H22" s="132"/>
      <c r="I22" s="128"/>
      <c r="J22" s="113"/>
      <c r="K22" s="113"/>
      <c r="L22" s="113"/>
      <c r="M22" s="113"/>
    </row>
    <row r="23" spans="1:13" ht="15">
      <c r="A23" s="133" t="s">
        <v>167</v>
      </c>
      <c r="B23" s="134">
        <f>'Przykładowe stawki wynagrodzeń'!E14</f>
        <v>44.821322413636366</v>
      </c>
      <c r="C23" s="134">
        <f>B23/60</f>
        <v>0.7470220402272728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5">
      <c r="A24" s="135" t="s">
        <v>207</v>
      </c>
      <c r="B24" s="136">
        <f>'Przykładowe stawki wynagrodzeń'!E19</f>
        <v>31.11891829375</v>
      </c>
      <c r="C24" s="136">
        <f aca="true" t="shared" si="1" ref="C24:C25">B24/60</f>
        <v>0.5186486382291666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208</v>
      </c>
      <c r="B25" s="136">
        <f>'Przykładowe stawki wynagrodzeń'!E21</f>
        <v>24.84834975</v>
      </c>
      <c r="C25" s="136">
        <f t="shared" si="1"/>
        <v>0.4141391625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/>
      <c r="B26" s="136"/>
      <c r="C26" s="136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60">
      <c r="A27" s="114" t="s">
        <v>232</v>
      </c>
      <c r="B27" s="114" t="s">
        <v>222</v>
      </c>
      <c r="C27" s="114" t="s">
        <v>214</v>
      </c>
      <c r="D27" s="114" t="s">
        <v>233</v>
      </c>
      <c r="E27" s="114" t="s">
        <v>234</v>
      </c>
      <c r="F27" s="114" t="s">
        <v>223</v>
      </c>
      <c r="G27" s="114" t="s">
        <v>224</v>
      </c>
      <c r="H27" s="113"/>
      <c r="I27" s="113"/>
      <c r="J27" s="113"/>
      <c r="K27" s="113"/>
      <c r="L27" s="113"/>
      <c r="M27" s="113"/>
    </row>
    <row r="28" spans="1:13" ht="15">
      <c r="A28" s="118"/>
      <c r="B28" s="116" t="s">
        <v>153</v>
      </c>
      <c r="C28" s="116" t="s">
        <v>155</v>
      </c>
      <c r="D28" s="116" t="s">
        <v>156</v>
      </c>
      <c r="E28" s="116" t="s">
        <v>157</v>
      </c>
      <c r="F28" s="116" t="s">
        <v>158</v>
      </c>
      <c r="G28" s="137" t="s">
        <v>225</v>
      </c>
      <c r="H28" s="113"/>
      <c r="I28" s="113"/>
      <c r="J28" s="113"/>
      <c r="K28" s="113"/>
      <c r="L28" s="113"/>
      <c r="M28" s="113"/>
    </row>
    <row r="29" spans="1:13" ht="46.9" customHeight="1">
      <c r="A29" s="124" t="s">
        <v>333</v>
      </c>
      <c r="B29" s="119" t="str">
        <f>A24</f>
        <v>technik analityki</v>
      </c>
      <c r="C29" s="119">
        <v>3</v>
      </c>
      <c r="D29" s="119" t="s">
        <v>166</v>
      </c>
      <c r="E29" s="121">
        <v>5</v>
      </c>
      <c r="F29" s="138">
        <f>C24</f>
        <v>0.5186486382291666</v>
      </c>
      <c r="G29" s="139">
        <f>(E29/C29)*F29</f>
        <v>0.8644143970486111</v>
      </c>
      <c r="H29" s="113" t="s">
        <v>564</v>
      </c>
      <c r="I29" s="113" t="s">
        <v>207</v>
      </c>
      <c r="J29" s="113">
        <v>3</v>
      </c>
      <c r="K29" s="113" t="s">
        <v>166</v>
      </c>
      <c r="L29" s="113">
        <v>5</v>
      </c>
      <c r="M29" s="113"/>
    </row>
    <row r="30" spans="1:13" ht="25.15" customHeight="1">
      <c r="A30" s="124" t="s">
        <v>315</v>
      </c>
      <c r="B30" s="140" t="str">
        <f>A23</f>
        <v>diagnosta laboratoryjny</v>
      </c>
      <c r="C30" s="141">
        <f>'Przykładowy wykaz procedur'!F5</f>
        <v>145.83333333333331</v>
      </c>
      <c r="D30" s="119" t="s">
        <v>166</v>
      </c>
      <c r="E30" s="121">
        <v>60</v>
      </c>
      <c r="F30" s="138">
        <f>C23</f>
        <v>0.7470220402272728</v>
      </c>
      <c r="G30" s="139">
        <f aca="true" t="shared" si="2" ref="G30:G35">(E30/C30)*F30</f>
        <v>0.3073462108363637</v>
      </c>
      <c r="H30" s="113" t="s">
        <v>315</v>
      </c>
      <c r="I30" s="113" t="s">
        <v>167</v>
      </c>
      <c r="J30" s="113">
        <v>145.83333333333331</v>
      </c>
      <c r="K30" s="113" t="s">
        <v>166</v>
      </c>
      <c r="L30" s="113">
        <v>60</v>
      </c>
      <c r="M30" s="113"/>
    </row>
    <row r="31" spans="1:13" ht="19.9" customHeight="1">
      <c r="A31" s="124" t="s">
        <v>314</v>
      </c>
      <c r="B31" s="119" t="str">
        <f>A25</f>
        <v>pomoc laboratoryjna</v>
      </c>
      <c r="C31" s="119">
        <v>146</v>
      </c>
      <c r="D31" s="119" t="s">
        <v>166</v>
      </c>
      <c r="E31" s="121">
        <v>5</v>
      </c>
      <c r="F31" s="138">
        <f>C25</f>
        <v>0.4141391625</v>
      </c>
      <c r="G31" s="139">
        <f t="shared" si="2"/>
        <v>0.014182848030821918</v>
      </c>
      <c r="H31" s="113" t="s">
        <v>314</v>
      </c>
      <c r="I31" s="113" t="s">
        <v>208</v>
      </c>
      <c r="J31" s="113">
        <v>146</v>
      </c>
      <c r="K31" s="113" t="s">
        <v>166</v>
      </c>
      <c r="L31" s="113">
        <v>5</v>
      </c>
      <c r="M31" s="113"/>
    </row>
    <row r="32" spans="1:13" ht="19.9" customHeight="1">
      <c r="A32" s="124" t="s">
        <v>316</v>
      </c>
      <c r="B32" s="119" t="str">
        <f>A23</f>
        <v>diagnosta laboratoryjny</v>
      </c>
      <c r="C32" s="119">
        <v>24</v>
      </c>
      <c r="D32" s="119" t="s">
        <v>166</v>
      </c>
      <c r="E32" s="121">
        <v>12</v>
      </c>
      <c r="F32" s="138">
        <f>C23</f>
        <v>0.7470220402272728</v>
      </c>
      <c r="G32" s="139">
        <f t="shared" si="2"/>
        <v>0.3735110201136364</v>
      </c>
      <c r="H32" s="113" t="s">
        <v>316</v>
      </c>
      <c r="I32" s="113" t="s">
        <v>167</v>
      </c>
      <c r="J32" s="113">
        <v>24</v>
      </c>
      <c r="K32" s="113" t="s">
        <v>166</v>
      </c>
      <c r="L32" s="113">
        <v>12</v>
      </c>
      <c r="M32" s="113"/>
    </row>
    <row r="33" spans="1:13" ht="19.9" customHeight="1">
      <c r="A33" s="124" t="s">
        <v>317</v>
      </c>
      <c r="B33" s="119" t="str">
        <f>A23</f>
        <v>diagnosta laboratoryjny</v>
      </c>
      <c r="C33" s="119">
        <v>24</v>
      </c>
      <c r="D33" s="119" t="s">
        <v>166</v>
      </c>
      <c r="E33" s="121">
        <v>15</v>
      </c>
      <c r="F33" s="138">
        <f>C23</f>
        <v>0.7470220402272728</v>
      </c>
      <c r="G33" s="139">
        <f t="shared" si="2"/>
        <v>0.4668887751420455</v>
      </c>
      <c r="H33" s="113" t="s">
        <v>317</v>
      </c>
      <c r="I33" s="113" t="s">
        <v>167</v>
      </c>
      <c r="J33" s="113">
        <v>24</v>
      </c>
      <c r="K33" s="113" t="s">
        <v>166</v>
      </c>
      <c r="L33" s="113">
        <v>15</v>
      </c>
      <c r="M33" s="113"/>
    </row>
    <row r="34" spans="1:13" ht="19.9" customHeight="1">
      <c r="A34" s="336" t="s">
        <v>318</v>
      </c>
      <c r="B34" s="119" t="str">
        <f>A24</f>
        <v>technik analityki</v>
      </c>
      <c r="C34" s="141">
        <f>'Przykładowy wykaz procedur'!F5</f>
        <v>145.83333333333331</v>
      </c>
      <c r="D34" s="119" t="s">
        <v>166</v>
      </c>
      <c r="E34" s="121">
        <v>15</v>
      </c>
      <c r="F34" s="138">
        <f>C24</f>
        <v>0.5186486382291666</v>
      </c>
      <c r="G34" s="139">
        <f t="shared" si="2"/>
        <v>0.053346717075</v>
      </c>
      <c r="H34" s="113" t="s">
        <v>318</v>
      </c>
      <c r="I34" s="113" t="s">
        <v>207</v>
      </c>
      <c r="J34" s="113">
        <v>145.83333333333331</v>
      </c>
      <c r="K34" s="113" t="s">
        <v>166</v>
      </c>
      <c r="L34" s="113">
        <v>15</v>
      </c>
      <c r="M34" s="113"/>
    </row>
    <row r="35" spans="1:13" ht="19.9" customHeight="1">
      <c r="A35" s="337"/>
      <c r="B35" s="119" t="str">
        <f>A25</f>
        <v>pomoc laboratoryjna</v>
      </c>
      <c r="C35" s="141">
        <f>'Przykładowy wykaz procedur'!F5</f>
        <v>145.83333333333331</v>
      </c>
      <c r="D35" s="119" t="s">
        <v>166</v>
      </c>
      <c r="E35" s="121">
        <v>15</v>
      </c>
      <c r="F35" s="138">
        <f>C25</f>
        <v>0.4141391625</v>
      </c>
      <c r="G35" s="139">
        <f t="shared" si="2"/>
        <v>0.042597171</v>
      </c>
      <c r="H35" s="113"/>
      <c r="I35" s="113" t="s">
        <v>208</v>
      </c>
      <c r="J35" s="113">
        <v>145.83333333333331</v>
      </c>
      <c r="K35" s="113" t="s">
        <v>166</v>
      </c>
      <c r="L35" s="113">
        <v>15</v>
      </c>
      <c r="M35" s="113"/>
    </row>
    <row r="36" spans="1:13" ht="15">
      <c r="A36" s="339" t="s">
        <v>279</v>
      </c>
      <c r="B36" s="340"/>
      <c r="C36" s="340"/>
      <c r="D36" s="340"/>
      <c r="E36" s="340"/>
      <c r="F36" s="340"/>
      <c r="G36" s="127">
        <f>SUM(G29:G35)</f>
        <v>2.122287139246479</v>
      </c>
      <c r="H36" s="113"/>
      <c r="I36" s="113"/>
      <c r="J36" s="113"/>
      <c r="K36" s="113"/>
      <c r="L36" s="113"/>
      <c r="M36" s="113"/>
    </row>
    <row r="37" spans="1:13" ht="15">
      <c r="A37" s="142"/>
      <c r="B37" s="142"/>
      <c r="C37" s="142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ht="15">
      <c r="A38" s="142"/>
      <c r="B38" s="142"/>
      <c r="C38" s="14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26.45" customHeight="1">
      <c r="A39" s="342" t="s">
        <v>334</v>
      </c>
      <c r="B39" s="342"/>
      <c r="C39" s="134">
        <f>H19</f>
        <v>16.18285425793706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25.15" customHeight="1">
      <c r="A40" s="335" t="s">
        <v>335</v>
      </c>
      <c r="B40" s="335"/>
      <c r="C40" s="134">
        <f>G36</f>
        <v>2.122287139246479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25.15" customHeight="1">
      <c r="A41" s="149" t="s">
        <v>209</v>
      </c>
      <c r="B41" s="150"/>
      <c r="C41" s="151">
        <f>SUM(C39:C40)</f>
        <v>18.305141397183537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8" spans="1:13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</sheetData>
  <mergeCells count="6">
    <mergeCell ref="B1:C1"/>
    <mergeCell ref="A19:G19"/>
    <mergeCell ref="A36:F36"/>
    <mergeCell ref="A39:B39"/>
    <mergeCell ref="A40:B40"/>
    <mergeCell ref="A34:A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DF2BC-0780-4CB2-BAA0-95F1BA87EA3F}">
  <dimension ref="A1:K80"/>
  <sheetViews>
    <sheetView tabSelected="1" workbookViewId="0" topLeftCell="A65">
      <selection activeCell="G84" sqref="G84"/>
    </sheetView>
  </sheetViews>
  <sheetFormatPr defaultColWidth="9.140625" defaultRowHeight="15"/>
  <cols>
    <col min="1" max="1" width="9.140625" style="1" customWidth="1"/>
    <col min="2" max="2" width="17.00390625" style="1" customWidth="1"/>
    <col min="3" max="3" width="60.421875" style="1" customWidth="1"/>
    <col min="4" max="4" width="22.140625" style="1" customWidth="1"/>
    <col min="5" max="5" width="19.57421875" style="1" customWidth="1"/>
    <col min="6" max="6" width="13.7109375" style="1" customWidth="1"/>
    <col min="7" max="7" width="10.7109375" style="1" customWidth="1"/>
    <col min="8" max="8" width="13.57421875" style="1" customWidth="1"/>
    <col min="9" max="9" width="12.57421875" style="1" customWidth="1"/>
    <col min="10" max="10" width="12.7109375" style="1" customWidth="1"/>
    <col min="11" max="11" width="14.140625" style="1" customWidth="1"/>
    <col min="12" max="16384" width="9.140625" style="1" customWidth="1"/>
  </cols>
  <sheetData>
    <row r="1" spans="1:10" s="10" customFormat="1" ht="31.15" customHeight="1">
      <c r="A1" s="286" t="s">
        <v>579</v>
      </c>
      <c r="B1" s="286"/>
      <c r="C1" s="286"/>
      <c r="D1" s="286"/>
      <c r="E1" s="286"/>
      <c r="F1" s="286"/>
      <c r="G1" s="286"/>
      <c r="H1" s="286"/>
      <c r="I1" s="286"/>
      <c r="J1" s="286"/>
    </row>
    <row r="2" spans="1:11" ht="20.45" customHeight="1">
      <c r="A2" s="296" t="s">
        <v>63</v>
      </c>
      <c r="B2" s="296" t="s">
        <v>62</v>
      </c>
      <c r="C2" s="296" t="s">
        <v>21</v>
      </c>
      <c r="D2" s="235" t="s">
        <v>556</v>
      </c>
      <c r="E2" s="235" t="s">
        <v>557</v>
      </c>
      <c r="F2" s="297" t="s">
        <v>566</v>
      </c>
      <c r="G2" s="303" t="s">
        <v>567</v>
      </c>
      <c r="H2" s="296" t="s">
        <v>568</v>
      </c>
      <c r="I2" s="296" t="s">
        <v>575</v>
      </c>
      <c r="J2" s="296" t="s">
        <v>569</v>
      </c>
      <c r="K2" s="296" t="s">
        <v>586</v>
      </c>
    </row>
    <row r="3" spans="1:11" ht="75" customHeight="1">
      <c r="A3" s="296"/>
      <c r="B3" s="296"/>
      <c r="C3" s="296"/>
      <c r="D3" s="237" t="s">
        <v>580</v>
      </c>
      <c r="E3" s="237" t="s">
        <v>559</v>
      </c>
      <c r="F3" s="298"/>
      <c r="G3" s="303"/>
      <c r="H3" s="296"/>
      <c r="I3" s="296"/>
      <c r="J3" s="296"/>
      <c r="K3" s="296"/>
    </row>
    <row r="4" spans="1:11" s="256" customFormat="1" ht="15.75" customHeight="1">
      <c r="A4" s="255">
        <v>1</v>
      </c>
      <c r="B4" s="255">
        <v>2</v>
      </c>
      <c r="C4" s="255">
        <v>3</v>
      </c>
      <c r="D4" s="255">
        <v>4</v>
      </c>
      <c r="E4" s="255">
        <v>5</v>
      </c>
      <c r="F4" s="255" t="s">
        <v>570</v>
      </c>
      <c r="G4" s="255">
        <v>7</v>
      </c>
      <c r="H4" s="255" t="s">
        <v>571</v>
      </c>
      <c r="I4" s="255">
        <v>9</v>
      </c>
      <c r="J4" s="255" t="s">
        <v>572</v>
      </c>
      <c r="K4" s="255" t="s">
        <v>587</v>
      </c>
    </row>
    <row r="5" spans="1:11" ht="18" customHeight="1">
      <c r="A5" s="2">
        <v>1</v>
      </c>
      <c r="B5" s="257" t="s">
        <v>54</v>
      </c>
      <c r="C5" s="257" t="s">
        <v>20</v>
      </c>
      <c r="D5" s="239">
        <f>'[1]C53'!C39</f>
        <v>2.3308408338282454</v>
      </c>
      <c r="E5" s="239">
        <f>'[1]C53'!C40</f>
        <v>4.454863725524811</v>
      </c>
      <c r="F5" s="241">
        <f>D5+E5</f>
        <v>6.785704559353057</v>
      </c>
      <c r="G5" s="76">
        <v>1294</v>
      </c>
      <c r="H5" s="262">
        <f>F5*G5</f>
        <v>8780.701699802856</v>
      </c>
      <c r="I5" s="265">
        <f aca="true" t="shared" si="0" ref="I5:I36">$D$80</f>
        <v>1.69</v>
      </c>
      <c r="J5" s="28">
        <f>F5*I5</f>
        <v>11.467840705306667</v>
      </c>
      <c r="K5" s="263">
        <f>G5*J5</f>
        <v>14839.385872666828</v>
      </c>
    </row>
    <row r="6" spans="1:11" ht="18" customHeight="1">
      <c r="A6" s="2">
        <v>2</v>
      </c>
      <c r="B6" s="257" t="s">
        <v>168</v>
      </c>
      <c r="C6" s="257" t="s">
        <v>146</v>
      </c>
      <c r="D6" s="239">
        <f>'[1]C53.C69'!C39</f>
        <v>4.377256443584343</v>
      </c>
      <c r="E6" s="239">
        <f>'[1]C53.C69'!C40</f>
        <v>4.454863725524811</v>
      </c>
      <c r="F6" s="241">
        <f aca="true" t="shared" si="1" ref="F6:F69">D6+E6</f>
        <v>8.832120169109153</v>
      </c>
      <c r="G6" s="76">
        <v>184</v>
      </c>
      <c r="H6" s="262">
        <f aca="true" t="shared" si="2" ref="H6:H69">F6*G6</f>
        <v>1625.1101111160842</v>
      </c>
      <c r="I6" s="265">
        <f t="shared" si="0"/>
        <v>1.69</v>
      </c>
      <c r="J6" s="28">
        <f aca="true" t="shared" si="3" ref="J6:J69">F6*I6</f>
        <v>14.926283085794468</v>
      </c>
      <c r="K6" s="263">
        <f aca="true" t="shared" si="4" ref="K6:K69">G6*J6</f>
        <v>2746.4360877861823</v>
      </c>
    </row>
    <row r="7" spans="1:11" ht="18" customHeight="1">
      <c r="A7" s="2">
        <v>3</v>
      </c>
      <c r="B7" s="257" t="s">
        <v>55</v>
      </c>
      <c r="C7" s="257" t="s">
        <v>120</v>
      </c>
      <c r="D7" s="239">
        <f>'[1]C55'!C39</f>
        <v>3.1805119270272386</v>
      </c>
      <c r="E7" s="239">
        <f>'[1]C55'!C40</f>
        <v>4.454863725524811</v>
      </c>
      <c r="F7" s="241">
        <f t="shared" si="1"/>
        <v>7.6353756525520495</v>
      </c>
      <c r="G7" s="76">
        <v>3839</v>
      </c>
      <c r="H7" s="262">
        <f t="shared" si="2"/>
        <v>29312.20713014732</v>
      </c>
      <c r="I7" s="265">
        <f t="shared" si="0"/>
        <v>1.69</v>
      </c>
      <c r="J7" s="28">
        <f t="shared" si="3"/>
        <v>12.903784852812963</v>
      </c>
      <c r="K7" s="263">
        <f t="shared" si="4"/>
        <v>49537.630049948966</v>
      </c>
    </row>
    <row r="8" spans="1:11" ht="18" customHeight="1">
      <c r="A8" s="2">
        <v>4</v>
      </c>
      <c r="B8" s="257" t="s">
        <v>169</v>
      </c>
      <c r="C8" s="257" t="s">
        <v>147</v>
      </c>
      <c r="D8" s="239">
        <f>'[1]C55.69'!C40</f>
        <v>5.226927536783336</v>
      </c>
      <c r="E8" s="239">
        <f>'[1]C55.69'!C41</f>
        <v>4.454863725524811</v>
      </c>
      <c r="F8" s="241">
        <f t="shared" si="1"/>
        <v>9.681791262308147</v>
      </c>
      <c r="G8" s="76">
        <v>727</v>
      </c>
      <c r="H8" s="262">
        <f t="shared" si="2"/>
        <v>7038.662247698023</v>
      </c>
      <c r="I8" s="265">
        <f t="shared" si="0"/>
        <v>1.69</v>
      </c>
      <c r="J8" s="28">
        <f t="shared" si="3"/>
        <v>16.362227233300768</v>
      </c>
      <c r="K8" s="263">
        <f t="shared" si="4"/>
        <v>11895.339198609658</v>
      </c>
    </row>
    <row r="9" spans="1:11" ht="18" customHeight="1">
      <c r="A9" s="2">
        <v>5</v>
      </c>
      <c r="B9" s="257" t="s">
        <v>81</v>
      </c>
      <c r="C9" s="257" t="s">
        <v>82</v>
      </c>
      <c r="D9" s="239">
        <f>'[1]C11'!C39</f>
        <v>25.69678150171815</v>
      </c>
      <c r="E9" s="239">
        <f>'[1]C11'!C40</f>
        <v>53.87547236461847</v>
      </c>
      <c r="F9" s="241">
        <f t="shared" si="1"/>
        <v>79.57225386633661</v>
      </c>
      <c r="G9" s="76">
        <v>1</v>
      </c>
      <c r="H9" s="262">
        <f t="shared" si="2"/>
        <v>79.57225386633661</v>
      </c>
      <c r="I9" s="265">
        <f t="shared" si="0"/>
        <v>1.69</v>
      </c>
      <c r="J9" s="28">
        <f t="shared" si="3"/>
        <v>134.47710903410888</v>
      </c>
      <c r="K9" s="263">
        <f t="shared" si="4"/>
        <v>134.47710903410888</v>
      </c>
    </row>
    <row r="10" spans="1:11" ht="18" customHeight="1">
      <c r="A10" s="2">
        <v>6</v>
      </c>
      <c r="B10" s="257" t="s">
        <v>53</v>
      </c>
      <c r="C10" s="257" t="s">
        <v>83</v>
      </c>
      <c r="D10" s="239">
        <f>'[1]C32'!C39</f>
        <v>2.6364197239403753</v>
      </c>
      <c r="E10" s="239">
        <f>'[1]C32'!C40</f>
        <v>21.995889853854788</v>
      </c>
      <c r="F10" s="241">
        <f t="shared" si="1"/>
        <v>24.632309577795162</v>
      </c>
      <c r="G10" s="76">
        <v>495</v>
      </c>
      <c r="H10" s="262">
        <f t="shared" si="2"/>
        <v>12192.993241008606</v>
      </c>
      <c r="I10" s="265">
        <f t="shared" si="0"/>
        <v>1.69</v>
      </c>
      <c r="J10" s="28">
        <f t="shared" si="3"/>
        <v>41.628603186473825</v>
      </c>
      <c r="K10" s="263">
        <f t="shared" si="4"/>
        <v>20606.158577304544</v>
      </c>
    </row>
    <row r="11" spans="1:11" ht="18" customHeight="1">
      <c r="A11" s="2">
        <v>7</v>
      </c>
      <c r="B11" s="257" t="s">
        <v>52</v>
      </c>
      <c r="C11" s="257" t="s">
        <v>121</v>
      </c>
      <c r="D11" s="239">
        <f>'[1]C59'!C32</f>
        <v>0.07908550171815339</v>
      </c>
      <c r="E11" s="239">
        <f>'[1]C59'!C33</f>
        <v>4.454863725524811</v>
      </c>
      <c r="F11" s="241">
        <f t="shared" si="1"/>
        <v>4.533949227242965</v>
      </c>
      <c r="G11" s="76">
        <v>47</v>
      </c>
      <c r="H11" s="262">
        <f t="shared" si="2"/>
        <v>213.09561368041935</v>
      </c>
      <c r="I11" s="265">
        <f t="shared" si="0"/>
        <v>1.69</v>
      </c>
      <c r="J11" s="28">
        <f t="shared" si="3"/>
        <v>7.66237419404061</v>
      </c>
      <c r="K11" s="263">
        <f t="shared" si="4"/>
        <v>360.13158711990866</v>
      </c>
    </row>
    <row r="12" spans="1:11" ht="18" customHeight="1">
      <c r="A12" s="2">
        <v>8</v>
      </c>
      <c r="B12" s="257" t="s">
        <v>56</v>
      </c>
      <c r="C12" s="257" t="s">
        <v>122</v>
      </c>
      <c r="D12" s="239">
        <f>'[1]C66'!C39</f>
        <v>4.204139379364159</v>
      </c>
      <c r="E12" s="239">
        <f>'[1]C66'!C40</f>
        <v>4.454863725524811</v>
      </c>
      <c r="F12" s="241">
        <f t="shared" si="1"/>
        <v>8.65900310488897</v>
      </c>
      <c r="G12" s="76">
        <v>41</v>
      </c>
      <c r="H12" s="262">
        <f t="shared" si="2"/>
        <v>355.0191273004478</v>
      </c>
      <c r="I12" s="265">
        <f t="shared" si="0"/>
        <v>1.69</v>
      </c>
      <c r="J12" s="28">
        <f t="shared" si="3"/>
        <v>14.63371524726236</v>
      </c>
      <c r="K12" s="263">
        <f t="shared" si="4"/>
        <v>599.9823251377568</v>
      </c>
    </row>
    <row r="13" spans="1:11" ht="18" customHeight="1">
      <c r="A13" s="2">
        <v>9</v>
      </c>
      <c r="B13" s="257" t="s">
        <v>47</v>
      </c>
      <c r="C13" s="257" t="s">
        <v>18</v>
      </c>
      <c r="D13" s="239">
        <f>'[1]G03'!C39</f>
        <v>5.602581958861011</v>
      </c>
      <c r="E13" s="239">
        <f>'[1]G03'!C40</f>
        <v>2.122287139246479</v>
      </c>
      <c r="F13" s="241">
        <f t="shared" si="1"/>
        <v>7.72486909810749</v>
      </c>
      <c r="G13" s="76">
        <v>75</v>
      </c>
      <c r="H13" s="262">
        <f t="shared" si="2"/>
        <v>579.3651823580617</v>
      </c>
      <c r="I13" s="265">
        <f t="shared" si="0"/>
        <v>1.69</v>
      </c>
      <c r="J13" s="28">
        <f t="shared" si="3"/>
        <v>13.055028775801658</v>
      </c>
      <c r="K13" s="263">
        <f t="shared" si="4"/>
        <v>979.1271581851244</v>
      </c>
    </row>
    <row r="14" spans="1:11" ht="18" customHeight="1">
      <c r="A14" s="2">
        <v>10</v>
      </c>
      <c r="B14" s="257" t="s">
        <v>48</v>
      </c>
      <c r="C14" s="257" t="s">
        <v>84</v>
      </c>
      <c r="D14" s="239">
        <f>'[1]G11'!C39</f>
        <v>2.035761004598812</v>
      </c>
      <c r="E14" s="239">
        <f>'[1]G11'!C40</f>
        <v>2.122287139246479</v>
      </c>
      <c r="F14" s="241">
        <f t="shared" si="1"/>
        <v>4.15804814384529</v>
      </c>
      <c r="G14" s="76">
        <v>1159</v>
      </c>
      <c r="H14" s="262">
        <f t="shared" si="2"/>
        <v>4819.1777987166915</v>
      </c>
      <c r="I14" s="265">
        <f t="shared" si="0"/>
        <v>1.69</v>
      </c>
      <c r="J14" s="28">
        <f t="shared" si="3"/>
        <v>7.027101363098541</v>
      </c>
      <c r="K14" s="263">
        <f t="shared" si="4"/>
        <v>8144.410479831208</v>
      </c>
    </row>
    <row r="15" spans="1:11" ht="18" customHeight="1">
      <c r="A15" s="2">
        <v>11</v>
      </c>
      <c r="B15" s="257" t="s">
        <v>51</v>
      </c>
      <c r="C15" s="257" t="s">
        <v>19</v>
      </c>
      <c r="D15" s="239">
        <f>'[1]G21'!C39</f>
        <v>3.6416159147889537</v>
      </c>
      <c r="E15" s="239">
        <f>'[1]G21'!C40</f>
        <v>2.122287139246479</v>
      </c>
      <c r="F15" s="241">
        <f t="shared" si="1"/>
        <v>5.763903054035433</v>
      </c>
      <c r="G15" s="76">
        <v>1267</v>
      </c>
      <c r="H15" s="262">
        <f t="shared" si="2"/>
        <v>7302.865169462893</v>
      </c>
      <c r="I15" s="265">
        <f t="shared" si="0"/>
        <v>1.69</v>
      </c>
      <c r="J15" s="28">
        <f t="shared" si="3"/>
        <v>9.740996161319881</v>
      </c>
      <c r="K15" s="263">
        <f t="shared" si="4"/>
        <v>12341.84213639229</v>
      </c>
    </row>
    <row r="16" spans="1:11" ht="18" customHeight="1">
      <c r="A16" s="2">
        <v>12</v>
      </c>
      <c r="B16" s="257" t="s">
        <v>85</v>
      </c>
      <c r="C16" s="257" t="s">
        <v>86</v>
      </c>
      <c r="D16" s="239">
        <f>'[1]G26'!C39</f>
        <v>75.32656801600388</v>
      </c>
      <c r="E16" s="239">
        <f>'[1]G26'!C40</f>
        <v>2.5269240777029185</v>
      </c>
      <c r="F16" s="241">
        <f t="shared" si="1"/>
        <v>77.85349209370679</v>
      </c>
      <c r="G16" s="76">
        <v>1</v>
      </c>
      <c r="H16" s="262">
        <f t="shared" si="2"/>
        <v>77.85349209370679</v>
      </c>
      <c r="I16" s="265">
        <f t="shared" si="0"/>
        <v>1.69</v>
      </c>
      <c r="J16" s="28">
        <f t="shared" si="3"/>
        <v>131.57240163836448</v>
      </c>
      <c r="K16" s="263">
        <f t="shared" si="4"/>
        <v>131.57240163836448</v>
      </c>
    </row>
    <row r="17" spans="1:11" ht="18" customHeight="1">
      <c r="A17" s="2">
        <v>13</v>
      </c>
      <c r="B17" s="257" t="s">
        <v>87</v>
      </c>
      <c r="C17" s="257" t="s">
        <v>88</v>
      </c>
      <c r="D17" s="239">
        <f>'[1]G29'!C39</f>
        <v>51.839208016003866</v>
      </c>
      <c r="E17" s="239">
        <f>'[1]G29'!C40</f>
        <v>2.5269240777029185</v>
      </c>
      <c r="F17" s="241">
        <f t="shared" si="1"/>
        <v>54.36613209370678</v>
      </c>
      <c r="G17" s="76">
        <v>1</v>
      </c>
      <c r="H17" s="262">
        <f t="shared" si="2"/>
        <v>54.36613209370678</v>
      </c>
      <c r="I17" s="265">
        <f t="shared" si="0"/>
        <v>1.69</v>
      </c>
      <c r="J17" s="28">
        <f t="shared" si="3"/>
        <v>91.87876323836446</v>
      </c>
      <c r="K17" s="263">
        <f t="shared" si="4"/>
        <v>91.87876323836446</v>
      </c>
    </row>
    <row r="18" spans="1:11" ht="18" customHeight="1">
      <c r="A18" s="2">
        <v>14</v>
      </c>
      <c r="B18" s="257" t="s">
        <v>89</v>
      </c>
      <c r="C18" s="257" t="s">
        <v>90</v>
      </c>
      <c r="D18" s="239">
        <f>'[1]G31'!C39</f>
        <v>38.36080801600387</v>
      </c>
      <c r="E18" s="239">
        <f>'[1]G31'!C40</f>
        <v>2.5269240777029185</v>
      </c>
      <c r="F18" s="241">
        <f t="shared" si="1"/>
        <v>40.88773209370679</v>
      </c>
      <c r="G18" s="76">
        <v>3</v>
      </c>
      <c r="H18" s="262">
        <f t="shared" si="2"/>
        <v>122.66319628112036</v>
      </c>
      <c r="I18" s="265">
        <f t="shared" si="0"/>
        <v>1.69</v>
      </c>
      <c r="J18" s="28">
        <f t="shared" si="3"/>
        <v>69.10026723836447</v>
      </c>
      <c r="K18" s="263">
        <f t="shared" si="4"/>
        <v>207.3008017150934</v>
      </c>
    </row>
    <row r="19" spans="1:11" ht="18" customHeight="1">
      <c r="A19" s="2">
        <v>15</v>
      </c>
      <c r="B19" s="257" t="s">
        <v>91</v>
      </c>
      <c r="C19" s="257" t="s">
        <v>92</v>
      </c>
      <c r="D19" s="239">
        <f>'[1]G33'!C39</f>
        <v>40.033128016003865</v>
      </c>
      <c r="E19" s="239">
        <f>'[1]G33'!C40</f>
        <v>2.5269240777029185</v>
      </c>
      <c r="F19" s="241">
        <f t="shared" si="1"/>
        <v>42.56005209370678</v>
      </c>
      <c r="G19" s="76">
        <v>13</v>
      </c>
      <c r="H19" s="262">
        <f t="shared" si="2"/>
        <v>553.2806772181881</v>
      </c>
      <c r="I19" s="265">
        <f t="shared" si="0"/>
        <v>1.69</v>
      </c>
      <c r="J19" s="28">
        <f t="shared" si="3"/>
        <v>71.92648803836445</v>
      </c>
      <c r="K19" s="263">
        <f t="shared" si="4"/>
        <v>935.0443444987379</v>
      </c>
    </row>
    <row r="20" spans="1:11" ht="18" customHeight="1">
      <c r="A20" s="2">
        <v>16</v>
      </c>
      <c r="B20" s="257" t="s">
        <v>93</v>
      </c>
      <c r="C20" s="257" t="s">
        <v>94</v>
      </c>
      <c r="D20" s="239">
        <f>'[1]G37'!C39</f>
        <v>46.447848016003874</v>
      </c>
      <c r="E20" s="239">
        <f>'[1]G37'!C40</f>
        <v>2.5269240777029185</v>
      </c>
      <c r="F20" s="241">
        <f t="shared" si="1"/>
        <v>48.97477209370679</v>
      </c>
      <c r="G20" s="76">
        <v>2</v>
      </c>
      <c r="H20" s="262">
        <f t="shared" si="2"/>
        <v>97.94954418741358</v>
      </c>
      <c r="I20" s="265">
        <f t="shared" si="0"/>
        <v>1.69</v>
      </c>
      <c r="J20" s="28">
        <f t="shared" si="3"/>
        <v>82.76736483836447</v>
      </c>
      <c r="K20" s="263">
        <f t="shared" si="4"/>
        <v>165.53472967672894</v>
      </c>
    </row>
    <row r="21" spans="1:11" ht="18" customHeight="1">
      <c r="A21" s="2">
        <v>17</v>
      </c>
      <c r="B21" s="257" t="s">
        <v>95</v>
      </c>
      <c r="C21" s="257" t="s">
        <v>96</v>
      </c>
      <c r="D21" s="239">
        <f>'[1]G39'!C39</f>
        <v>42.853608016003875</v>
      </c>
      <c r="E21" s="239">
        <f>'[1]G39'!C40</f>
        <v>2.5269240777029185</v>
      </c>
      <c r="F21" s="241">
        <f t="shared" si="1"/>
        <v>45.38053209370679</v>
      </c>
      <c r="G21" s="76">
        <v>2</v>
      </c>
      <c r="H21" s="262">
        <f t="shared" si="2"/>
        <v>90.76106418741358</v>
      </c>
      <c r="I21" s="265">
        <f t="shared" si="0"/>
        <v>1.69</v>
      </c>
      <c r="J21" s="28">
        <f t="shared" si="3"/>
        <v>76.69309923836447</v>
      </c>
      <c r="K21" s="263">
        <f t="shared" si="4"/>
        <v>153.38619847672894</v>
      </c>
    </row>
    <row r="22" spans="1:11" ht="18" customHeight="1">
      <c r="A22" s="2">
        <v>18</v>
      </c>
      <c r="B22" s="257" t="s">
        <v>97</v>
      </c>
      <c r="C22" s="257" t="s">
        <v>98</v>
      </c>
      <c r="D22" s="239">
        <f>'[1]G41'!C39</f>
        <v>34.684880743276594</v>
      </c>
      <c r="E22" s="239">
        <f>'[1]G41'!C40</f>
        <v>2.5269240777029185</v>
      </c>
      <c r="F22" s="241">
        <f t="shared" si="1"/>
        <v>37.21180482097951</v>
      </c>
      <c r="G22" s="76">
        <v>4</v>
      </c>
      <c r="H22" s="262">
        <f t="shared" si="2"/>
        <v>148.84721928391804</v>
      </c>
      <c r="I22" s="265">
        <f t="shared" si="0"/>
        <v>1.69</v>
      </c>
      <c r="J22" s="28">
        <f t="shared" si="3"/>
        <v>62.88795014745537</v>
      </c>
      <c r="K22" s="263">
        <f t="shared" si="4"/>
        <v>251.55180058982148</v>
      </c>
    </row>
    <row r="23" spans="1:11" ht="18" customHeight="1">
      <c r="A23" s="2">
        <v>19</v>
      </c>
      <c r="B23" s="257" t="s">
        <v>99</v>
      </c>
      <c r="C23" s="257" t="s">
        <v>100</v>
      </c>
      <c r="D23" s="239">
        <f>'[1]G43'!C39</f>
        <v>24.06808801600387</v>
      </c>
      <c r="E23" s="239">
        <f>'[1]G43'!C40</f>
        <v>2.5269240777029185</v>
      </c>
      <c r="F23" s="241">
        <f t="shared" si="1"/>
        <v>26.59501209370679</v>
      </c>
      <c r="G23" s="76">
        <v>1</v>
      </c>
      <c r="H23" s="262">
        <f t="shared" si="2"/>
        <v>26.59501209370679</v>
      </c>
      <c r="I23" s="265">
        <f t="shared" si="0"/>
        <v>1.69</v>
      </c>
      <c r="J23" s="28">
        <f t="shared" si="3"/>
        <v>44.94557043836447</v>
      </c>
      <c r="K23" s="263">
        <f t="shared" si="4"/>
        <v>44.94557043836447</v>
      </c>
    </row>
    <row r="24" spans="1:11" ht="18" customHeight="1">
      <c r="A24" s="2">
        <v>20</v>
      </c>
      <c r="B24" s="257" t="s">
        <v>49</v>
      </c>
      <c r="C24" s="257" t="s">
        <v>101</v>
      </c>
      <c r="D24" s="239">
        <f>'[1]G49'!C39</f>
        <v>16.18285425793706</v>
      </c>
      <c r="E24" s="239">
        <f>'[1]G49'!C40</f>
        <v>2.122287139246479</v>
      </c>
      <c r="F24" s="241">
        <f t="shared" si="1"/>
        <v>18.305141397183537</v>
      </c>
      <c r="G24" s="76">
        <v>175</v>
      </c>
      <c r="H24" s="262">
        <f t="shared" si="2"/>
        <v>3203.399744507119</v>
      </c>
      <c r="I24" s="265">
        <f t="shared" si="0"/>
        <v>1.69</v>
      </c>
      <c r="J24" s="28">
        <f t="shared" si="3"/>
        <v>30.935688961240174</v>
      </c>
      <c r="K24" s="263">
        <f t="shared" si="4"/>
        <v>5413.74556821703</v>
      </c>
    </row>
    <row r="25" spans="1:11" ht="18" customHeight="1">
      <c r="A25" s="2">
        <v>21</v>
      </c>
      <c r="B25" s="257" t="s">
        <v>50</v>
      </c>
      <c r="C25" s="257" t="s">
        <v>102</v>
      </c>
      <c r="D25" s="239">
        <f>'[1]G53'!C39</f>
        <v>8.676583254099109</v>
      </c>
      <c r="E25" s="239">
        <f>'[1]G53'!C40</f>
        <v>2.122287139246479</v>
      </c>
      <c r="F25" s="241">
        <f t="shared" si="1"/>
        <v>10.798870393345588</v>
      </c>
      <c r="G25" s="76">
        <v>170</v>
      </c>
      <c r="H25" s="262">
        <f t="shared" si="2"/>
        <v>1835.8079668687499</v>
      </c>
      <c r="I25" s="265">
        <f t="shared" si="0"/>
        <v>1.69</v>
      </c>
      <c r="J25" s="28">
        <f t="shared" si="3"/>
        <v>18.250090964754044</v>
      </c>
      <c r="K25" s="263">
        <f t="shared" si="4"/>
        <v>3102.5154640081873</v>
      </c>
    </row>
    <row r="26" spans="1:11" ht="18" customHeight="1">
      <c r="A26" s="2">
        <v>22</v>
      </c>
      <c r="B26" s="257" t="s">
        <v>23</v>
      </c>
      <c r="C26" s="257" t="s">
        <v>1</v>
      </c>
      <c r="D26" s="241">
        <f>'[1]A01'!C41</f>
        <v>1.8216748350514864</v>
      </c>
      <c r="E26" s="241">
        <f>'[1]A01'!C42</f>
        <v>6.933357251542013</v>
      </c>
      <c r="F26" s="241">
        <f t="shared" si="1"/>
        <v>8.755032086593499</v>
      </c>
      <c r="G26" s="76">
        <v>1909</v>
      </c>
      <c r="H26" s="262">
        <f t="shared" si="2"/>
        <v>16713.35625330699</v>
      </c>
      <c r="I26" s="265">
        <f t="shared" si="0"/>
        <v>1.69</v>
      </c>
      <c r="J26" s="28">
        <f t="shared" si="3"/>
        <v>14.796004226343012</v>
      </c>
      <c r="K26" s="263">
        <f t="shared" si="4"/>
        <v>28245.572068088808</v>
      </c>
    </row>
    <row r="27" spans="1:11" ht="18" customHeight="1">
      <c r="A27" s="2">
        <v>23</v>
      </c>
      <c r="B27" s="257" t="s">
        <v>24</v>
      </c>
      <c r="C27" s="257" t="s">
        <v>2</v>
      </c>
      <c r="D27" s="241">
        <f>'[1]A07'!C39</f>
        <v>1.666207680456892</v>
      </c>
      <c r="E27" s="241">
        <f>'[1]A07'!C40</f>
        <v>1.5897738240816603</v>
      </c>
      <c r="F27" s="241">
        <f t="shared" si="1"/>
        <v>3.2559815045385525</v>
      </c>
      <c r="G27" s="76">
        <v>128</v>
      </c>
      <c r="H27" s="262">
        <f t="shared" si="2"/>
        <v>416.7656325809347</v>
      </c>
      <c r="I27" s="265">
        <f t="shared" si="0"/>
        <v>1.69</v>
      </c>
      <c r="J27" s="28">
        <f t="shared" si="3"/>
        <v>5.502608742670153</v>
      </c>
      <c r="K27" s="263">
        <f t="shared" si="4"/>
        <v>704.3339190617796</v>
      </c>
    </row>
    <row r="28" spans="1:11" ht="18" customHeight="1">
      <c r="A28" s="2">
        <v>24</v>
      </c>
      <c r="B28" s="257" t="s">
        <v>57</v>
      </c>
      <c r="C28" s="257" t="s">
        <v>3</v>
      </c>
      <c r="D28" s="241">
        <f>'[1]A17'!C39</f>
        <v>1.7150055017181534</v>
      </c>
      <c r="E28" s="241">
        <f>'[1]A17'!C40</f>
        <v>4.926854716281596</v>
      </c>
      <c r="F28" s="241">
        <f t="shared" si="1"/>
        <v>6.641860217999749</v>
      </c>
      <c r="G28" s="76">
        <v>30</v>
      </c>
      <c r="H28" s="262">
        <f t="shared" si="2"/>
        <v>199.25580653999248</v>
      </c>
      <c r="I28" s="265">
        <f t="shared" si="0"/>
        <v>1.69</v>
      </c>
      <c r="J28" s="28">
        <f t="shared" si="3"/>
        <v>11.224743768419575</v>
      </c>
      <c r="K28" s="263">
        <f t="shared" si="4"/>
        <v>336.74231305258724</v>
      </c>
    </row>
    <row r="29" spans="1:11" ht="18" customHeight="1">
      <c r="A29" s="2">
        <v>25</v>
      </c>
      <c r="B29" s="257" t="s">
        <v>22</v>
      </c>
      <c r="C29" s="257" t="s">
        <v>0</v>
      </c>
      <c r="D29" s="241">
        <f>'[1]A24'!C39</f>
        <v>1.4905855017181533</v>
      </c>
      <c r="E29" s="241">
        <f>'[1]A24'!C40</f>
        <v>10.156008997872506</v>
      </c>
      <c r="F29" s="241">
        <f t="shared" si="1"/>
        <v>11.646594499590659</v>
      </c>
      <c r="G29" s="76">
        <v>4</v>
      </c>
      <c r="H29" s="262">
        <f t="shared" si="2"/>
        <v>46.586377998362636</v>
      </c>
      <c r="I29" s="265">
        <f t="shared" si="0"/>
        <v>1.69</v>
      </c>
      <c r="J29" s="28">
        <f t="shared" si="3"/>
        <v>19.682744704308213</v>
      </c>
      <c r="K29" s="263">
        <f t="shared" si="4"/>
        <v>78.73097881723285</v>
      </c>
    </row>
    <row r="30" spans="1:11" ht="18" customHeight="1">
      <c r="A30" s="2">
        <v>26</v>
      </c>
      <c r="B30" s="257" t="s">
        <v>65</v>
      </c>
      <c r="C30" s="257" t="s">
        <v>142</v>
      </c>
      <c r="D30" s="241">
        <f>'[1]I09.1'!C39</f>
        <v>0.6436508568696687</v>
      </c>
      <c r="E30" s="241">
        <f>'[1]I09.1'!C40</f>
        <v>1.5897738240816603</v>
      </c>
      <c r="F30" s="241">
        <f t="shared" si="1"/>
        <v>2.233424680951329</v>
      </c>
      <c r="G30" s="76">
        <v>480</v>
      </c>
      <c r="H30" s="262">
        <f t="shared" si="2"/>
        <v>1072.0438468566379</v>
      </c>
      <c r="I30" s="265">
        <f t="shared" si="0"/>
        <v>1.69</v>
      </c>
      <c r="J30" s="28">
        <f t="shared" si="3"/>
        <v>3.7744877108077457</v>
      </c>
      <c r="K30" s="263">
        <f t="shared" si="4"/>
        <v>1811.7541011877179</v>
      </c>
    </row>
    <row r="31" spans="1:11" ht="18" customHeight="1">
      <c r="A31" s="2">
        <v>27</v>
      </c>
      <c r="B31" s="257" t="s">
        <v>66</v>
      </c>
      <c r="C31" s="257" t="s">
        <v>143</v>
      </c>
      <c r="D31" s="241">
        <f>'[1]I09.2'!C39</f>
        <v>6.8953276804568935</v>
      </c>
      <c r="E31" s="241">
        <f>'[1]I09.2'!C40</f>
        <v>1.5897738240816603</v>
      </c>
      <c r="F31" s="241">
        <f t="shared" si="1"/>
        <v>8.485101504538553</v>
      </c>
      <c r="G31" s="76">
        <v>3</v>
      </c>
      <c r="H31" s="262">
        <f t="shared" si="2"/>
        <v>25.45530451361566</v>
      </c>
      <c r="I31" s="265">
        <f t="shared" si="0"/>
        <v>1.69</v>
      </c>
      <c r="J31" s="28">
        <f t="shared" si="3"/>
        <v>14.339821542670155</v>
      </c>
      <c r="K31" s="263">
        <f t="shared" si="4"/>
        <v>43.01946462801047</v>
      </c>
    </row>
    <row r="32" spans="1:11" ht="18" customHeight="1">
      <c r="A32" s="2">
        <v>28</v>
      </c>
      <c r="B32" s="257" t="s">
        <v>27</v>
      </c>
      <c r="C32" s="257" t="s">
        <v>103</v>
      </c>
      <c r="D32" s="241">
        <f>'[1]I17'!C39</f>
        <v>0.5921046750514868</v>
      </c>
      <c r="E32" s="241">
        <f>'[1]I17'!C40</f>
        <v>1.5897738240816603</v>
      </c>
      <c r="F32" s="241">
        <f t="shared" si="1"/>
        <v>2.181878499133147</v>
      </c>
      <c r="G32" s="76">
        <v>3795</v>
      </c>
      <c r="H32" s="262">
        <f t="shared" si="2"/>
        <v>8280.228904210293</v>
      </c>
      <c r="I32" s="265">
        <f t="shared" si="0"/>
        <v>1.69</v>
      </c>
      <c r="J32" s="28">
        <f t="shared" si="3"/>
        <v>3.687374663535018</v>
      </c>
      <c r="K32" s="263">
        <f t="shared" si="4"/>
        <v>13993.586848115394</v>
      </c>
    </row>
    <row r="33" spans="1:11" ht="18" customHeight="1">
      <c r="A33" s="2">
        <v>29</v>
      </c>
      <c r="B33" s="257" t="s">
        <v>28</v>
      </c>
      <c r="C33" s="257" t="s">
        <v>5</v>
      </c>
      <c r="D33" s="241">
        <f>'[1]I19'!C39</f>
        <v>0.5921046750514868</v>
      </c>
      <c r="E33" s="241">
        <f>'[1]I19'!C40</f>
        <v>1.5897738240816603</v>
      </c>
      <c r="F33" s="241">
        <f t="shared" si="1"/>
        <v>2.181878499133147</v>
      </c>
      <c r="G33" s="76">
        <v>3032</v>
      </c>
      <c r="H33" s="262">
        <f t="shared" si="2"/>
        <v>6615.455609371702</v>
      </c>
      <c r="I33" s="265">
        <f t="shared" si="0"/>
        <v>1.69</v>
      </c>
      <c r="J33" s="28">
        <f t="shared" si="3"/>
        <v>3.687374663535018</v>
      </c>
      <c r="K33" s="263">
        <f t="shared" si="4"/>
        <v>11180.119979838175</v>
      </c>
    </row>
    <row r="34" spans="1:11" ht="18" customHeight="1">
      <c r="A34" s="2">
        <v>30</v>
      </c>
      <c r="B34" s="257" t="s">
        <v>67</v>
      </c>
      <c r="C34" s="257" t="s">
        <v>144</v>
      </c>
      <c r="D34" s="241">
        <f>'[1]I25.1'!C39</f>
        <v>2.344296675051487</v>
      </c>
      <c r="E34" s="241">
        <f>'[1]I25.1'!C40</f>
        <v>1.5897738240816603</v>
      </c>
      <c r="F34" s="241">
        <f t="shared" si="1"/>
        <v>3.9340704991331474</v>
      </c>
      <c r="G34" s="76">
        <v>120</v>
      </c>
      <c r="H34" s="262">
        <f t="shared" si="2"/>
        <v>472.0884598959777</v>
      </c>
      <c r="I34" s="265">
        <f t="shared" si="0"/>
        <v>1.69</v>
      </c>
      <c r="J34" s="28">
        <f t="shared" si="3"/>
        <v>6.648579143535019</v>
      </c>
      <c r="K34" s="263">
        <f t="shared" si="4"/>
        <v>797.8294972242023</v>
      </c>
    </row>
    <row r="35" spans="1:11" ht="18" customHeight="1">
      <c r="A35" s="2">
        <v>31</v>
      </c>
      <c r="B35" s="257" t="s">
        <v>68</v>
      </c>
      <c r="C35" s="257" t="s">
        <v>145</v>
      </c>
      <c r="D35" s="241">
        <f>'[1]I25.2'!C39</f>
        <v>4.101143377754189</v>
      </c>
      <c r="E35" s="241">
        <f>'[1]I25.2'!C40</f>
        <v>1.5897738240816603</v>
      </c>
      <c r="F35" s="241">
        <f t="shared" si="1"/>
        <v>5.69091720183585</v>
      </c>
      <c r="G35" s="76">
        <v>15</v>
      </c>
      <c r="H35" s="262">
        <f t="shared" si="2"/>
        <v>85.36375802753776</v>
      </c>
      <c r="I35" s="265">
        <f t="shared" si="0"/>
        <v>1.69</v>
      </c>
      <c r="J35" s="28">
        <f t="shared" si="3"/>
        <v>9.617650071102586</v>
      </c>
      <c r="K35" s="263">
        <f t="shared" si="4"/>
        <v>144.2647510665388</v>
      </c>
    </row>
    <row r="36" spans="1:11" ht="18" customHeight="1">
      <c r="A36" s="2">
        <v>32</v>
      </c>
      <c r="B36" s="257" t="s">
        <v>125</v>
      </c>
      <c r="C36" s="257" t="s">
        <v>123</v>
      </c>
      <c r="D36" s="241">
        <f>'[1]I86.1'!C39</f>
        <v>99.77348550171814</v>
      </c>
      <c r="E36" s="241">
        <f>'[1]I86.1'!C40</f>
        <v>21.4459741064751</v>
      </c>
      <c r="F36" s="241">
        <f t="shared" si="1"/>
        <v>121.21945960819323</v>
      </c>
      <c r="G36" s="76">
        <v>14</v>
      </c>
      <c r="H36" s="262">
        <f t="shared" si="2"/>
        <v>1697.0724345147053</v>
      </c>
      <c r="I36" s="265">
        <f t="shared" si="0"/>
        <v>1.69</v>
      </c>
      <c r="J36" s="28">
        <f t="shared" si="3"/>
        <v>204.86088673784656</v>
      </c>
      <c r="K36" s="263">
        <f t="shared" si="4"/>
        <v>2868.0524143298517</v>
      </c>
    </row>
    <row r="37" spans="1:11" ht="18" customHeight="1">
      <c r="A37" s="2">
        <v>33</v>
      </c>
      <c r="B37" s="257" t="s">
        <v>126</v>
      </c>
      <c r="C37" s="257" t="s">
        <v>124</v>
      </c>
      <c r="D37" s="241">
        <f>'[1]I86.2'!C40</f>
        <v>101.43969318217503</v>
      </c>
      <c r="E37" s="241">
        <f>'[1]I86.2'!C41</f>
        <v>34.24107853396585</v>
      </c>
      <c r="F37" s="241">
        <f t="shared" si="1"/>
        <v>135.6807717161409</v>
      </c>
      <c r="G37" s="76">
        <v>6</v>
      </c>
      <c r="H37" s="262">
        <f t="shared" si="2"/>
        <v>814.0846302968454</v>
      </c>
      <c r="I37" s="265">
        <f aca="true" t="shared" si="5" ref="I37:I68">$D$80</f>
        <v>1.69</v>
      </c>
      <c r="J37" s="28">
        <f t="shared" si="3"/>
        <v>229.3005042002781</v>
      </c>
      <c r="K37" s="263">
        <f t="shared" si="4"/>
        <v>1375.8030252016688</v>
      </c>
    </row>
    <row r="38" spans="1:11" ht="18" customHeight="1">
      <c r="A38" s="2">
        <v>34</v>
      </c>
      <c r="B38" s="257" t="s">
        <v>29</v>
      </c>
      <c r="C38" s="257" t="s">
        <v>104</v>
      </c>
      <c r="D38" s="241">
        <f>'[1]I77'!C39</f>
        <v>0.49101667505148666</v>
      </c>
      <c r="E38" s="241">
        <f>'[1]I77'!C40</f>
        <v>1.5897738240816603</v>
      </c>
      <c r="F38" s="241">
        <f t="shared" si="1"/>
        <v>2.080790499133147</v>
      </c>
      <c r="G38" s="76">
        <v>491</v>
      </c>
      <c r="H38" s="262">
        <f t="shared" si="2"/>
        <v>1021.6681350743753</v>
      </c>
      <c r="I38" s="265">
        <f t="shared" si="5"/>
        <v>1.69</v>
      </c>
      <c r="J38" s="28">
        <f t="shared" si="3"/>
        <v>3.5165359435350187</v>
      </c>
      <c r="K38" s="263">
        <f t="shared" si="4"/>
        <v>1726.6191482756942</v>
      </c>
    </row>
    <row r="39" spans="1:11" ht="18" customHeight="1">
      <c r="A39" s="2">
        <v>35</v>
      </c>
      <c r="B39" s="257" t="s">
        <v>30</v>
      </c>
      <c r="C39" s="257" t="s">
        <v>106</v>
      </c>
      <c r="D39" s="241">
        <f>'[1]I87'!C39</f>
        <v>0.9579469607657725</v>
      </c>
      <c r="E39" s="241">
        <f>'[1]I87'!C40</f>
        <v>1.5897738240816603</v>
      </c>
      <c r="F39" s="241">
        <f t="shared" si="1"/>
        <v>2.547720784847433</v>
      </c>
      <c r="G39" s="76">
        <v>56</v>
      </c>
      <c r="H39" s="262">
        <f t="shared" si="2"/>
        <v>142.67236395145625</v>
      </c>
      <c r="I39" s="265">
        <f t="shared" si="5"/>
        <v>1.69</v>
      </c>
      <c r="J39" s="28">
        <f t="shared" si="3"/>
        <v>4.305648126392161</v>
      </c>
      <c r="K39" s="263">
        <f t="shared" si="4"/>
        <v>241.11629507796104</v>
      </c>
    </row>
    <row r="40" spans="1:11" ht="18" customHeight="1">
      <c r="A40" s="2">
        <v>36</v>
      </c>
      <c r="B40" s="257" t="s">
        <v>31</v>
      </c>
      <c r="C40" s="257" t="s">
        <v>107</v>
      </c>
      <c r="D40" s="241">
        <f>'[1]I89'!C39</f>
        <v>0.6819606750514868</v>
      </c>
      <c r="E40" s="241">
        <f>'[1]I89'!C40</f>
        <v>1.5897738240816603</v>
      </c>
      <c r="F40" s="241">
        <f t="shared" si="1"/>
        <v>2.271734499133147</v>
      </c>
      <c r="G40" s="76">
        <v>3308</v>
      </c>
      <c r="H40" s="262">
        <f t="shared" si="2"/>
        <v>7514.897723132451</v>
      </c>
      <c r="I40" s="265">
        <f t="shared" si="5"/>
        <v>1.69</v>
      </c>
      <c r="J40" s="28">
        <f t="shared" si="3"/>
        <v>3.8392313035350187</v>
      </c>
      <c r="K40" s="263">
        <f t="shared" si="4"/>
        <v>12700.177152093842</v>
      </c>
    </row>
    <row r="41" spans="1:11" ht="18" customHeight="1">
      <c r="A41" s="2">
        <v>37</v>
      </c>
      <c r="B41" s="257" t="s">
        <v>34</v>
      </c>
      <c r="C41" s="257" t="s">
        <v>8</v>
      </c>
      <c r="D41" s="241">
        <f>'[1]I99'!C39</f>
        <v>1.0863126750514867</v>
      </c>
      <c r="E41" s="241">
        <f>'[1]I99'!C40</f>
        <v>1.5897738240816603</v>
      </c>
      <c r="F41" s="241">
        <f t="shared" si="1"/>
        <v>2.676086499133147</v>
      </c>
      <c r="G41" s="76">
        <v>296</v>
      </c>
      <c r="H41" s="262">
        <f t="shared" si="2"/>
        <v>792.1216037434115</v>
      </c>
      <c r="I41" s="265">
        <f t="shared" si="5"/>
        <v>1.69</v>
      </c>
      <c r="J41" s="28">
        <f t="shared" si="3"/>
        <v>4.522586183535018</v>
      </c>
      <c r="K41" s="263">
        <f t="shared" si="4"/>
        <v>1338.6855103263654</v>
      </c>
    </row>
    <row r="42" spans="1:11" ht="18" customHeight="1">
      <c r="A42" s="2">
        <v>38</v>
      </c>
      <c r="B42" s="257" t="s">
        <v>32</v>
      </c>
      <c r="C42" s="257" t="s">
        <v>6</v>
      </c>
      <c r="D42" s="241">
        <f>'[1]K01'!C39</f>
        <v>1.8367721777541894</v>
      </c>
      <c r="E42" s="241">
        <f>'[1]K01'!C40</f>
        <v>1.5897738240816603</v>
      </c>
      <c r="F42" s="241">
        <f t="shared" si="1"/>
        <v>3.42654600183585</v>
      </c>
      <c r="G42" s="76">
        <v>182</v>
      </c>
      <c r="H42" s="262">
        <f t="shared" si="2"/>
        <v>623.6313723341246</v>
      </c>
      <c r="I42" s="265">
        <f t="shared" si="5"/>
        <v>1.69</v>
      </c>
      <c r="J42" s="28">
        <f t="shared" si="3"/>
        <v>5.790862743102586</v>
      </c>
      <c r="K42" s="263">
        <f t="shared" si="4"/>
        <v>1053.9370192446706</v>
      </c>
    </row>
    <row r="43" spans="1:11" ht="18" customHeight="1">
      <c r="A43" s="2">
        <v>39</v>
      </c>
      <c r="B43" s="257" t="s">
        <v>33</v>
      </c>
      <c r="C43" s="257" t="s">
        <v>7</v>
      </c>
      <c r="D43" s="241">
        <f>'[1]K03'!C39</f>
        <v>1.973695606325618</v>
      </c>
      <c r="E43" s="241">
        <f>'[1]K03'!C40</f>
        <v>1.5897738240816603</v>
      </c>
      <c r="F43" s="241">
        <f t="shared" si="1"/>
        <v>3.5634694304072783</v>
      </c>
      <c r="G43" s="76">
        <v>192</v>
      </c>
      <c r="H43" s="262">
        <f t="shared" si="2"/>
        <v>684.1861306381975</v>
      </c>
      <c r="I43" s="265">
        <f t="shared" si="5"/>
        <v>1.69</v>
      </c>
      <c r="J43" s="28">
        <f t="shared" si="3"/>
        <v>6.0222633373883</v>
      </c>
      <c r="K43" s="263">
        <f t="shared" si="4"/>
        <v>1156.2745607785537</v>
      </c>
    </row>
    <row r="44" spans="1:11" ht="18" customHeight="1">
      <c r="A44" s="2">
        <v>40</v>
      </c>
      <c r="B44" s="257" t="s">
        <v>35</v>
      </c>
      <c r="C44" s="257" t="s">
        <v>116</v>
      </c>
      <c r="D44" s="241">
        <f>'[1]M19'!C39</f>
        <v>5.648912977754189</v>
      </c>
      <c r="E44" s="241">
        <f>'[1]M19'!C40</f>
        <v>1.5897738240816603</v>
      </c>
      <c r="F44" s="241">
        <f t="shared" si="1"/>
        <v>7.238686801835849</v>
      </c>
      <c r="G44" s="76">
        <v>33</v>
      </c>
      <c r="H44" s="262">
        <f t="shared" si="2"/>
        <v>238.87666446058302</v>
      </c>
      <c r="I44" s="265">
        <f t="shared" si="5"/>
        <v>1.69</v>
      </c>
      <c r="J44" s="28">
        <f t="shared" si="3"/>
        <v>12.233380695102584</v>
      </c>
      <c r="K44" s="263">
        <f t="shared" si="4"/>
        <v>403.7015629383853</v>
      </c>
    </row>
    <row r="45" spans="1:11" ht="18" customHeight="1">
      <c r="A45" s="2">
        <v>41</v>
      </c>
      <c r="B45" s="257" t="s">
        <v>37</v>
      </c>
      <c r="C45" s="257" t="s">
        <v>9</v>
      </c>
      <c r="D45" s="241">
        <f>'[1]K33'!C39</f>
        <v>1.1836566750514868</v>
      </c>
      <c r="E45" s="241">
        <f>'[1]K33'!C40</f>
        <v>1.5897738240816603</v>
      </c>
      <c r="F45" s="241">
        <f t="shared" si="1"/>
        <v>2.773430499133147</v>
      </c>
      <c r="G45" s="76">
        <v>1149</v>
      </c>
      <c r="H45" s="262">
        <f t="shared" si="2"/>
        <v>3186.671643503986</v>
      </c>
      <c r="I45" s="265">
        <f t="shared" si="5"/>
        <v>1.69</v>
      </c>
      <c r="J45" s="28">
        <f t="shared" si="3"/>
        <v>4.687097543535018</v>
      </c>
      <c r="K45" s="263">
        <f t="shared" si="4"/>
        <v>5385.475077521736</v>
      </c>
    </row>
    <row r="46" spans="1:11" ht="18" customHeight="1">
      <c r="A46" s="2">
        <v>42</v>
      </c>
      <c r="B46" s="257" t="s">
        <v>38</v>
      </c>
      <c r="C46" s="257" t="s">
        <v>108</v>
      </c>
      <c r="D46" s="241">
        <f>'[1]L11'!C39</f>
        <v>0.5757423354288452</v>
      </c>
      <c r="E46" s="241">
        <f>'[1]L11'!C40</f>
        <v>1.5897738240816603</v>
      </c>
      <c r="F46" s="241">
        <f t="shared" si="1"/>
        <v>2.1655161595105055</v>
      </c>
      <c r="G46" s="76">
        <v>676</v>
      </c>
      <c r="H46" s="262">
        <f t="shared" si="2"/>
        <v>1463.8889238291017</v>
      </c>
      <c r="I46" s="265">
        <f t="shared" si="5"/>
        <v>1.69</v>
      </c>
      <c r="J46" s="28">
        <f t="shared" si="3"/>
        <v>3.659722309572754</v>
      </c>
      <c r="K46" s="263">
        <f t="shared" si="4"/>
        <v>2473.9722812711816</v>
      </c>
    </row>
    <row r="47" spans="1:11" ht="18" customHeight="1">
      <c r="A47" s="2">
        <v>43</v>
      </c>
      <c r="B47" s="257" t="s">
        <v>128</v>
      </c>
      <c r="C47" s="257" t="s">
        <v>127</v>
      </c>
      <c r="D47" s="241">
        <f>'[1]L23.1'!C39</f>
        <v>0.7268886750514868</v>
      </c>
      <c r="E47" s="241">
        <f>'[1]L23.1'!C40</f>
        <v>1.5897738240816603</v>
      </c>
      <c r="F47" s="241">
        <f t="shared" si="1"/>
        <v>2.3166624991331473</v>
      </c>
      <c r="G47" s="76">
        <v>722</v>
      </c>
      <c r="H47" s="262">
        <f t="shared" si="2"/>
        <v>1672.6303243741322</v>
      </c>
      <c r="I47" s="265">
        <f t="shared" si="5"/>
        <v>1.69</v>
      </c>
      <c r="J47" s="28">
        <f t="shared" si="3"/>
        <v>3.915159623535019</v>
      </c>
      <c r="K47" s="263">
        <f t="shared" si="4"/>
        <v>2826.7452481922837</v>
      </c>
    </row>
    <row r="48" spans="1:11" ht="18" customHeight="1">
      <c r="A48" s="2">
        <v>44</v>
      </c>
      <c r="B48" s="257" t="s">
        <v>129</v>
      </c>
      <c r="C48" s="257" t="s">
        <v>130</v>
      </c>
      <c r="D48" s="241">
        <f>'[1]L23.2'!C39</f>
        <v>2.562820879472343</v>
      </c>
      <c r="E48" s="241">
        <f>'[1]L23.2'!C40</f>
        <v>1.5897738240816603</v>
      </c>
      <c r="F48" s="241">
        <f t="shared" si="1"/>
        <v>4.152594703554003</v>
      </c>
      <c r="G48" s="76">
        <v>18</v>
      </c>
      <c r="H48" s="262">
        <f t="shared" si="2"/>
        <v>74.74670466397205</v>
      </c>
      <c r="I48" s="265">
        <f t="shared" si="5"/>
        <v>1.69</v>
      </c>
      <c r="J48" s="28">
        <f t="shared" si="3"/>
        <v>7.017885049006265</v>
      </c>
      <c r="K48" s="263">
        <f t="shared" si="4"/>
        <v>126.32193088211278</v>
      </c>
    </row>
    <row r="49" spans="1:11" ht="18" customHeight="1">
      <c r="A49" s="2">
        <v>45</v>
      </c>
      <c r="B49" s="257" t="s">
        <v>69</v>
      </c>
      <c r="C49" s="257" t="s">
        <v>110</v>
      </c>
      <c r="D49" s="241">
        <f>'[1]L43.1'!C39</f>
        <v>0.7164842961041183</v>
      </c>
      <c r="E49" s="241">
        <f>'[1]L43.1'!C40</f>
        <v>1.5897738240816603</v>
      </c>
      <c r="F49" s="241">
        <f t="shared" si="1"/>
        <v>2.306258120185779</v>
      </c>
      <c r="G49" s="76">
        <v>2249</v>
      </c>
      <c r="H49" s="262">
        <f t="shared" si="2"/>
        <v>5186.774512297817</v>
      </c>
      <c r="I49" s="265">
        <f t="shared" si="5"/>
        <v>1.69</v>
      </c>
      <c r="J49" s="28">
        <f t="shared" si="3"/>
        <v>3.897576223113966</v>
      </c>
      <c r="K49" s="263">
        <f t="shared" si="4"/>
        <v>8765.64892578331</v>
      </c>
    </row>
    <row r="50" spans="1:11" ht="18" customHeight="1">
      <c r="A50" s="2">
        <v>46</v>
      </c>
      <c r="B50" s="257" t="s">
        <v>131</v>
      </c>
      <c r="C50" s="257" t="s">
        <v>12</v>
      </c>
      <c r="D50" s="241">
        <f>'[1]L43.2'!C42</f>
        <v>1.4329685922082367</v>
      </c>
      <c r="E50" s="241">
        <f>'[1]L43.2'!C43</f>
        <v>3.1795476481633207</v>
      </c>
      <c r="F50" s="241">
        <f t="shared" si="1"/>
        <v>4.612516240371558</v>
      </c>
      <c r="G50" s="76">
        <v>37</v>
      </c>
      <c r="H50" s="262">
        <f t="shared" si="2"/>
        <v>170.66310089374764</v>
      </c>
      <c r="I50" s="265">
        <f t="shared" si="5"/>
        <v>1.69</v>
      </c>
      <c r="J50" s="28">
        <f t="shared" si="3"/>
        <v>7.795152446227932</v>
      </c>
      <c r="K50" s="263">
        <f t="shared" si="4"/>
        <v>288.4206405104335</v>
      </c>
    </row>
    <row r="51" spans="1:11" ht="18" customHeight="1">
      <c r="A51" s="2">
        <v>47</v>
      </c>
      <c r="B51" s="257" t="s">
        <v>132</v>
      </c>
      <c r="C51" s="257" t="s">
        <v>13</v>
      </c>
      <c r="D51" s="241">
        <f>'[1]L43.3'!C42</f>
        <v>2.149452888312355</v>
      </c>
      <c r="E51" s="241">
        <f>'[1]L43.3'!C43</f>
        <v>4.769321472244981</v>
      </c>
      <c r="F51" s="241">
        <f t="shared" si="1"/>
        <v>6.918774360557336</v>
      </c>
      <c r="G51" s="76">
        <v>20</v>
      </c>
      <c r="H51" s="262">
        <f t="shared" si="2"/>
        <v>138.37548721114672</v>
      </c>
      <c r="I51" s="265">
        <f t="shared" si="5"/>
        <v>1.69</v>
      </c>
      <c r="J51" s="28">
        <f t="shared" si="3"/>
        <v>11.692728669341898</v>
      </c>
      <c r="K51" s="263">
        <f t="shared" si="4"/>
        <v>233.85457338683796</v>
      </c>
    </row>
    <row r="52" spans="1:11" ht="18" customHeight="1">
      <c r="A52" s="2">
        <v>48</v>
      </c>
      <c r="B52" s="257" t="s">
        <v>133</v>
      </c>
      <c r="C52" s="257" t="s">
        <v>14</v>
      </c>
      <c r="D52" s="241">
        <f>'[1]L43.4'!C42</f>
        <v>2.8659371844164734</v>
      </c>
      <c r="E52" s="241">
        <f>'[1]L43.4'!C43</f>
        <v>6.359095296326641</v>
      </c>
      <c r="F52" s="241">
        <f t="shared" si="1"/>
        <v>9.225032480743115</v>
      </c>
      <c r="G52" s="76">
        <v>2</v>
      </c>
      <c r="H52" s="262">
        <f t="shared" si="2"/>
        <v>18.45006496148623</v>
      </c>
      <c r="I52" s="265">
        <f t="shared" si="5"/>
        <v>1.69</v>
      </c>
      <c r="J52" s="28">
        <f t="shared" si="3"/>
        <v>15.590304892455864</v>
      </c>
      <c r="K52" s="263">
        <f t="shared" si="4"/>
        <v>31.180609784911727</v>
      </c>
    </row>
    <row r="53" spans="1:11" ht="18" customHeight="1">
      <c r="A53" s="2">
        <v>49</v>
      </c>
      <c r="B53" s="257" t="s">
        <v>134</v>
      </c>
      <c r="C53" s="257" t="s">
        <v>15</v>
      </c>
      <c r="D53" s="241">
        <f>'[1]L43.5'!C42</f>
        <v>3.582421480520592</v>
      </c>
      <c r="E53" s="241">
        <f>'[1]L43.5'!C43</f>
        <v>7.948869120408302</v>
      </c>
      <c r="F53" s="241">
        <f t="shared" si="1"/>
        <v>11.531290600928894</v>
      </c>
      <c r="G53" s="76">
        <v>5</v>
      </c>
      <c r="H53" s="262">
        <f t="shared" si="2"/>
        <v>57.656453004644476</v>
      </c>
      <c r="I53" s="265">
        <f t="shared" si="5"/>
        <v>1.69</v>
      </c>
      <c r="J53" s="28">
        <f t="shared" si="3"/>
        <v>19.48788111556983</v>
      </c>
      <c r="K53" s="263">
        <f t="shared" si="4"/>
        <v>97.43940557784916</v>
      </c>
    </row>
    <row r="54" spans="1:11" ht="18" customHeight="1">
      <c r="A54" s="2">
        <v>50</v>
      </c>
      <c r="B54" s="257" t="s">
        <v>80</v>
      </c>
      <c r="C54" s="257" t="s">
        <v>10</v>
      </c>
      <c r="D54" s="241">
        <f>'[1]A15'!C39</f>
        <v>2.4733309988068206</v>
      </c>
      <c r="E54" s="241">
        <f>'[1]A15'!C40</f>
        <v>1.5897738240816603</v>
      </c>
      <c r="F54" s="241">
        <f t="shared" si="1"/>
        <v>4.063104822888481</v>
      </c>
      <c r="G54" s="76">
        <v>25</v>
      </c>
      <c r="H54" s="262">
        <f t="shared" si="2"/>
        <v>101.57762057221203</v>
      </c>
      <c r="I54" s="265">
        <f t="shared" si="5"/>
        <v>1.69</v>
      </c>
      <c r="J54" s="28">
        <f t="shared" si="3"/>
        <v>6.8666471506815325</v>
      </c>
      <c r="K54" s="263">
        <f t="shared" si="4"/>
        <v>171.6661787670383</v>
      </c>
    </row>
    <row r="55" spans="1:11" ht="18" customHeight="1">
      <c r="A55" s="2">
        <v>51</v>
      </c>
      <c r="B55" s="257" t="s">
        <v>39</v>
      </c>
      <c r="C55" s="257" t="s">
        <v>109</v>
      </c>
      <c r="D55" s="241">
        <f>'[1]L31'!C39</f>
        <v>0.8841366750514867</v>
      </c>
      <c r="E55" s="241">
        <f>'[1]L31'!C40</f>
        <v>1.5897738240816603</v>
      </c>
      <c r="F55" s="241">
        <f t="shared" si="1"/>
        <v>2.4739104991331473</v>
      </c>
      <c r="G55" s="76">
        <v>516</v>
      </c>
      <c r="H55" s="262">
        <f t="shared" si="2"/>
        <v>1276.537817552704</v>
      </c>
      <c r="I55" s="265">
        <f t="shared" si="5"/>
        <v>1.69</v>
      </c>
      <c r="J55" s="28">
        <f t="shared" si="3"/>
        <v>4.180908743535019</v>
      </c>
      <c r="K55" s="263">
        <f t="shared" si="4"/>
        <v>2157.34891166407</v>
      </c>
    </row>
    <row r="56" spans="1:11" ht="18" customHeight="1">
      <c r="A56" s="2">
        <v>52</v>
      </c>
      <c r="B56" s="257" t="s">
        <v>111</v>
      </c>
      <c r="C56" s="257" t="s">
        <v>112</v>
      </c>
      <c r="D56" s="241">
        <f>'[1]L85'!C39</f>
        <v>1.9513636159987036</v>
      </c>
      <c r="E56" s="241">
        <f>'[1]L85'!C40</f>
        <v>1.5897738240816603</v>
      </c>
      <c r="F56" s="241">
        <f t="shared" si="1"/>
        <v>3.541137440080364</v>
      </c>
      <c r="G56" s="76">
        <v>95</v>
      </c>
      <c r="H56" s="262">
        <f t="shared" si="2"/>
        <v>336.4080568076346</v>
      </c>
      <c r="I56" s="265">
        <f t="shared" si="5"/>
        <v>1.69</v>
      </c>
      <c r="J56" s="28">
        <f t="shared" si="3"/>
        <v>5.9845222737358155</v>
      </c>
      <c r="K56" s="263">
        <f t="shared" si="4"/>
        <v>568.5296160049024</v>
      </c>
    </row>
    <row r="57" spans="1:11" ht="18" customHeight="1">
      <c r="A57" s="2">
        <v>53</v>
      </c>
      <c r="B57" s="257" t="s">
        <v>40</v>
      </c>
      <c r="C57" s="257" t="s">
        <v>113</v>
      </c>
      <c r="D57" s="241">
        <f>'[1]L93'!C39</f>
        <v>2.9510546504814625</v>
      </c>
      <c r="E57" s="241">
        <f>'[1]L93'!C40</f>
        <v>1.5897738240816603</v>
      </c>
      <c r="F57" s="241">
        <f t="shared" si="1"/>
        <v>4.540828474563122</v>
      </c>
      <c r="G57" s="76">
        <v>261</v>
      </c>
      <c r="H57" s="262">
        <f t="shared" si="2"/>
        <v>1185.156231860975</v>
      </c>
      <c r="I57" s="265">
        <f t="shared" si="5"/>
        <v>1.69</v>
      </c>
      <c r="J57" s="28">
        <f t="shared" si="3"/>
        <v>7.674000122011677</v>
      </c>
      <c r="K57" s="263">
        <f t="shared" si="4"/>
        <v>2002.9140318450477</v>
      </c>
    </row>
    <row r="58" spans="1:11" ht="18" customHeight="1">
      <c r="A58" s="2">
        <v>54</v>
      </c>
      <c r="B58" s="257" t="s">
        <v>41</v>
      </c>
      <c r="C58" s="257" t="s">
        <v>114</v>
      </c>
      <c r="D58" s="241">
        <f>'[1]L95'!C39</f>
        <v>1.4585141099409216</v>
      </c>
      <c r="E58" s="241">
        <f>'[1]L95'!C40</f>
        <v>1.5897738240816603</v>
      </c>
      <c r="F58" s="241">
        <f t="shared" si="1"/>
        <v>3.048287934022582</v>
      </c>
      <c r="G58" s="76">
        <v>86</v>
      </c>
      <c r="H58" s="262">
        <f t="shared" si="2"/>
        <v>262.15276232594204</v>
      </c>
      <c r="I58" s="265">
        <f t="shared" si="5"/>
        <v>1.69</v>
      </c>
      <c r="J58" s="28">
        <f t="shared" si="3"/>
        <v>5.151606608498164</v>
      </c>
      <c r="K58" s="263">
        <f t="shared" si="4"/>
        <v>443.0381683308421</v>
      </c>
    </row>
    <row r="59" spans="1:11" ht="18" customHeight="1">
      <c r="A59" s="2">
        <v>55</v>
      </c>
      <c r="B59" s="257" t="s">
        <v>170</v>
      </c>
      <c r="C59" s="257" t="s">
        <v>11</v>
      </c>
      <c r="D59" s="241">
        <f>'[1]O35.N45'!C41</f>
        <v>1.051105159699963</v>
      </c>
      <c r="E59" s="241">
        <f>'[1]O35.N45'!C42</f>
        <v>1.5897738240816603</v>
      </c>
      <c r="F59" s="241">
        <f t="shared" si="1"/>
        <v>2.640878983781623</v>
      </c>
      <c r="G59" s="76">
        <v>4361</v>
      </c>
      <c r="H59" s="262">
        <f t="shared" si="2"/>
        <v>11516.873248271659</v>
      </c>
      <c r="I59" s="265">
        <f t="shared" si="5"/>
        <v>1.69</v>
      </c>
      <c r="J59" s="28">
        <f t="shared" si="3"/>
        <v>4.463085482590943</v>
      </c>
      <c r="K59" s="263">
        <f t="shared" si="4"/>
        <v>19463.5157895791</v>
      </c>
    </row>
    <row r="60" spans="1:11" ht="18" customHeight="1">
      <c r="A60" s="2">
        <v>56</v>
      </c>
      <c r="B60" s="257" t="s">
        <v>42</v>
      </c>
      <c r="C60" s="257" t="s">
        <v>115</v>
      </c>
      <c r="D60" s="241">
        <f>'[1]M18'!C39</f>
        <v>2.6438166750514873</v>
      </c>
      <c r="E60" s="241">
        <f>'[1]M18'!C40</f>
        <v>1.5897738240816603</v>
      </c>
      <c r="F60" s="241">
        <f t="shared" si="1"/>
        <v>4.233590499133148</v>
      </c>
      <c r="G60" s="76">
        <v>29</v>
      </c>
      <c r="H60" s="262">
        <f t="shared" si="2"/>
        <v>122.77412447486128</v>
      </c>
      <c r="I60" s="265">
        <f t="shared" si="5"/>
        <v>1.69</v>
      </c>
      <c r="J60" s="28">
        <f t="shared" si="3"/>
        <v>7.1547679435350195</v>
      </c>
      <c r="K60" s="263">
        <f t="shared" si="4"/>
        <v>207.48827036251558</v>
      </c>
    </row>
    <row r="61" spans="1:11" ht="18" customHeight="1">
      <c r="A61" s="2">
        <v>57</v>
      </c>
      <c r="B61" s="257" t="s">
        <v>70</v>
      </c>
      <c r="C61" s="257" t="s">
        <v>72</v>
      </c>
      <c r="D61" s="241">
        <f>'[1]M45.1'!C39</f>
        <v>1.0487208372713372</v>
      </c>
      <c r="E61" s="241">
        <f>'[1]M45.1'!C40</f>
        <v>1.5897738240816603</v>
      </c>
      <c r="F61" s="241">
        <f t="shared" si="1"/>
        <v>2.638494661352998</v>
      </c>
      <c r="G61" s="76">
        <v>2584</v>
      </c>
      <c r="H61" s="262">
        <f t="shared" si="2"/>
        <v>6817.870204936146</v>
      </c>
      <c r="I61" s="265">
        <f t="shared" si="5"/>
        <v>1.69</v>
      </c>
      <c r="J61" s="28">
        <f t="shared" si="3"/>
        <v>4.459055977686567</v>
      </c>
      <c r="K61" s="263">
        <f t="shared" si="4"/>
        <v>11522.200646342088</v>
      </c>
    </row>
    <row r="62" spans="1:11" ht="18" customHeight="1">
      <c r="A62" s="2">
        <v>58</v>
      </c>
      <c r="B62" s="257" t="s">
        <v>71</v>
      </c>
      <c r="C62" s="257" t="s">
        <v>73</v>
      </c>
      <c r="D62" s="241">
        <f>'[1]M45.2'!C39</f>
        <v>2.80556753997404</v>
      </c>
      <c r="E62" s="241">
        <f>'[1]M45.2'!C40</f>
        <v>1.5897738240816603</v>
      </c>
      <c r="F62" s="241">
        <f t="shared" si="1"/>
        <v>4.3953413640557</v>
      </c>
      <c r="G62" s="76">
        <v>45</v>
      </c>
      <c r="H62" s="262">
        <f t="shared" si="2"/>
        <v>197.79036138250652</v>
      </c>
      <c r="I62" s="265">
        <f t="shared" si="5"/>
        <v>1.69</v>
      </c>
      <c r="J62" s="28">
        <f t="shared" si="3"/>
        <v>7.428126905254134</v>
      </c>
      <c r="K62" s="263">
        <f t="shared" si="4"/>
        <v>334.265710736436</v>
      </c>
    </row>
    <row r="63" spans="1:11" ht="18" customHeight="1">
      <c r="A63" s="2">
        <v>59</v>
      </c>
      <c r="B63" s="257" t="s">
        <v>76</v>
      </c>
      <c r="C63" s="257" t="s">
        <v>136</v>
      </c>
      <c r="D63" s="241">
        <f>'[1]M87.1'!C39</f>
        <v>1.2165121852555685</v>
      </c>
      <c r="E63" s="241">
        <f>'[1]M87.1'!C40</f>
        <v>1.5897738240816603</v>
      </c>
      <c r="F63" s="241">
        <f t="shared" si="1"/>
        <v>2.806286009337229</v>
      </c>
      <c r="G63" s="76">
        <v>395</v>
      </c>
      <c r="H63" s="262">
        <f t="shared" si="2"/>
        <v>1108.4829736882054</v>
      </c>
      <c r="I63" s="265">
        <f t="shared" si="5"/>
        <v>1.69</v>
      </c>
      <c r="J63" s="28">
        <f t="shared" si="3"/>
        <v>4.742623355779917</v>
      </c>
      <c r="K63" s="263">
        <f t="shared" si="4"/>
        <v>1873.3362255330671</v>
      </c>
    </row>
    <row r="64" spans="1:11" ht="18" customHeight="1">
      <c r="A64" s="2">
        <v>60</v>
      </c>
      <c r="B64" s="257" t="s">
        <v>77</v>
      </c>
      <c r="C64" s="257" t="s">
        <v>137</v>
      </c>
      <c r="D64" s="241">
        <f>'[1]M87.2'!C39</f>
        <v>2.973358887958271</v>
      </c>
      <c r="E64" s="241">
        <f>'[1]M87.2'!C40</f>
        <v>1.5897738240816603</v>
      </c>
      <c r="F64" s="241">
        <f t="shared" si="1"/>
        <v>4.563132712039931</v>
      </c>
      <c r="G64" s="76">
        <v>20</v>
      </c>
      <c r="H64" s="262">
        <f t="shared" si="2"/>
        <v>91.26265424079862</v>
      </c>
      <c r="I64" s="265">
        <f t="shared" si="5"/>
        <v>1.69</v>
      </c>
      <c r="J64" s="28">
        <f t="shared" si="3"/>
        <v>7.711694283347484</v>
      </c>
      <c r="K64" s="263">
        <f t="shared" si="4"/>
        <v>154.23388566694967</v>
      </c>
    </row>
    <row r="65" spans="1:11" ht="18" customHeight="1">
      <c r="A65" s="2">
        <v>61</v>
      </c>
      <c r="B65" s="257" t="s">
        <v>78</v>
      </c>
      <c r="C65" s="257" t="s">
        <v>75</v>
      </c>
      <c r="D65" s="241">
        <f>'[1]N13.1'!C39</f>
        <v>0.7493526750514868</v>
      </c>
      <c r="E65" s="241">
        <f>'[1]N13.1'!C40</f>
        <v>1.5897738240816603</v>
      </c>
      <c r="F65" s="241">
        <f t="shared" si="1"/>
        <v>2.339126499133147</v>
      </c>
      <c r="G65" s="76">
        <v>2237</v>
      </c>
      <c r="H65" s="262">
        <f t="shared" si="2"/>
        <v>5232.62597856085</v>
      </c>
      <c r="I65" s="265">
        <f t="shared" si="5"/>
        <v>1.69</v>
      </c>
      <c r="J65" s="28">
        <f t="shared" si="3"/>
        <v>3.9531237835350184</v>
      </c>
      <c r="K65" s="263">
        <f t="shared" si="4"/>
        <v>8843.137903767836</v>
      </c>
    </row>
    <row r="66" spans="1:11" ht="18" customHeight="1">
      <c r="A66" s="2">
        <v>62</v>
      </c>
      <c r="B66" s="257" t="s">
        <v>79</v>
      </c>
      <c r="C66" s="257" t="s">
        <v>74</v>
      </c>
      <c r="D66" s="241">
        <f>'[1]N13.2'!C39</f>
        <v>2.5061993777541893</v>
      </c>
      <c r="E66" s="241">
        <f>'[1]N13.2'!C40</f>
        <v>1.5897738240816603</v>
      </c>
      <c r="F66" s="241">
        <f t="shared" si="1"/>
        <v>4.09597320183585</v>
      </c>
      <c r="G66" s="76">
        <v>15</v>
      </c>
      <c r="H66" s="262">
        <f t="shared" si="2"/>
        <v>61.439598027537755</v>
      </c>
      <c r="I66" s="265">
        <f t="shared" si="5"/>
        <v>1.69</v>
      </c>
      <c r="J66" s="28">
        <f t="shared" si="3"/>
        <v>6.922194711102587</v>
      </c>
      <c r="K66" s="263">
        <f t="shared" si="4"/>
        <v>103.8329206665388</v>
      </c>
    </row>
    <row r="67" spans="1:11" ht="18" customHeight="1">
      <c r="A67" s="2">
        <v>63</v>
      </c>
      <c r="B67" s="257" t="s">
        <v>44</v>
      </c>
      <c r="C67" s="257" t="s">
        <v>118</v>
      </c>
      <c r="D67" s="241">
        <f>'[1]O93'!C40</f>
        <v>2.4606225295238295</v>
      </c>
      <c r="E67" s="241">
        <f>'[1]O93'!C41</f>
        <v>3.1795476481633207</v>
      </c>
      <c r="F67" s="241">
        <f t="shared" si="1"/>
        <v>5.64017017768715</v>
      </c>
      <c r="G67" s="76">
        <v>232</v>
      </c>
      <c r="H67" s="262">
        <f t="shared" si="2"/>
        <v>1308.5194812234188</v>
      </c>
      <c r="I67" s="265">
        <f t="shared" si="5"/>
        <v>1.69</v>
      </c>
      <c r="J67" s="28">
        <f t="shared" si="3"/>
        <v>9.531887600291283</v>
      </c>
      <c r="K67" s="263">
        <f t="shared" si="4"/>
        <v>2211.3979232675774</v>
      </c>
    </row>
    <row r="68" spans="1:11" ht="18" customHeight="1">
      <c r="A68" s="2">
        <v>64</v>
      </c>
      <c r="B68" s="257" t="s">
        <v>45</v>
      </c>
      <c r="C68" s="257" t="s">
        <v>117</v>
      </c>
      <c r="D68" s="241">
        <f>'[1]O49'!C39</f>
        <v>0.9515286750514869</v>
      </c>
      <c r="E68" s="241">
        <f>'[1]O49'!C40</f>
        <v>1.5897738240816603</v>
      </c>
      <c r="F68" s="241">
        <f t="shared" si="1"/>
        <v>2.541302499133147</v>
      </c>
      <c r="G68" s="76">
        <v>227</v>
      </c>
      <c r="H68" s="262">
        <f t="shared" si="2"/>
        <v>576.8756673032244</v>
      </c>
      <c r="I68" s="265">
        <f t="shared" si="5"/>
        <v>1.69</v>
      </c>
      <c r="J68" s="28">
        <f t="shared" si="3"/>
        <v>4.294801223535019</v>
      </c>
      <c r="K68" s="263">
        <f t="shared" si="4"/>
        <v>974.9198777424492</v>
      </c>
    </row>
    <row r="69" spans="1:11" ht="18" customHeight="1">
      <c r="A69" s="2">
        <v>65</v>
      </c>
      <c r="B69" s="257" t="s">
        <v>46</v>
      </c>
      <c r="C69" s="257" t="s">
        <v>17</v>
      </c>
      <c r="D69" s="241">
        <f>'[1]O94'!C39</f>
        <v>1.5254803527541894</v>
      </c>
      <c r="E69" s="241">
        <f>'[1]O94'!C40</f>
        <v>1.5897738240816603</v>
      </c>
      <c r="F69" s="241">
        <f t="shared" si="1"/>
        <v>3.1152541768358497</v>
      </c>
      <c r="G69" s="76">
        <v>12</v>
      </c>
      <c r="H69" s="262">
        <f t="shared" si="2"/>
        <v>37.3830501220302</v>
      </c>
      <c r="I69" s="265">
        <f aca="true" t="shared" si="6" ref="I69:I76">$D$80</f>
        <v>1.69</v>
      </c>
      <c r="J69" s="28">
        <f t="shared" si="3"/>
        <v>5.264779558852585</v>
      </c>
      <c r="K69" s="263">
        <f t="shared" si="4"/>
        <v>63.17735470623103</v>
      </c>
    </row>
    <row r="70" spans="1:11" ht="18" customHeight="1">
      <c r="A70" s="2">
        <v>66</v>
      </c>
      <c r="B70" s="257" t="s">
        <v>140</v>
      </c>
      <c r="C70" s="257" t="s">
        <v>138</v>
      </c>
      <c r="D70" s="241">
        <f>'[1]O77.1'!C39</f>
        <v>0.7343766750514868</v>
      </c>
      <c r="E70" s="241">
        <f>'[1]O77.1'!C40</f>
        <v>1.5897738240816603</v>
      </c>
      <c r="F70" s="241">
        <f aca="true" t="shared" si="7" ref="F70:F76">D70+E70</f>
        <v>2.324150499133147</v>
      </c>
      <c r="G70" s="76">
        <v>1884</v>
      </c>
      <c r="H70" s="262">
        <f aca="true" t="shared" si="8" ref="H70:H76">F70*G70</f>
        <v>4378.69954036685</v>
      </c>
      <c r="I70" s="265">
        <f t="shared" si="6"/>
        <v>1.69</v>
      </c>
      <c r="J70" s="28">
        <f aca="true" t="shared" si="9" ref="J70:J76">F70*I70</f>
        <v>3.927814343535019</v>
      </c>
      <c r="K70" s="263">
        <f aca="true" t="shared" si="10" ref="K70:K76">G70*J70</f>
        <v>7400.002223219975</v>
      </c>
    </row>
    <row r="71" spans="1:11" ht="18" customHeight="1">
      <c r="A71" s="2">
        <v>67</v>
      </c>
      <c r="B71" s="257" t="s">
        <v>141</v>
      </c>
      <c r="C71" s="257" t="s">
        <v>139</v>
      </c>
      <c r="D71" s="241">
        <f>'[1]O77.2'!C39</f>
        <v>4.101143377754189</v>
      </c>
      <c r="E71" s="241">
        <f>'[1]O77.2'!C40</f>
        <v>1.5897738240816603</v>
      </c>
      <c r="F71" s="241">
        <f t="shared" si="7"/>
        <v>5.69091720183585</v>
      </c>
      <c r="G71" s="76">
        <v>30</v>
      </c>
      <c r="H71" s="262">
        <f t="shared" si="8"/>
        <v>170.7275160550755</v>
      </c>
      <c r="I71" s="265">
        <f t="shared" si="6"/>
        <v>1.69</v>
      </c>
      <c r="J71" s="28">
        <f t="shared" si="9"/>
        <v>9.617650071102586</v>
      </c>
      <c r="K71" s="263">
        <f t="shared" si="10"/>
        <v>288.5295021330776</v>
      </c>
    </row>
    <row r="72" spans="1:11" ht="18" customHeight="1">
      <c r="A72" s="2">
        <v>68</v>
      </c>
      <c r="B72" s="257" t="s">
        <v>43</v>
      </c>
      <c r="C72" s="257" t="s">
        <v>119</v>
      </c>
      <c r="D72" s="241">
        <f>'[1]O95'!C39</f>
        <v>0.8560566750514867</v>
      </c>
      <c r="E72" s="241">
        <f>'[1]O95'!C40</f>
        <v>1.5897738240816603</v>
      </c>
      <c r="F72" s="241">
        <f t="shared" si="7"/>
        <v>2.445830499133147</v>
      </c>
      <c r="G72" s="76">
        <v>158</v>
      </c>
      <c r="H72" s="262">
        <f t="shared" si="8"/>
        <v>386.44121886303725</v>
      </c>
      <c r="I72" s="265">
        <f t="shared" si="6"/>
        <v>1.69</v>
      </c>
      <c r="J72" s="28">
        <f t="shared" si="9"/>
        <v>4.133453543535019</v>
      </c>
      <c r="K72" s="263">
        <f t="shared" si="10"/>
        <v>653.085659878533</v>
      </c>
    </row>
    <row r="73" spans="1:11" ht="18" customHeight="1">
      <c r="A73" s="2">
        <v>69</v>
      </c>
      <c r="B73" s="257" t="s">
        <v>135</v>
      </c>
      <c r="C73" s="257" t="s">
        <v>16</v>
      </c>
      <c r="D73" s="241">
        <f>'[1]O95.1'!C42</f>
        <v>5.13634005030892</v>
      </c>
      <c r="E73" s="241">
        <f>'[1]O95.1'!C43</f>
        <v>6.359095296326641</v>
      </c>
      <c r="F73" s="241">
        <f t="shared" si="7"/>
        <v>11.495435346635562</v>
      </c>
      <c r="G73" s="76">
        <v>5</v>
      </c>
      <c r="H73" s="262">
        <f t="shared" si="8"/>
        <v>57.47717673317781</v>
      </c>
      <c r="I73" s="265">
        <f t="shared" si="6"/>
        <v>1.69</v>
      </c>
      <c r="J73" s="28">
        <f t="shared" si="9"/>
        <v>19.4272857358141</v>
      </c>
      <c r="K73" s="263">
        <f t="shared" si="10"/>
        <v>97.13642867907049</v>
      </c>
    </row>
    <row r="74" spans="1:11" ht="18" customHeight="1">
      <c r="A74" s="2">
        <v>70</v>
      </c>
      <c r="B74" s="257" t="s">
        <v>36</v>
      </c>
      <c r="C74" s="257" t="s">
        <v>105</v>
      </c>
      <c r="D74" s="241">
        <f>'[1]I81'!C39</f>
        <v>1.8135846750514868</v>
      </c>
      <c r="E74" s="241">
        <f>'[1]I81'!C40</f>
        <v>1.5897738240816603</v>
      </c>
      <c r="F74" s="241">
        <f t="shared" si="7"/>
        <v>3.403358499133147</v>
      </c>
      <c r="G74" s="76">
        <v>1302</v>
      </c>
      <c r="H74" s="262">
        <f t="shared" si="8"/>
        <v>4431.172765871358</v>
      </c>
      <c r="I74" s="265">
        <f t="shared" si="6"/>
        <v>1.69</v>
      </c>
      <c r="J74" s="28">
        <f t="shared" si="9"/>
        <v>5.751675863535018</v>
      </c>
      <c r="K74" s="263">
        <f t="shared" si="10"/>
        <v>7488.681974322594</v>
      </c>
    </row>
    <row r="75" spans="1:11" ht="18" customHeight="1">
      <c r="A75" s="2">
        <v>71</v>
      </c>
      <c r="B75" s="257" t="s">
        <v>25</v>
      </c>
      <c r="C75" s="257" t="s">
        <v>4</v>
      </c>
      <c r="D75" s="241">
        <f>'[1]N58'!C39</f>
        <v>57.17361726642403</v>
      </c>
      <c r="E75" s="241">
        <f>'[1]N58'!C40</f>
        <v>7.278666780454535</v>
      </c>
      <c r="F75" s="241">
        <f t="shared" si="7"/>
        <v>64.45228404687856</v>
      </c>
      <c r="G75" s="76">
        <v>281</v>
      </c>
      <c r="H75" s="262">
        <f t="shared" si="8"/>
        <v>18111.091817172877</v>
      </c>
      <c r="I75" s="265">
        <f t="shared" si="6"/>
        <v>1.69</v>
      </c>
      <c r="J75" s="28">
        <f t="shared" si="9"/>
        <v>108.92436003922477</v>
      </c>
      <c r="K75" s="263">
        <f t="shared" si="10"/>
        <v>30607.745171022158</v>
      </c>
    </row>
    <row r="76" spans="1:11" ht="18" customHeight="1">
      <c r="A76" s="2">
        <v>72</v>
      </c>
      <c r="B76" s="257" t="s">
        <v>26</v>
      </c>
      <c r="C76" s="257" t="s">
        <v>58</v>
      </c>
      <c r="D76" s="241">
        <f>'[1]O59'!C39</f>
        <v>21.762461501718157</v>
      </c>
      <c r="E76" s="241">
        <f>'[1]O59'!C40</f>
        <v>7.278666780454535</v>
      </c>
      <c r="F76" s="241">
        <f t="shared" si="7"/>
        <v>29.041128282172693</v>
      </c>
      <c r="G76" s="76">
        <v>68</v>
      </c>
      <c r="H76" s="262">
        <f t="shared" si="8"/>
        <v>1974.796723187743</v>
      </c>
      <c r="I76" s="265">
        <f t="shared" si="6"/>
        <v>1.69</v>
      </c>
      <c r="J76" s="28">
        <f t="shared" si="9"/>
        <v>49.07950679687185</v>
      </c>
      <c r="K76" s="263">
        <f t="shared" si="10"/>
        <v>3337.406462187286</v>
      </c>
    </row>
    <row r="77" spans="1:11" ht="18" customHeight="1">
      <c r="A77" s="300" t="s">
        <v>573</v>
      </c>
      <c r="B77" s="301"/>
      <c r="C77" s="301"/>
      <c r="D77" s="301"/>
      <c r="E77" s="301"/>
      <c r="F77" s="301"/>
      <c r="G77" s="302"/>
      <c r="H77" s="261">
        <f>SUM(H5:H76)</f>
        <v>197680.09843976187</v>
      </c>
      <c r="K77" s="264">
        <f>SUM(K5:K76)</f>
        <v>334079.3663631974</v>
      </c>
    </row>
    <row r="78" spans="3:4" ht="18" customHeight="1">
      <c r="C78" s="266" t="s">
        <v>574</v>
      </c>
      <c r="D78" s="267">
        <v>334079.36636319757</v>
      </c>
    </row>
    <row r="79" spans="3:5" ht="18" customHeight="1">
      <c r="C79" s="268" t="s">
        <v>573</v>
      </c>
      <c r="D79" s="269">
        <f>H77</f>
        <v>197680.09843976187</v>
      </c>
      <c r="E79" s="258"/>
    </row>
    <row r="80" spans="3:4" ht="18" customHeight="1">
      <c r="C80" s="270" t="s">
        <v>575</v>
      </c>
      <c r="D80" s="271">
        <f>D78/D79</f>
        <v>1.69</v>
      </c>
    </row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</sheetData>
  <mergeCells count="11">
    <mergeCell ref="K2:K3"/>
    <mergeCell ref="A77:G77"/>
    <mergeCell ref="A1:J1"/>
    <mergeCell ref="A2:A3"/>
    <mergeCell ref="B2:B3"/>
    <mergeCell ref="C2:C3"/>
    <mergeCell ref="F2:F3"/>
    <mergeCell ref="G2:G3"/>
    <mergeCell ref="H2:H3"/>
    <mergeCell ref="I2:I3"/>
    <mergeCell ref="J2:J3"/>
  </mergeCells>
  <printOptions/>
  <pageMargins left="0.2755905511811024" right="0.15748031496062992" top="0.7480314960629921" bottom="0.7480314960629921" header="0.31496062992125984" footer="0.31496062992125984"/>
  <pageSetup horizontalDpi="600" verticalDpi="600" orientation="portrait" paperSize="9" scale="94" r:id="rId1"/>
  <headerFooter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C090C-1F76-4960-9F6C-5E914A287AE9}">
  <sheetPr>
    <tabColor rgb="FFFFCCCC"/>
  </sheetPr>
  <dimension ref="A1:M48"/>
  <sheetViews>
    <sheetView workbookViewId="0" topLeftCell="A21">
      <selection activeCell="H33" sqref="H33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procedur'!C24</f>
        <v>Fibrynogen (FIBR)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procedur'!B24</f>
        <v>G53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43.9" customHeight="1">
      <c r="A8" s="119">
        <f>'Przykładowe materiały - ceny'!A59</f>
        <v>1057</v>
      </c>
      <c r="B8" s="120" t="str">
        <f>'Przykładowe materiały - ceny'!B59</f>
        <v>Odczynnik FIBR</v>
      </c>
      <c r="C8" s="119" t="str">
        <f>'Przykładowe materiały - ceny'!C59</f>
        <v>odczynnik  do badań FIBR</v>
      </c>
      <c r="D8" s="119">
        <v>1</v>
      </c>
      <c r="E8" s="119" t="str">
        <f>'Przykładowe materiały - ceny'!E59</f>
        <v>test</v>
      </c>
      <c r="F8" s="121">
        <v>2</v>
      </c>
      <c r="G8" s="122">
        <f>'Przykładowe materiały - ceny'!G59</f>
        <v>3.3462</v>
      </c>
      <c r="H8" s="123">
        <f>(F8/D8)*G8</f>
        <v>6.6924</v>
      </c>
      <c r="I8" s="124"/>
      <c r="J8" s="113"/>
      <c r="K8" s="113"/>
      <c r="L8" s="113"/>
      <c r="M8" s="113"/>
    </row>
    <row r="9" spans="1:13" ht="45.6" customHeight="1">
      <c r="A9" s="119">
        <f>'Przykładowe materiały - ceny'!A60</f>
        <v>1058</v>
      </c>
      <c r="B9" s="120" t="str">
        <f>'Przykładowe materiały - ceny'!B60</f>
        <v>Odczynnik na kalibrację 10</v>
      </c>
      <c r="C9" s="119" t="str">
        <f>'Przykładowe materiały - ceny'!C60</f>
        <v>odczynnik  do kalibracji</v>
      </c>
      <c r="D9" s="125">
        <v>2100</v>
      </c>
      <c r="E9" s="119" t="str">
        <f>'Przykładowe materiały - ceny'!E60</f>
        <v>porcja</v>
      </c>
      <c r="F9" s="121">
        <v>40</v>
      </c>
      <c r="G9" s="122">
        <f>'Przykładowe materiały - ceny'!G60</f>
        <v>6.6872</v>
      </c>
      <c r="H9" s="123">
        <f>(F9/D9)*G9</f>
        <v>0.1273752380952381</v>
      </c>
      <c r="I9" s="124" t="s">
        <v>371</v>
      </c>
      <c r="J9" s="113"/>
      <c r="K9" s="113"/>
      <c r="L9" s="113"/>
      <c r="M9" s="113"/>
    </row>
    <row r="10" spans="1:13" ht="30">
      <c r="A10" s="119">
        <f>'Przykładowe materiały - ceny'!A26</f>
        <v>1024</v>
      </c>
      <c r="B10" s="124" t="str">
        <f>'Przykładowe materiały - ceny'!B26</f>
        <v>Calibrator Plasma</v>
      </c>
      <c r="C10" s="119" t="str">
        <f>'Przykładowe materiały - ceny'!C26</f>
        <v>materiał do kontroli</v>
      </c>
      <c r="D10" s="125">
        <f>'Przykładowe materiały - ceny'!D26</f>
        <v>22500</v>
      </c>
      <c r="E10" s="119" t="str">
        <f>'Przykładowe materiały - ceny'!E26</f>
        <v>zestaw roczny</v>
      </c>
      <c r="F10" s="121">
        <v>1</v>
      </c>
      <c r="G10" s="122">
        <f>'Przykładowe materiały - ceny'!G26</f>
        <v>449.28000000000003</v>
      </c>
      <c r="H10" s="123">
        <f aca="true" t="shared" si="0" ref="H10:H11">(F10/D10)*G10</f>
        <v>0.019968000000000003</v>
      </c>
      <c r="I10" s="124" t="s">
        <v>292</v>
      </c>
      <c r="J10" s="113"/>
      <c r="K10" s="113"/>
      <c r="L10" s="113"/>
      <c r="M10" s="113"/>
    </row>
    <row r="11" spans="1:13" ht="30">
      <c r="A11" s="119">
        <f>'Przykładowe materiały - ceny'!A27</f>
        <v>1025</v>
      </c>
      <c r="B11" s="124" t="str">
        <f>'Przykładowe materiały - ceny'!B27</f>
        <v>Normal Control Asayed</v>
      </c>
      <c r="C11" s="119" t="str">
        <f>'Przykładowe materiały - ceny'!C27</f>
        <v>materiał do kontroli</v>
      </c>
      <c r="D11" s="125">
        <f>'Przykładowe materiały - ceny'!D27</f>
        <v>35000</v>
      </c>
      <c r="E11" s="119" t="str">
        <f>'Przykładowe materiały - ceny'!E27</f>
        <v>zestaw roczny</v>
      </c>
      <c r="F11" s="121">
        <v>1</v>
      </c>
      <c r="G11" s="122">
        <f>'Przykładowe materiały - ceny'!G27</f>
        <v>4054.752</v>
      </c>
      <c r="H11" s="123">
        <f t="shared" si="0"/>
        <v>0.11585005714285714</v>
      </c>
      <c r="I11" s="124" t="s">
        <v>293</v>
      </c>
      <c r="J11" s="113"/>
      <c r="K11" s="113"/>
      <c r="L11" s="113"/>
      <c r="M11" s="113"/>
    </row>
    <row r="12" spans="1:13" ht="41.45" customHeight="1">
      <c r="A12" s="119"/>
      <c r="B12" s="124" t="s">
        <v>312</v>
      </c>
      <c r="C12" s="124"/>
      <c r="D12" s="125"/>
      <c r="E12" s="124"/>
      <c r="F12" s="124"/>
      <c r="G12" s="126"/>
      <c r="H12" s="123">
        <f>'Załącznik 1'!H14</f>
        <v>1.6419044571428574</v>
      </c>
      <c r="I12" s="124"/>
      <c r="J12" s="113"/>
      <c r="K12" s="113"/>
      <c r="L12" s="113"/>
      <c r="M12" s="113"/>
    </row>
    <row r="13" spans="1:13" s="25" customFormat="1" ht="37.15" customHeight="1">
      <c r="A13" s="20"/>
      <c r="B13" s="21" t="s">
        <v>561</v>
      </c>
      <c r="C13" s="22"/>
      <c r="D13" s="24"/>
      <c r="E13" s="23"/>
      <c r="F13" s="24"/>
      <c r="G13" s="24"/>
      <c r="H13" s="42">
        <f>'Przykładowe materiały wspólne'!H29</f>
        <v>0.07908550171815339</v>
      </c>
      <c r="I13" s="26"/>
      <c r="J13" s="69"/>
      <c r="K13" s="69"/>
      <c r="L13" s="69"/>
      <c r="M13" s="69"/>
    </row>
    <row r="14" spans="1:13" ht="15">
      <c r="A14" s="124"/>
      <c r="B14" s="145"/>
      <c r="C14" s="145"/>
      <c r="D14" s="145"/>
      <c r="E14" s="145"/>
      <c r="F14" s="145"/>
      <c r="G14" s="145"/>
      <c r="H14" s="145"/>
      <c r="I14" s="145"/>
      <c r="J14" s="113"/>
      <c r="K14" s="113"/>
      <c r="L14" s="113"/>
      <c r="M14" s="113"/>
    </row>
    <row r="15" spans="1:13" ht="15">
      <c r="A15" s="124"/>
      <c r="B15" s="124"/>
      <c r="C15" s="124"/>
      <c r="D15" s="125"/>
      <c r="E15" s="124"/>
      <c r="F15" s="124"/>
      <c r="G15" s="126"/>
      <c r="H15" s="123"/>
      <c r="I15" s="124"/>
      <c r="J15" s="113"/>
      <c r="K15" s="113"/>
      <c r="L15" s="113"/>
      <c r="M15" s="113"/>
    </row>
    <row r="16" spans="1:13" ht="15">
      <c r="A16" s="124"/>
      <c r="B16" s="124"/>
      <c r="C16" s="124"/>
      <c r="D16" s="125"/>
      <c r="E16" s="124"/>
      <c r="F16" s="124"/>
      <c r="G16" s="126"/>
      <c r="H16" s="123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20.45" customHeight="1">
      <c r="A19" s="339" t="s">
        <v>221</v>
      </c>
      <c r="B19" s="340"/>
      <c r="C19" s="340"/>
      <c r="D19" s="340"/>
      <c r="E19" s="340"/>
      <c r="F19" s="340"/>
      <c r="G19" s="341"/>
      <c r="H19" s="127">
        <f>SUM(H8:H18)</f>
        <v>8.676583254099109</v>
      </c>
      <c r="I19" s="124"/>
      <c r="J19" s="113"/>
      <c r="K19" s="113"/>
      <c r="L19" s="113"/>
      <c r="M19" s="113"/>
    </row>
    <row r="20" spans="1:13" ht="15">
      <c r="A20" s="128"/>
      <c r="B20" s="128"/>
      <c r="C20" s="128"/>
      <c r="D20" s="129"/>
      <c r="E20" s="128"/>
      <c r="F20" s="128"/>
      <c r="G20" s="129"/>
      <c r="H20" s="128"/>
      <c r="I20" s="128"/>
      <c r="J20" s="113"/>
      <c r="K20" s="113"/>
      <c r="L20" s="113"/>
      <c r="M20" s="113"/>
    </row>
    <row r="21" spans="1:13" ht="15">
      <c r="A21" s="112" t="s">
        <v>175</v>
      </c>
      <c r="B21" s="113"/>
      <c r="C21" s="113"/>
      <c r="D21" s="130"/>
      <c r="E21" s="113"/>
      <c r="F21" s="113"/>
      <c r="G21" s="130"/>
      <c r="H21" s="128"/>
      <c r="I21" s="128"/>
      <c r="J21" s="113"/>
      <c r="K21" s="113"/>
      <c r="L21" s="113"/>
      <c r="M21" s="113"/>
    </row>
    <row r="22" spans="1:13" ht="15">
      <c r="A22" s="112" t="s">
        <v>176</v>
      </c>
      <c r="B22" s="131" t="s">
        <v>226</v>
      </c>
      <c r="C22" s="131" t="s">
        <v>227</v>
      </c>
      <c r="D22" s="113"/>
      <c r="E22" s="113"/>
      <c r="F22" s="113"/>
      <c r="G22" s="113"/>
      <c r="H22" s="132"/>
      <c r="I22" s="128"/>
      <c r="J22" s="113"/>
      <c r="K22" s="113"/>
      <c r="L22" s="113"/>
      <c r="M22" s="113"/>
    </row>
    <row r="23" spans="1:13" ht="15">
      <c r="A23" s="133" t="s">
        <v>167</v>
      </c>
      <c r="B23" s="134">
        <f>'Przykładowe stawki wynagrodzeń'!E14</f>
        <v>44.821322413636366</v>
      </c>
      <c r="C23" s="134">
        <f>B23/60</f>
        <v>0.7470220402272728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5">
      <c r="A24" s="135" t="s">
        <v>207</v>
      </c>
      <c r="B24" s="136">
        <f>'Przykładowe stawki wynagrodzeń'!E19</f>
        <v>31.11891829375</v>
      </c>
      <c r="C24" s="136">
        <f aca="true" t="shared" si="1" ref="C24:C25">B24/60</f>
        <v>0.5186486382291666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208</v>
      </c>
      <c r="B25" s="136">
        <f>'Przykładowe stawki wynagrodzeń'!E21</f>
        <v>24.84834975</v>
      </c>
      <c r="C25" s="136">
        <f t="shared" si="1"/>
        <v>0.4141391625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/>
      <c r="B26" s="136"/>
      <c r="C26" s="136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60">
      <c r="A27" s="114" t="s">
        <v>232</v>
      </c>
      <c r="B27" s="114" t="s">
        <v>222</v>
      </c>
      <c r="C27" s="114" t="s">
        <v>214</v>
      </c>
      <c r="D27" s="114" t="s">
        <v>233</v>
      </c>
      <c r="E27" s="114" t="s">
        <v>234</v>
      </c>
      <c r="F27" s="114" t="s">
        <v>223</v>
      </c>
      <c r="G27" s="114" t="s">
        <v>224</v>
      </c>
      <c r="H27" s="113"/>
      <c r="I27" s="113"/>
      <c r="J27" s="113"/>
      <c r="K27" s="113"/>
      <c r="L27" s="113"/>
      <c r="M27" s="113"/>
    </row>
    <row r="28" spans="1:13" ht="15">
      <c r="A28" s="118"/>
      <c r="B28" s="116" t="s">
        <v>153</v>
      </c>
      <c r="C28" s="116" t="s">
        <v>155</v>
      </c>
      <c r="D28" s="116" t="s">
        <v>156</v>
      </c>
      <c r="E28" s="116" t="s">
        <v>157</v>
      </c>
      <c r="F28" s="116" t="s">
        <v>158</v>
      </c>
      <c r="G28" s="137" t="s">
        <v>225</v>
      </c>
      <c r="H28" s="113"/>
      <c r="I28" s="113"/>
      <c r="J28" s="113"/>
      <c r="K28" s="113"/>
      <c r="L28" s="113"/>
      <c r="M28" s="113"/>
    </row>
    <row r="29" spans="1:13" ht="46.9" customHeight="1">
      <c r="A29" s="124" t="s">
        <v>333</v>
      </c>
      <c r="B29" s="119" t="str">
        <f>A24</f>
        <v>technik analityki</v>
      </c>
      <c r="C29" s="119">
        <v>3</v>
      </c>
      <c r="D29" s="119" t="s">
        <v>166</v>
      </c>
      <c r="E29" s="121">
        <v>5</v>
      </c>
      <c r="F29" s="138">
        <f>C24</f>
        <v>0.5186486382291666</v>
      </c>
      <c r="G29" s="139">
        <f>(E29/C29)*F29</f>
        <v>0.8644143970486111</v>
      </c>
      <c r="H29" s="113"/>
      <c r="I29" s="113"/>
      <c r="J29" s="113"/>
      <c r="K29" s="113"/>
      <c r="L29" s="113"/>
      <c r="M29" s="113"/>
    </row>
    <row r="30" spans="1:13" ht="25.15" customHeight="1">
      <c r="A30" s="124" t="s">
        <v>315</v>
      </c>
      <c r="B30" s="140" t="str">
        <f>A23</f>
        <v>diagnosta laboratoryjny</v>
      </c>
      <c r="C30" s="141">
        <f>'Przykładowy wykaz procedur'!F5</f>
        <v>145.83333333333331</v>
      </c>
      <c r="D30" s="119" t="s">
        <v>166</v>
      </c>
      <c r="E30" s="121">
        <v>60</v>
      </c>
      <c r="F30" s="138">
        <f>C23</f>
        <v>0.7470220402272728</v>
      </c>
      <c r="G30" s="139">
        <f aca="true" t="shared" si="2" ref="G30:G35">(E30/C30)*F30</f>
        <v>0.3073462108363637</v>
      </c>
      <c r="H30" s="113"/>
      <c r="I30" s="113"/>
      <c r="J30" s="113"/>
      <c r="K30" s="113"/>
      <c r="L30" s="113"/>
      <c r="M30" s="113"/>
    </row>
    <row r="31" spans="1:13" ht="19.9" customHeight="1">
      <c r="A31" s="124" t="s">
        <v>314</v>
      </c>
      <c r="B31" s="119" t="str">
        <f>A25</f>
        <v>pomoc laboratoryjna</v>
      </c>
      <c r="C31" s="119">
        <v>146</v>
      </c>
      <c r="D31" s="119" t="s">
        <v>166</v>
      </c>
      <c r="E31" s="121">
        <v>5</v>
      </c>
      <c r="F31" s="138">
        <f>C25</f>
        <v>0.4141391625</v>
      </c>
      <c r="G31" s="139">
        <f t="shared" si="2"/>
        <v>0.014182848030821918</v>
      </c>
      <c r="H31" s="113"/>
      <c r="I31" s="113"/>
      <c r="J31" s="113"/>
      <c r="K31" s="113"/>
      <c r="L31" s="113"/>
      <c r="M31" s="113"/>
    </row>
    <row r="32" spans="1:13" ht="19.9" customHeight="1">
      <c r="A32" s="124" t="s">
        <v>316</v>
      </c>
      <c r="B32" s="119" t="str">
        <f>A23</f>
        <v>diagnosta laboratoryjny</v>
      </c>
      <c r="C32" s="119">
        <v>24</v>
      </c>
      <c r="D32" s="119" t="s">
        <v>166</v>
      </c>
      <c r="E32" s="121">
        <v>12</v>
      </c>
      <c r="F32" s="138">
        <f>C23</f>
        <v>0.7470220402272728</v>
      </c>
      <c r="G32" s="139">
        <f t="shared" si="2"/>
        <v>0.3735110201136364</v>
      </c>
      <c r="H32" s="113"/>
      <c r="I32" s="113"/>
      <c r="J32" s="113"/>
      <c r="K32" s="113"/>
      <c r="L32" s="113"/>
      <c r="M32" s="113"/>
    </row>
    <row r="33" spans="1:13" ht="19.9" customHeight="1">
      <c r="A33" s="124" t="s">
        <v>317</v>
      </c>
      <c r="B33" s="119" t="str">
        <f>A23</f>
        <v>diagnosta laboratoryjny</v>
      </c>
      <c r="C33" s="119">
        <v>24</v>
      </c>
      <c r="D33" s="119" t="s">
        <v>166</v>
      </c>
      <c r="E33" s="121">
        <v>15</v>
      </c>
      <c r="F33" s="138">
        <f>C23</f>
        <v>0.7470220402272728</v>
      </c>
      <c r="G33" s="139">
        <f t="shared" si="2"/>
        <v>0.4668887751420455</v>
      </c>
      <c r="H33" s="113"/>
      <c r="I33" s="113"/>
      <c r="J33" s="113"/>
      <c r="K33" s="113"/>
      <c r="L33" s="113"/>
      <c r="M33" s="113"/>
    </row>
    <row r="34" spans="1:13" ht="19.9" customHeight="1">
      <c r="A34" s="336" t="s">
        <v>318</v>
      </c>
      <c r="B34" s="119" t="str">
        <f>A24</f>
        <v>technik analityki</v>
      </c>
      <c r="C34" s="141">
        <f>'Przykładowy wykaz procedur'!F5</f>
        <v>145.83333333333331</v>
      </c>
      <c r="D34" s="119" t="s">
        <v>166</v>
      </c>
      <c r="E34" s="121">
        <v>15</v>
      </c>
      <c r="F34" s="138">
        <f>C24</f>
        <v>0.5186486382291666</v>
      </c>
      <c r="G34" s="139">
        <f t="shared" si="2"/>
        <v>0.053346717075</v>
      </c>
      <c r="H34" s="113"/>
      <c r="I34" s="113"/>
      <c r="J34" s="113"/>
      <c r="K34" s="113"/>
      <c r="L34" s="113"/>
      <c r="M34" s="113"/>
    </row>
    <row r="35" spans="1:13" ht="19.9" customHeight="1">
      <c r="A35" s="337"/>
      <c r="B35" s="119" t="str">
        <f>A25</f>
        <v>pomoc laboratoryjna</v>
      </c>
      <c r="C35" s="141">
        <f>'Przykładowy wykaz procedur'!F5</f>
        <v>145.83333333333331</v>
      </c>
      <c r="D35" s="119" t="s">
        <v>166</v>
      </c>
      <c r="E35" s="121">
        <v>15</v>
      </c>
      <c r="F35" s="138">
        <f>C25</f>
        <v>0.4141391625</v>
      </c>
      <c r="G35" s="139">
        <f t="shared" si="2"/>
        <v>0.042597171</v>
      </c>
      <c r="H35" s="113"/>
      <c r="I35" s="113"/>
      <c r="J35" s="113"/>
      <c r="K35" s="113"/>
      <c r="L35" s="113"/>
      <c r="M35" s="113"/>
    </row>
    <row r="36" spans="1:13" ht="15">
      <c r="A36" s="339" t="s">
        <v>279</v>
      </c>
      <c r="B36" s="340"/>
      <c r="C36" s="340"/>
      <c r="D36" s="340"/>
      <c r="E36" s="340"/>
      <c r="F36" s="340"/>
      <c r="G36" s="127">
        <f>SUM(G29:G35)</f>
        <v>2.122287139246479</v>
      </c>
      <c r="H36" s="113"/>
      <c r="I36" s="113"/>
      <c r="J36" s="113"/>
      <c r="K36" s="113"/>
      <c r="L36" s="113"/>
      <c r="M36" s="113"/>
    </row>
    <row r="37" spans="1:13" ht="15">
      <c r="A37" s="142"/>
      <c r="B37" s="142"/>
      <c r="C37" s="142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ht="15">
      <c r="A38" s="142"/>
      <c r="B38" s="142"/>
      <c r="C38" s="14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26.45" customHeight="1">
      <c r="A39" s="342" t="s">
        <v>334</v>
      </c>
      <c r="B39" s="342"/>
      <c r="C39" s="134">
        <f>H19</f>
        <v>8.676583254099109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25.15" customHeight="1">
      <c r="A40" s="335" t="s">
        <v>335</v>
      </c>
      <c r="B40" s="335"/>
      <c r="C40" s="134">
        <f>G36</f>
        <v>2.122287139246479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25.15" customHeight="1">
      <c r="A41" s="149" t="s">
        <v>209</v>
      </c>
      <c r="B41" s="150"/>
      <c r="C41" s="151">
        <f>SUM(C39:C40)</f>
        <v>10.798870393345588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8" spans="1:13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</sheetData>
  <mergeCells count="6">
    <mergeCell ref="B1:C1"/>
    <mergeCell ref="A19:G19"/>
    <mergeCell ref="A36:F36"/>
    <mergeCell ref="A39:B39"/>
    <mergeCell ref="A40:B40"/>
    <mergeCell ref="A34:A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077BC-A9F3-4305-A3DD-640FBE3AC336}">
  <sheetPr>
    <tabColor rgb="FFCCFFCC"/>
  </sheetPr>
  <dimension ref="A1:M50"/>
  <sheetViews>
    <sheetView workbookViewId="0" topLeftCell="A31">
      <selection activeCell="H15" sqref="H15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procedur'!C26</f>
        <v>Badanie ogólne moczu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procedur'!B26</f>
        <v>A01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43.9" customHeight="1">
      <c r="A8" s="119">
        <f>'Przykładowe materiały - ceny'!A61</f>
        <v>1059</v>
      </c>
      <c r="B8" s="120" t="str">
        <f>'Przykładowe materiały - ceny'!B61</f>
        <v>Pasek testowy do badania moczu</v>
      </c>
      <c r="C8" s="119" t="str">
        <f>'Przykładowe materiały - ceny'!C61</f>
        <v>pasek testowy Multistix</v>
      </c>
      <c r="D8" s="125">
        <v>1</v>
      </c>
      <c r="E8" s="119" t="str">
        <f>'Przykładowe materiały - ceny'!E61</f>
        <v>pasek</v>
      </c>
      <c r="F8" s="124">
        <v>1</v>
      </c>
      <c r="G8" s="139">
        <f>'Przykładowe materiały - ceny'!G61</f>
        <v>0.59</v>
      </c>
      <c r="H8" s="123">
        <f>(F8/D8)*G8</f>
        <v>0.59</v>
      </c>
      <c r="I8" s="124"/>
      <c r="J8" s="113"/>
      <c r="K8" s="113"/>
      <c r="L8" s="113"/>
      <c r="M8" s="113"/>
    </row>
    <row r="9" spans="1:13" ht="45.6" customHeight="1">
      <c r="A9" s="119">
        <f>'Przykładowe materiały - ceny'!A62</f>
        <v>1060</v>
      </c>
      <c r="B9" s="120" t="str">
        <f>'Przykładowe materiały - ceny'!B62</f>
        <v>Paski kontrolne Check-Stix Combo Pack</v>
      </c>
      <c r="C9" s="119" t="str">
        <f>'Przykładowe materiały - ceny'!C62</f>
        <v>pasek kontrolny</v>
      </c>
      <c r="D9" s="125">
        <v>450</v>
      </c>
      <c r="E9" s="119" t="str">
        <f>'Przykładowe materiały - ceny'!E62</f>
        <v>pasek</v>
      </c>
      <c r="F9" s="124">
        <v>2</v>
      </c>
      <c r="G9" s="139">
        <f>'Przykładowe materiały - ceny'!G62</f>
        <v>3.9832</v>
      </c>
      <c r="H9" s="123">
        <f>(F9/D9)*G9</f>
        <v>0.01770311111111111</v>
      </c>
      <c r="I9" s="124" t="s">
        <v>378</v>
      </c>
      <c r="J9" s="113"/>
      <c r="K9" s="113"/>
      <c r="L9" s="113"/>
      <c r="M9" s="113"/>
    </row>
    <row r="10" spans="1:13" ht="45">
      <c r="A10" s="119">
        <f>'Przykładowe materiały - ceny'!A63</f>
        <v>1061</v>
      </c>
      <c r="B10" s="120" t="str">
        <f>'Przykładowe materiały - ceny'!B63</f>
        <v>Odczynnik Mac Williama (250 ml)</v>
      </c>
      <c r="C10" s="119" t="str">
        <f>'Przykładowe materiały - ceny'!C63</f>
        <v>odczynnik do badań</v>
      </c>
      <c r="D10" s="125">
        <v>1800</v>
      </c>
      <c r="E10" s="119" t="str">
        <f>'Przykładowe materiały - ceny'!E63</f>
        <v>op</v>
      </c>
      <c r="F10" s="124">
        <v>1</v>
      </c>
      <c r="G10" s="139">
        <f>'Przykładowe materiały - ceny'!G63</f>
        <v>31.720000000000002</v>
      </c>
      <c r="H10" s="123">
        <f aca="true" t="shared" si="0" ref="H10:H13">(F10/D10)*G10</f>
        <v>0.017622222222222223</v>
      </c>
      <c r="I10" s="124" t="s">
        <v>381</v>
      </c>
      <c r="J10" s="113"/>
      <c r="K10" s="113"/>
      <c r="L10" s="113"/>
      <c r="M10" s="113"/>
    </row>
    <row r="11" spans="1:13" ht="30">
      <c r="A11" s="119">
        <f>'Przykładowe materiały - ceny'!A64</f>
        <v>1062</v>
      </c>
      <c r="B11" s="120" t="str">
        <f>'Przykładowe materiały - ceny'!B64</f>
        <v>Odczynnik Ehrlicha (300 ml)</v>
      </c>
      <c r="C11" s="119" t="str">
        <f>'Przykładowe materiały - ceny'!C64</f>
        <v>odczynnik do badań</v>
      </c>
      <c r="D11" s="125">
        <v>100</v>
      </c>
      <c r="E11" s="119" t="str">
        <f>'Przykładowe materiały - ceny'!E64</f>
        <v>op</v>
      </c>
      <c r="F11" s="124">
        <v>1</v>
      </c>
      <c r="G11" s="139">
        <f>'Przykładowe materiały - ceny'!G64</f>
        <v>42.2864</v>
      </c>
      <c r="H11" s="123">
        <f t="shared" si="0"/>
        <v>0.422864</v>
      </c>
      <c r="I11" s="124" t="s">
        <v>383</v>
      </c>
      <c r="J11" s="113"/>
      <c r="K11" s="113"/>
      <c r="L11" s="113"/>
      <c r="M11" s="113"/>
    </row>
    <row r="12" spans="1:13" ht="41.45" customHeight="1">
      <c r="A12" s="119">
        <f>'Przykładowe materiały - ceny'!A65</f>
        <v>1063</v>
      </c>
      <c r="B12" s="120" t="str">
        <f>'Przykładowe materiały - ceny'!B65</f>
        <v>Kamera do osadu moczu</v>
      </c>
      <c r="C12" s="119" t="str">
        <f>'Przykładowe materiały - ceny'!C65</f>
        <v>kamera</v>
      </c>
      <c r="D12" s="125">
        <v>1</v>
      </c>
      <c r="E12" s="119" t="str">
        <f>'Przykładowe materiały - ceny'!E65</f>
        <v>szt</v>
      </c>
      <c r="F12" s="124">
        <v>0.1</v>
      </c>
      <c r="G12" s="139">
        <f>'Przykładowe materiały - ceny'!G65</f>
        <v>2.444</v>
      </c>
      <c r="H12" s="123">
        <f t="shared" si="0"/>
        <v>0.2444</v>
      </c>
      <c r="I12" s="124"/>
      <c r="J12" s="113"/>
      <c r="K12" s="113"/>
      <c r="L12" s="113"/>
      <c r="M12" s="113"/>
    </row>
    <row r="13" spans="1:13" ht="30.6" customHeight="1">
      <c r="A13" s="119">
        <f>'Przykładowe materiały - ceny'!A66</f>
        <v>1064</v>
      </c>
      <c r="B13" s="120" t="str">
        <f>'Przykładowe materiały - ceny'!B66</f>
        <v>Probówka plastikowa 10 ml</v>
      </c>
      <c r="C13" s="119" t="str">
        <f>'Przykładowe materiały - ceny'!C66</f>
        <v>próbówka</v>
      </c>
      <c r="D13" s="125">
        <v>1</v>
      </c>
      <c r="E13" s="119" t="str">
        <f>'Przykładowe materiały - ceny'!E66</f>
        <v>szt</v>
      </c>
      <c r="F13" s="124">
        <v>3</v>
      </c>
      <c r="G13" s="139">
        <f>'Przykładowe materiały - ceny'!G66</f>
        <v>0.15</v>
      </c>
      <c r="H13" s="123">
        <f t="shared" si="0"/>
        <v>0.44999999999999996</v>
      </c>
      <c r="I13" s="124"/>
      <c r="J13" s="113"/>
      <c r="K13" s="113"/>
      <c r="L13" s="113"/>
      <c r="M13" s="113"/>
    </row>
    <row r="14" spans="1:13" s="25" customFormat="1" ht="37.15" customHeight="1">
      <c r="A14" s="20"/>
      <c r="B14" s="21" t="s">
        <v>561</v>
      </c>
      <c r="C14" s="22"/>
      <c r="D14" s="24"/>
      <c r="E14" s="23"/>
      <c r="F14" s="24"/>
      <c r="G14" s="24"/>
      <c r="H14" s="42">
        <f>'Przykładowe materiały wspólne'!H29</f>
        <v>0.07908550171815339</v>
      </c>
      <c r="I14" s="26"/>
      <c r="J14" s="69"/>
      <c r="K14" s="69"/>
      <c r="L14" s="69"/>
      <c r="M14" s="69"/>
    </row>
    <row r="15" spans="1:13" ht="15">
      <c r="A15" s="124"/>
      <c r="B15" s="124"/>
      <c r="C15" s="124"/>
      <c r="D15" s="125"/>
      <c r="E15" s="124"/>
      <c r="F15" s="124"/>
      <c r="G15" s="126"/>
      <c r="H15" s="123"/>
      <c r="I15" s="124"/>
      <c r="J15" s="113"/>
      <c r="K15" s="113"/>
      <c r="L15" s="113"/>
      <c r="M15" s="113"/>
    </row>
    <row r="16" spans="1:13" ht="15">
      <c r="A16" s="124"/>
      <c r="B16" s="124"/>
      <c r="C16" s="124"/>
      <c r="D16" s="125"/>
      <c r="E16" s="124"/>
      <c r="F16" s="124"/>
      <c r="G16" s="126"/>
      <c r="H16" s="123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20.45" customHeight="1">
      <c r="A19" s="339" t="s">
        <v>221</v>
      </c>
      <c r="B19" s="340"/>
      <c r="C19" s="340"/>
      <c r="D19" s="340"/>
      <c r="E19" s="340"/>
      <c r="F19" s="340"/>
      <c r="G19" s="341"/>
      <c r="H19" s="127">
        <f>SUM(H8:H18)</f>
        <v>1.8216748350514864</v>
      </c>
      <c r="I19" s="124"/>
      <c r="J19" s="113"/>
      <c r="K19" s="113"/>
      <c r="L19" s="113"/>
      <c r="M19" s="113"/>
    </row>
    <row r="20" spans="1:13" ht="15">
      <c r="A20" s="128"/>
      <c r="B20" s="128"/>
      <c r="C20" s="128"/>
      <c r="D20" s="129"/>
      <c r="E20" s="128"/>
      <c r="F20" s="128"/>
      <c r="G20" s="129"/>
      <c r="H20" s="128"/>
      <c r="I20" s="128"/>
      <c r="J20" s="113"/>
      <c r="K20" s="113"/>
      <c r="L20" s="113"/>
      <c r="M20" s="113"/>
    </row>
    <row r="21" spans="1:13" ht="15">
      <c r="A21" s="112" t="s">
        <v>175</v>
      </c>
      <c r="B21" s="113"/>
      <c r="C21" s="113"/>
      <c r="D21" s="130"/>
      <c r="E21" s="113"/>
      <c r="F21" s="113"/>
      <c r="G21" s="130"/>
      <c r="H21" s="128"/>
      <c r="I21" s="128"/>
      <c r="J21" s="113"/>
      <c r="K21" s="113"/>
      <c r="L21" s="113"/>
      <c r="M21" s="113"/>
    </row>
    <row r="22" spans="1:13" ht="15">
      <c r="A22" s="112" t="s">
        <v>176</v>
      </c>
      <c r="B22" s="131" t="s">
        <v>226</v>
      </c>
      <c r="C22" s="131" t="s">
        <v>227</v>
      </c>
      <c r="D22" s="113"/>
      <c r="E22" s="113"/>
      <c r="F22" s="113"/>
      <c r="G22" s="113"/>
      <c r="H22" s="132"/>
      <c r="I22" s="128"/>
      <c r="J22" s="113"/>
      <c r="K22" s="113"/>
      <c r="L22" s="113"/>
      <c r="M22" s="113"/>
    </row>
    <row r="23" spans="1:13" ht="15">
      <c r="A23" s="133" t="s">
        <v>167</v>
      </c>
      <c r="B23" s="134">
        <f>'Przykładowe stawki wynagrodzeń'!E14</f>
        <v>44.821322413636366</v>
      </c>
      <c r="C23" s="134">
        <f>B23/60</f>
        <v>0.7470220402272728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5">
      <c r="A24" s="135" t="s">
        <v>207</v>
      </c>
      <c r="B24" s="136">
        <f>'Przykładowe stawki wynagrodzeń'!E19</f>
        <v>31.11891829375</v>
      </c>
      <c r="C24" s="136">
        <f aca="true" t="shared" si="1" ref="C24:C25">B24/60</f>
        <v>0.5186486382291666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208</v>
      </c>
      <c r="B25" s="136">
        <f>'Przykładowe stawki wynagrodzeń'!E21</f>
        <v>24.84834975</v>
      </c>
      <c r="C25" s="136">
        <f t="shared" si="1"/>
        <v>0.4141391625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/>
      <c r="B26" s="136"/>
      <c r="C26" s="136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60">
      <c r="A27" s="114" t="s">
        <v>232</v>
      </c>
      <c r="B27" s="114" t="s">
        <v>222</v>
      </c>
      <c r="C27" s="114" t="s">
        <v>214</v>
      </c>
      <c r="D27" s="114" t="s">
        <v>233</v>
      </c>
      <c r="E27" s="114" t="s">
        <v>234</v>
      </c>
      <c r="F27" s="114" t="s">
        <v>223</v>
      </c>
      <c r="G27" s="114" t="s">
        <v>224</v>
      </c>
      <c r="H27" s="113"/>
      <c r="I27" s="113"/>
      <c r="J27" s="113"/>
      <c r="K27" s="113"/>
      <c r="L27" s="113"/>
      <c r="M27" s="113"/>
    </row>
    <row r="28" spans="1:13" ht="15">
      <c r="A28" s="118"/>
      <c r="B28" s="116" t="s">
        <v>153</v>
      </c>
      <c r="C28" s="116" t="s">
        <v>155</v>
      </c>
      <c r="D28" s="116" t="s">
        <v>156</v>
      </c>
      <c r="E28" s="116" t="s">
        <v>157</v>
      </c>
      <c r="F28" s="116" t="s">
        <v>158</v>
      </c>
      <c r="G28" s="137" t="s">
        <v>225</v>
      </c>
      <c r="H28" s="113"/>
      <c r="I28" s="113"/>
      <c r="J28" s="113"/>
      <c r="K28" s="113"/>
      <c r="L28" s="113"/>
      <c r="M28" s="113"/>
    </row>
    <row r="29" spans="1:13" ht="20.45" customHeight="1">
      <c r="A29" s="124" t="s">
        <v>238</v>
      </c>
      <c r="B29" s="119" t="str">
        <f>A24</f>
        <v>technik analityki</v>
      </c>
      <c r="C29" s="119">
        <v>1</v>
      </c>
      <c r="D29" s="119" t="s">
        <v>166</v>
      </c>
      <c r="E29" s="121">
        <v>2</v>
      </c>
      <c r="F29" s="138">
        <f>C24</f>
        <v>0.5186486382291666</v>
      </c>
      <c r="G29" s="139">
        <f>(E29/C29)*F29</f>
        <v>1.0372972764583333</v>
      </c>
      <c r="H29" s="113"/>
      <c r="I29" s="113"/>
      <c r="J29" s="113"/>
      <c r="K29" s="113"/>
      <c r="L29" s="113"/>
      <c r="M29" s="113"/>
    </row>
    <row r="30" spans="1:13" ht="20.45" customHeight="1">
      <c r="A30" s="124" t="s">
        <v>387</v>
      </c>
      <c r="B30" s="119" t="str">
        <f>A25</f>
        <v>pomoc laboratoryjna</v>
      </c>
      <c r="C30" s="119">
        <v>104</v>
      </c>
      <c r="D30" s="119" t="s">
        <v>166</v>
      </c>
      <c r="E30" s="121">
        <v>5</v>
      </c>
      <c r="F30" s="138">
        <f>C25</f>
        <v>0.4141391625</v>
      </c>
      <c r="G30" s="139">
        <f aca="true" t="shared" si="2" ref="G30">(E30/C30)*F30</f>
        <v>0.019910536658653846</v>
      </c>
      <c r="H30" s="113"/>
      <c r="I30" s="113"/>
      <c r="J30" s="113"/>
      <c r="K30" s="113"/>
      <c r="L30" s="113"/>
      <c r="M30" s="113"/>
    </row>
    <row r="31" spans="1:13" ht="46.9" customHeight="1">
      <c r="A31" s="124" t="s">
        <v>388</v>
      </c>
      <c r="B31" s="119" t="str">
        <f>A24</f>
        <v>technik analityki</v>
      </c>
      <c r="C31" s="119">
        <v>10</v>
      </c>
      <c r="D31" s="119" t="s">
        <v>166</v>
      </c>
      <c r="E31" s="121">
        <v>7</v>
      </c>
      <c r="F31" s="138">
        <f>C24</f>
        <v>0.5186486382291666</v>
      </c>
      <c r="G31" s="139">
        <f>(E31/C31)*F31</f>
        <v>0.36305404676041664</v>
      </c>
      <c r="H31" s="113"/>
      <c r="I31" s="113"/>
      <c r="J31" s="113"/>
      <c r="K31" s="113"/>
      <c r="L31" s="113"/>
      <c r="M31" s="113"/>
    </row>
    <row r="32" spans="1:13" ht="25.15" customHeight="1">
      <c r="A32" s="124" t="s">
        <v>389</v>
      </c>
      <c r="B32" s="140" t="str">
        <f>A23</f>
        <v>diagnosta laboratoryjny</v>
      </c>
      <c r="C32" s="141">
        <v>10</v>
      </c>
      <c r="D32" s="119" t="s">
        <v>166</v>
      </c>
      <c r="E32" s="121">
        <v>20</v>
      </c>
      <c r="F32" s="138">
        <f>C23</f>
        <v>0.7470220402272728</v>
      </c>
      <c r="G32" s="139">
        <f aca="true" t="shared" si="3" ref="G32:G37">(E32/C32)*F32</f>
        <v>1.4940440804545456</v>
      </c>
      <c r="H32" s="113"/>
      <c r="I32" s="113"/>
      <c r="J32" s="113"/>
      <c r="K32" s="113"/>
      <c r="L32" s="113"/>
      <c r="M32" s="113"/>
    </row>
    <row r="33" spans="1:13" ht="30" customHeight="1">
      <c r="A33" s="124" t="s">
        <v>390</v>
      </c>
      <c r="B33" s="119" t="str">
        <f>A23</f>
        <v>diagnosta laboratoryjny</v>
      </c>
      <c r="C33" s="119">
        <v>10</v>
      </c>
      <c r="D33" s="119" t="s">
        <v>166</v>
      </c>
      <c r="E33" s="121">
        <v>2</v>
      </c>
      <c r="F33" s="138">
        <f>C23</f>
        <v>0.7470220402272728</v>
      </c>
      <c r="G33" s="139">
        <f t="shared" si="3"/>
        <v>0.14940440804545457</v>
      </c>
      <c r="H33" s="113"/>
      <c r="I33" s="113"/>
      <c r="J33" s="113"/>
      <c r="K33" s="113"/>
      <c r="L33" s="113"/>
      <c r="M33" s="113"/>
    </row>
    <row r="34" spans="1:13" ht="19.9" customHeight="1">
      <c r="A34" s="124" t="s">
        <v>391</v>
      </c>
      <c r="B34" s="119" t="str">
        <f>A23</f>
        <v>diagnosta laboratoryjny</v>
      </c>
      <c r="C34" s="119">
        <v>10</v>
      </c>
      <c r="D34" s="119" t="s">
        <v>166</v>
      </c>
      <c r="E34" s="121">
        <v>40</v>
      </c>
      <c r="F34" s="138">
        <f>C23</f>
        <v>0.7470220402272728</v>
      </c>
      <c r="G34" s="139">
        <f t="shared" si="3"/>
        <v>2.9880881609090912</v>
      </c>
      <c r="H34" s="113"/>
      <c r="I34" s="113"/>
      <c r="J34" s="113"/>
      <c r="K34" s="113"/>
      <c r="L34" s="113"/>
      <c r="M34" s="113"/>
    </row>
    <row r="35" spans="1:13" ht="19.9" customHeight="1">
      <c r="A35" s="124" t="s">
        <v>393</v>
      </c>
      <c r="B35" s="119" t="str">
        <f>A23</f>
        <v>diagnosta laboratoryjny</v>
      </c>
      <c r="C35" s="119">
        <v>1</v>
      </c>
      <c r="D35" s="119" t="s">
        <v>166</v>
      </c>
      <c r="E35" s="121">
        <v>1</v>
      </c>
      <c r="F35" s="138">
        <f>C23</f>
        <v>0.7470220402272728</v>
      </c>
      <c r="G35" s="139">
        <f t="shared" si="3"/>
        <v>0.7470220402272728</v>
      </c>
      <c r="H35" s="113"/>
      <c r="I35" s="113"/>
      <c r="J35" s="113"/>
      <c r="K35" s="113"/>
      <c r="L35" s="113"/>
      <c r="M35" s="113"/>
    </row>
    <row r="36" spans="1:13" ht="19.9" customHeight="1">
      <c r="A36" s="336" t="s">
        <v>394</v>
      </c>
      <c r="B36" s="119" t="str">
        <f>A24</f>
        <v>technik analityki</v>
      </c>
      <c r="C36" s="141">
        <v>104</v>
      </c>
      <c r="D36" s="119" t="s">
        <v>166</v>
      </c>
      <c r="E36" s="121">
        <v>15</v>
      </c>
      <c r="F36" s="138">
        <f>C24</f>
        <v>0.5186486382291666</v>
      </c>
      <c r="G36" s="139">
        <f t="shared" si="3"/>
        <v>0.07480509205228364</v>
      </c>
      <c r="H36" s="113"/>
      <c r="I36" s="113"/>
      <c r="J36" s="113"/>
      <c r="K36" s="113"/>
      <c r="L36" s="113"/>
      <c r="M36" s="113"/>
    </row>
    <row r="37" spans="1:13" ht="19.9" customHeight="1">
      <c r="A37" s="337"/>
      <c r="B37" s="119" t="str">
        <f>A25</f>
        <v>pomoc laboratoryjna</v>
      </c>
      <c r="C37" s="141">
        <v>104</v>
      </c>
      <c r="D37" s="119" t="s">
        <v>166</v>
      </c>
      <c r="E37" s="121">
        <v>15</v>
      </c>
      <c r="F37" s="138">
        <f>C25</f>
        <v>0.4141391625</v>
      </c>
      <c r="G37" s="139">
        <f t="shared" si="3"/>
        <v>0.05973160997596153</v>
      </c>
      <c r="H37" s="113"/>
      <c r="I37" s="113"/>
      <c r="J37" s="113"/>
      <c r="K37" s="113"/>
      <c r="L37" s="113"/>
      <c r="M37" s="113"/>
    </row>
    <row r="38" spans="1:13" ht="15">
      <c r="A38" s="339" t="s">
        <v>279</v>
      </c>
      <c r="B38" s="340"/>
      <c r="C38" s="340"/>
      <c r="D38" s="340"/>
      <c r="E38" s="340"/>
      <c r="F38" s="340"/>
      <c r="G38" s="127">
        <f>SUM(G29:G37)</f>
        <v>6.933357251542013</v>
      </c>
      <c r="H38" s="113"/>
      <c r="I38" s="113"/>
      <c r="J38" s="113"/>
      <c r="K38" s="113"/>
      <c r="L38" s="113"/>
      <c r="M38" s="113"/>
    </row>
    <row r="39" spans="1:13" ht="15">
      <c r="A39" s="142"/>
      <c r="B39" s="142"/>
      <c r="C39" s="142"/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15">
      <c r="A40" s="142"/>
      <c r="B40" s="142"/>
      <c r="C40" s="143"/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26.45" customHeight="1">
      <c r="A41" s="342" t="s">
        <v>334</v>
      </c>
      <c r="B41" s="342"/>
      <c r="C41" s="134">
        <f>H19</f>
        <v>1.8216748350514864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25.15" customHeight="1">
      <c r="A42" s="335" t="s">
        <v>335</v>
      </c>
      <c r="B42" s="335"/>
      <c r="C42" s="134">
        <f>G38</f>
        <v>6.933357251542013</v>
      </c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25.15" customHeight="1">
      <c r="A43" s="146" t="s">
        <v>209</v>
      </c>
      <c r="B43" s="147"/>
      <c r="C43" s="148">
        <f>SUM(C41:C42)</f>
        <v>8.755032086593499</v>
      </c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6" spans="1:13" ht="15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</row>
    <row r="47" spans="1:13" ht="15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</row>
    <row r="50" spans="1:13" ht="15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</row>
  </sheetData>
  <mergeCells count="6">
    <mergeCell ref="A42:B42"/>
    <mergeCell ref="B1:C1"/>
    <mergeCell ref="A19:G19"/>
    <mergeCell ref="A36:A37"/>
    <mergeCell ref="A38:F38"/>
    <mergeCell ref="A41:B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8B687-6A2F-4402-A912-F151BF1C50EC}">
  <sheetPr>
    <tabColor rgb="FFCCFFCC"/>
  </sheetPr>
  <dimension ref="A1:M48"/>
  <sheetViews>
    <sheetView workbookViewId="0" topLeftCell="A23">
      <selection activeCell="H14" sqref="H14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procedur'!C27</f>
        <v>Białko w moczu dobowym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procedur'!B27</f>
        <v>A07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43.9" customHeight="1">
      <c r="A8" s="119">
        <f>'Przykładowe materiały - ceny'!A67</f>
        <v>1065</v>
      </c>
      <c r="B8" s="120" t="str">
        <f>'Przykładowe materiały - ceny'!B67</f>
        <v>Odczynnik do oznaczenia białka w moczu</v>
      </c>
      <c r="C8" s="119" t="str">
        <f>'Przykładowe materiały - ceny'!C67</f>
        <v>odczynnik do badań</v>
      </c>
      <c r="D8" s="125">
        <v>1</v>
      </c>
      <c r="E8" s="119" t="str">
        <f>'Przykładowe materiały - ceny'!E67</f>
        <v>szt</v>
      </c>
      <c r="F8" s="121">
        <v>1</v>
      </c>
      <c r="G8" s="122">
        <f>'Przykładowe materiały - ceny'!G67</f>
        <v>0.71136</v>
      </c>
      <c r="H8" s="123">
        <f>(F8/D8)*G8</f>
        <v>0.71136</v>
      </c>
      <c r="I8" s="124"/>
      <c r="J8" s="113"/>
      <c r="K8" s="113"/>
      <c r="L8" s="113"/>
      <c r="M8" s="113"/>
    </row>
    <row r="9" spans="1:13" ht="45.6" customHeight="1">
      <c r="A9" s="119">
        <f>'Przykładowe materiały - ceny'!A68</f>
        <v>1066</v>
      </c>
      <c r="B9" s="120" t="str">
        <f>'Przykładowe materiały - ceny'!B68</f>
        <v>Calibrator for automated systems PUC</v>
      </c>
      <c r="C9" s="119" t="str">
        <f>'Przykładowe materiały - ceny'!C68</f>
        <v>odczynnik  do kalibracji</v>
      </c>
      <c r="D9" s="125">
        <f>'Przykładowe materiały - ceny'!D68</f>
        <v>3000</v>
      </c>
      <c r="E9" s="119" t="str">
        <f>'Przykładowe materiały - ceny'!E68</f>
        <v>zestaw roczny</v>
      </c>
      <c r="F9" s="121">
        <v>1</v>
      </c>
      <c r="G9" s="122">
        <f>'Przykładowe materiały - ceny'!G68</f>
        <v>640.224</v>
      </c>
      <c r="H9" s="123">
        <f>(F9/D9)*G9</f>
        <v>0.21340800000000001</v>
      </c>
      <c r="I9" s="124" t="s">
        <v>399</v>
      </c>
      <c r="J9" s="113"/>
      <c r="K9" s="113"/>
      <c r="L9" s="113"/>
      <c r="M9" s="113"/>
    </row>
    <row r="10" spans="1:13" ht="30">
      <c r="A10" s="119">
        <f>'Przykładowe materiały - ceny'!A69</f>
        <v>1067</v>
      </c>
      <c r="B10" s="120" t="str">
        <f>'Przykładowe materiały - ceny'!B69</f>
        <v>Kontrola Precinorm PUC</v>
      </c>
      <c r="C10" s="119" t="str">
        <f>'Przykładowe materiały - ceny'!C69</f>
        <v>materiał do kontroli</v>
      </c>
      <c r="D10" s="125">
        <f>'Przykładowe materiały - ceny'!D69</f>
        <v>3000</v>
      </c>
      <c r="E10" s="119" t="str">
        <f>'Przykładowe materiały - ceny'!E69</f>
        <v>zestaw roczny</v>
      </c>
      <c r="F10" s="121">
        <v>1</v>
      </c>
      <c r="G10" s="122">
        <f>'Przykładowe materiały - ceny'!G69</f>
        <v>645.84</v>
      </c>
      <c r="H10" s="123">
        <f aca="true" t="shared" si="0" ref="H10:H11">(F10/D10)*G10</f>
        <v>0.21528</v>
      </c>
      <c r="I10" s="124" t="s">
        <v>399</v>
      </c>
      <c r="J10" s="113"/>
      <c r="K10" s="113"/>
      <c r="L10" s="113"/>
      <c r="M10" s="113"/>
    </row>
    <row r="11" spans="1:13" ht="30">
      <c r="A11" s="119">
        <f>'Przykładowe materiały - ceny'!A70</f>
        <v>1068</v>
      </c>
      <c r="B11" s="120" t="str">
        <f>'Przykładowe materiały - ceny'!B70</f>
        <v>Kontrola PreciPath PUC</v>
      </c>
      <c r="C11" s="119" t="str">
        <f>'Przykładowe materiały - ceny'!C70</f>
        <v>materiał do kontroli</v>
      </c>
      <c r="D11" s="125">
        <f>'Przykładowe materiały - ceny'!D70</f>
        <v>3000</v>
      </c>
      <c r="E11" s="119" t="str">
        <f>'Przykładowe materiały - ceny'!E70</f>
        <v>zestaw roczny</v>
      </c>
      <c r="F11" s="121">
        <v>1</v>
      </c>
      <c r="G11" s="122">
        <f>'Przykładowe materiały - ceny'!G70</f>
        <v>645.84</v>
      </c>
      <c r="H11" s="123">
        <f t="shared" si="0"/>
        <v>0.21528</v>
      </c>
      <c r="I11" s="124" t="s">
        <v>399</v>
      </c>
      <c r="J11" s="113"/>
      <c r="K11" s="113"/>
      <c r="L11" s="113"/>
      <c r="M11" s="113"/>
    </row>
    <row r="12" spans="1:13" ht="41.45" customHeight="1">
      <c r="A12" s="119"/>
      <c r="B12" s="124" t="s">
        <v>416</v>
      </c>
      <c r="C12" s="124"/>
      <c r="D12" s="125"/>
      <c r="E12" s="124"/>
      <c r="F12" s="124"/>
      <c r="G12" s="126"/>
      <c r="H12" s="123">
        <f>'Załącznik 2'!H20</f>
        <v>0.23179417873873875</v>
      </c>
      <c r="I12" s="124"/>
      <c r="J12" s="113"/>
      <c r="K12" s="113"/>
      <c r="L12" s="113"/>
      <c r="M12" s="113"/>
    </row>
    <row r="13" spans="1:13" s="25" customFormat="1" ht="37.15" customHeight="1">
      <c r="A13" s="20"/>
      <c r="B13" s="21" t="s">
        <v>561</v>
      </c>
      <c r="C13" s="22"/>
      <c r="D13" s="24"/>
      <c r="E13" s="23"/>
      <c r="F13" s="24"/>
      <c r="G13" s="24"/>
      <c r="H13" s="42">
        <f>'Przykładowe materiały wspólne'!H29</f>
        <v>0.07908550171815339</v>
      </c>
      <c r="I13" s="26"/>
      <c r="J13" s="69"/>
      <c r="K13" s="69"/>
      <c r="L13" s="69"/>
      <c r="M13" s="69"/>
    </row>
    <row r="14" spans="1:13" ht="15">
      <c r="A14" s="124"/>
      <c r="B14" s="145"/>
      <c r="C14" s="145"/>
      <c r="D14" s="145"/>
      <c r="E14" s="145"/>
      <c r="F14" s="145"/>
      <c r="G14" s="145"/>
      <c r="H14" s="123"/>
      <c r="I14" s="145"/>
      <c r="J14" s="113"/>
      <c r="K14" s="113"/>
      <c r="L14" s="113"/>
      <c r="M14" s="113"/>
    </row>
    <row r="15" spans="1:13" ht="15">
      <c r="A15" s="124"/>
      <c r="B15" s="124"/>
      <c r="C15" s="124"/>
      <c r="D15" s="125"/>
      <c r="E15" s="124"/>
      <c r="F15" s="124"/>
      <c r="G15" s="126"/>
      <c r="H15" s="123"/>
      <c r="I15" s="124"/>
      <c r="J15" s="113"/>
      <c r="K15" s="113"/>
      <c r="L15" s="113"/>
      <c r="M15" s="113"/>
    </row>
    <row r="16" spans="1:13" ht="15">
      <c r="A16" s="124"/>
      <c r="B16" s="124"/>
      <c r="C16" s="124"/>
      <c r="D16" s="125"/>
      <c r="E16" s="124"/>
      <c r="F16" s="124"/>
      <c r="G16" s="126"/>
      <c r="H16" s="123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20.45" customHeight="1">
      <c r="A19" s="339" t="s">
        <v>221</v>
      </c>
      <c r="B19" s="340"/>
      <c r="C19" s="340"/>
      <c r="D19" s="340"/>
      <c r="E19" s="340"/>
      <c r="F19" s="340"/>
      <c r="G19" s="341"/>
      <c r="H19" s="127">
        <f>SUM(H8:H18)</f>
        <v>1.666207680456892</v>
      </c>
      <c r="I19" s="124"/>
      <c r="J19" s="113"/>
      <c r="K19" s="113"/>
      <c r="L19" s="113"/>
      <c r="M19" s="113"/>
    </row>
    <row r="20" spans="1:13" ht="15">
      <c r="A20" s="128"/>
      <c r="B20" s="128"/>
      <c r="C20" s="128"/>
      <c r="D20" s="129"/>
      <c r="E20" s="128"/>
      <c r="F20" s="128"/>
      <c r="G20" s="129"/>
      <c r="H20" s="128"/>
      <c r="I20" s="128"/>
      <c r="J20" s="113"/>
      <c r="K20" s="113"/>
      <c r="L20" s="113"/>
      <c r="M20" s="113"/>
    </row>
    <row r="21" spans="1:13" ht="15">
      <c r="A21" s="112" t="s">
        <v>175</v>
      </c>
      <c r="B21" s="113"/>
      <c r="C21" s="113"/>
      <c r="D21" s="130"/>
      <c r="E21" s="113"/>
      <c r="F21" s="113"/>
      <c r="G21" s="130"/>
      <c r="H21" s="128"/>
      <c r="I21" s="128"/>
      <c r="J21" s="113"/>
      <c r="K21" s="113"/>
      <c r="L21" s="113"/>
      <c r="M21" s="113"/>
    </row>
    <row r="22" spans="1:13" ht="15">
      <c r="A22" s="112" t="s">
        <v>176</v>
      </c>
      <c r="B22" s="131" t="s">
        <v>226</v>
      </c>
      <c r="C22" s="131" t="s">
        <v>227</v>
      </c>
      <c r="D22" s="113"/>
      <c r="E22" s="113"/>
      <c r="F22" s="113"/>
      <c r="G22" s="113"/>
      <c r="H22" s="132"/>
      <c r="I22" s="128"/>
      <c r="J22" s="113"/>
      <c r="K22" s="113"/>
      <c r="L22" s="113"/>
      <c r="M22" s="113"/>
    </row>
    <row r="23" spans="1:13" ht="15">
      <c r="A23" s="133" t="s">
        <v>167</v>
      </c>
      <c r="B23" s="134">
        <f>'Przykładowe stawki wynagrodzeń'!E14</f>
        <v>44.821322413636366</v>
      </c>
      <c r="C23" s="134">
        <f>B23/60</f>
        <v>0.7470220402272728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5">
      <c r="A24" s="135" t="s">
        <v>207</v>
      </c>
      <c r="B24" s="136">
        <f>'Przykładowe stawki wynagrodzeń'!E19</f>
        <v>31.11891829375</v>
      </c>
      <c r="C24" s="136">
        <f aca="true" t="shared" si="1" ref="C24:C25">B24/60</f>
        <v>0.5186486382291666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208</v>
      </c>
      <c r="B25" s="136">
        <f>'Przykładowe stawki wynagrodzeń'!E21</f>
        <v>24.84834975</v>
      </c>
      <c r="C25" s="136">
        <f t="shared" si="1"/>
        <v>0.4141391625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/>
      <c r="B26" s="136"/>
      <c r="C26" s="136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60">
      <c r="A27" s="114" t="s">
        <v>232</v>
      </c>
      <c r="B27" s="114" t="s">
        <v>222</v>
      </c>
      <c r="C27" s="114" t="s">
        <v>214</v>
      </c>
      <c r="D27" s="114" t="s">
        <v>233</v>
      </c>
      <c r="E27" s="114" t="s">
        <v>234</v>
      </c>
      <c r="F27" s="114" t="s">
        <v>223</v>
      </c>
      <c r="G27" s="114" t="s">
        <v>224</v>
      </c>
      <c r="H27" s="113"/>
      <c r="I27" s="113"/>
      <c r="J27" s="113"/>
      <c r="K27" s="113"/>
      <c r="L27" s="113"/>
      <c r="M27" s="113"/>
    </row>
    <row r="28" spans="1:13" ht="15">
      <c r="A28" s="118"/>
      <c r="B28" s="116" t="s">
        <v>153</v>
      </c>
      <c r="C28" s="116" t="s">
        <v>155</v>
      </c>
      <c r="D28" s="116" t="s">
        <v>156</v>
      </c>
      <c r="E28" s="116" t="s">
        <v>157</v>
      </c>
      <c r="F28" s="116" t="s">
        <v>158</v>
      </c>
      <c r="G28" s="137" t="s">
        <v>225</v>
      </c>
      <c r="H28" s="113"/>
      <c r="I28" s="113"/>
      <c r="J28" s="113"/>
      <c r="K28" s="113"/>
      <c r="L28" s="113"/>
      <c r="M28" s="113"/>
    </row>
    <row r="29" spans="1:13" ht="20.45" customHeight="1">
      <c r="A29" s="124" t="s">
        <v>238</v>
      </c>
      <c r="B29" s="119" t="str">
        <f>A24</f>
        <v>technik analityki</v>
      </c>
      <c r="C29" s="119">
        <v>3</v>
      </c>
      <c r="D29" s="119" t="s">
        <v>166</v>
      </c>
      <c r="E29" s="121">
        <v>5</v>
      </c>
      <c r="F29" s="138">
        <f>C24</f>
        <v>0.5186486382291666</v>
      </c>
      <c r="G29" s="139">
        <f>(E29/C29)*F29</f>
        <v>0.8644143970486111</v>
      </c>
      <c r="H29" s="113"/>
      <c r="I29" s="113"/>
      <c r="J29" s="113"/>
      <c r="K29" s="113"/>
      <c r="L29" s="113"/>
      <c r="M29" s="113"/>
    </row>
    <row r="30" spans="1:13" ht="20.45" customHeight="1">
      <c r="A30" s="124" t="s">
        <v>387</v>
      </c>
      <c r="B30" s="119" t="str">
        <f>A25</f>
        <v>pomoc laboratoryjna</v>
      </c>
      <c r="C30" s="125">
        <v>1500</v>
      </c>
      <c r="D30" s="119" t="s">
        <v>166</v>
      </c>
      <c r="E30" s="121">
        <v>5</v>
      </c>
      <c r="F30" s="138">
        <f>C25</f>
        <v>0.4141391625</v>
      </c>
      <c r="G30" s="139">
        <f aca="true" t="shared" si="2" ref="G30:G31">(E30/C30)*F30</f>
        <v>0.0013804638750000001</v>
      </c>
      <c r="H30" s="113"/>
      <c r="I30" s="113"/>
      <c r="J30" s="113"/>
      <c r="K30" s="113"/>
      <c r="L30" s="113"/>
      <c r="M30" s="113"/>
    </row>
    <row r="31" spans="1:13" ht="25.15" customHeight="1">
      <c r="A31" s="124" t="s">
        <v>418</v>
      </c>
      <c r="B31" s="140" t="str">
        <f>A23</f>
        <v>diagnosta laboratoryjny</v>
      </c>
      <c r="C31" s="125">
        <v>1500</v>
      </c>
      <c r="D31" s="119" t="s">
        <v>166</v>
      </c>
      <c r="E31" s="121">
        <v>60</v>
      </c>
      <c r="F31" s="138">
        <f>C23</f>
        <v>0.7470220402272728</v>
      </c>
      <c r="G31" s="139">
        <f t="shared" si="2"/>
        <v>0.029880881609090915</v>
      </c>
      <c r="H31" s="113"/>
      <c r="I31" s="113"/>
      <c r="J31" s="113"/>
      <c r="K31" s="113"/>
      <c r="L31" s="113"/>
      <c r="M31" s="113"/>
    </row>
    <row r="32" spans="1:13" ht="19.9" customHeight="1">
      <c r="A32" s="124" t="s">
        <v>420</v>
      </c>
      <c r="B32" s="119" t="str">
        <f>A23</f>
        <v>diagnosta laboratoryjny</v>
      </c>
      <c r="C32" s="125">
        <v>60</v>
      </c>
      <c r="D32" s="119" t="s">
        <v>166</v>
      </c>
      <c r="E32" s="121">
        <v>35</v>
      </c>
      <c r="F32" s="138">
        <f>C23</f>
        <v>0.7470220402272728</v>
      </c>
      <c r="G32" s="139">
        <f aca="true" t="shared" si="3" ref="G32:G35">(E32/C32)*F32</f>
        <v>0.4357628567992425</v>
      </c>
      <c r="H32" s="113"/>
      <c r="I32" s="113"/>
      <c r="J32" s="113"/>
      <c r="K32" s="113"/>
      <c r="L32" s="113"/>
      <c r="M32" s="113"/>
    </row>
    <row r="33" spans="1:13" ht="19.9" customHeight="1">
      <c r="A33" s="124" t="s">
        <v>317</v>
      </c>
      <c r="B33" s="119" t="str">
        <f>A23</f>
        <v>diagnosta laboratoryjny</v>
      </c>
      <c r="C33" s="125">
        <v>60</v>
      </c>
      <c r="D33" s="119" t="s">
        <v>166</v>
      </c>
      <c r="E33" s="121">
        <v>20</v>
      </c>
      <c r="F33" s="138">
        <f>C23</f>
        <v>0.7470220402272728</v>
      </c>
      <c r="G33" s="139">
        <f t="shared" si="3"/>
        <v>0.24900734674242425</v>
      </c>
      <c r="H33" s="113"/>
      <c r="I33" s="113"/>
      <c r="J33" s="113"/>
      <c r="K33" s="113"/>
      <c r="L33" s="113"/>
      <c r="M33" s="113"/>
    </row>
    <row r="34" spans="1:13" ht="19.9" customHeight="1">
      <c r="A34" s="336" t="s">
        <v>318</v>
      </c>
      <c r="B34" s="119" t="str">
        <f>A24</f>
        <v>technik analityki</v>
      </c>
      <c r="C34" s="125">
        <v>1500</v>
      </c>
      <c r="D34" s="119" t="s">
        <v>166</v>
      </c>
      <c r="E34" s="121">
        <v>15</v>
      </c>
      <c r="F34" s="138">
        <f>C24</f>
        <v>0.5186486382291666</v>
      </c>
      <c r="G34" s="139">
        <f t="shared" si="3"/>
        <v>0.005186486382291667</v>
      </c>
      <c r="H34" s="113"/>
      <c r="I34" s="113"/>
      <c r="J34" s="113"/>
      <c r="K34" s="113"/>
      <c r="L34" s="113"/>
      <c r="M34" s="113"/>
    </row>
    <row r="35" spans="1:13" ht="19.9" customHeight="1">
      <c r="A35" s="337"/>
      <c r="B35" s="119" t="str">
        <f>A25</f>
        <v>pomoc laboratoryjna</v>
      </c>
      <c r="C35" s="125">
        <v>1500</v>
      </c>
      <c r="D35" s="119" t="s">
        <v>166</v>
      </c>
      <c r="E35" s="121">
        <v>15</v>
      </c>
      <c r="F35" s="138">
        <f>C25</f>
        <v>0.4141391625</v>
      </c>
      <c r="G35" s="139">
        <f t="shared" si="3"/>
        <v>0.004141391625</v>
      </c>
      <c r="H35" s="113"/>
      <c r="I35" s="113"/>
      <c r="J35" s="113"/>
      <c r="K35" s="113"/>
      <c r="L35" s="113"/>
      <c r="M35" s="113"/>
    </row>
    <row r="36" spans="1:13" ht="15">
      <c r="A36" s="339" t="s">
        <v>279</v>
      </c>
      <c r="B36" s="340"/>
      <c r="C36" s="340"/>
      <c r="D36" s="340"/>
      <c r="E36" s="340"/>
      <c r="F36" s="340"/>
      <c r="G36" s="127">
        <f>SUM(G29:G35)</f>
        <v>1.5897738240816603</v>
      </c>
      <c r="H36" s="113"/>
      <c r="I36" s="113"/>
      <c r="J36" s="113"/>
      <c r="K36" s="113"/>
      <c r="L36" s="113"/>
      <c r="M36" s="113"/>
    </row>
    <row r="37" spans="1:13" ht="15">
      <c r="A37" s="142"/>
      <c r="B37" s="142"/>
      <c r="C37" s="142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ht="15">
      <c r="A38" s="142"/>
      <c r="B38" s="142"/>
      <c r="C38" s="14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26.45" customHeight="1">
      <c r="A39" s="342" t="s">
        <v>334</v>
      </c>
      <c r="B39" s="342"/>
      <c r="C39" s="134">
        <f>H19</f>
        <v>1.666207680456892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25.15" customHeight="1">
      <c r="A40" s="335" t="s">
        <v>335</v>
      </c>
      <c r="B40" s="335"/>
      <c r="C40" s="134">
        <f>G36</f>
        <v>1.5897738240816603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25.15" customHeight="1">
      <c r="A41" s="146" t="s">
        <v>209</v>
      </c>
      <c r="B41" s="147"/>
      <c r="C41" s="148">
        <f>SUM(C39:C40)</f>
        <v>3.2559815045385525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8" spans="1:13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</sheetData>
  <mergeCells count="6">
    <mergeCell ref="B1:C1"/>
    <mergeCell ref="A19:G19"/>
    <mergeCell ref="A34:A35"/>
    <mergeCell ref="A36:F36"/>
    <mergeCell ref="A40:B40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F2B14-6B79-4862-AAEB-2025536A7066}">
  <sheetPr>
    <tabColor rgb="FFCCFFCC"/>
  </sheetPr>
  <dimension ref="A1:M48"/>
  <sheetViews>
    <sheetView workbookViewId="0" topLeftCell="A28">
      <selection activeCell="H10" sqref="H10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procedur'!C28</f>
        <v>Krew utajona w kale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procedur'!B28</f>
        <v>A17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43.9" customHeight="1">
      <c r="A8" s="119">
        <f>'Przykładowe materiały - ceny'!A86</f>
        <v>1084</v>
      </c>
      <c r="B8" s="120" t="str">
        <f>'Przykładowe materiały - ceny'!B86</f>
        <v>Test do wykrywania krwi utajonej w kale</v>
      </c>
      <c r="C8" s="119" t="str">
        <f>'Przykładowe materiały - ceny'!C86</f>
        <v>test</v>
      </c>
      <c r="D8" s="119">
        <v>1</v>
      </c>
      <c r="E8" s="119" t="str">
        <f>'Przykładowe materiały - ceny'!E86</f>
        <v>szt</v>
      </c>
      <c r="F8" s="119">
        <v>1</v>
      </c>
      <c r="G8" s="122">
        <f>'Przykładowe materiały - ceny'!G86</f>
        <v>1.63592</v>
      </c>
      <c r="H8" s="123">
        <f>(F8/D8)*G8</f>
        <v>1.63592</v>
      </c>
      <c r="I8" s="124"/>
      <c r="J8" s="113"/>
      <c r="K8" s="113"/>
      <c r="L8" s="113"/>
      <c r="M8" s="113"/>
    </row>
    <row r="9" spans="1:13" s="25" customFormat="1" ht="37.15" customHeight="1">
      <c r="A9" s="20"/>
      <c r="B9" s="21" t="s">
        <v>561</v>
      </c>
      <c r="C9" s="22"/>
      <c r="D9" s="24"/>
      <c r="E9" s="23"/>
      <c r="F9" s="24"/>
      <c r="G9" s="24"/>
      <c r="H9" s="42">
        <f>'Przykładowe materiały wspólne'!H29</f>
        <v>0.07908550171815339</v>
      </c>
      <c r="I9" s="26"/>
      <c r="J9" s="69"/>
      <c r="K9" s="69"/>
      <c r="L9" s="69"/>
      <c r="M9" s="69"/>
    </row>
    <row r="10" spans="1:13" ht="15">
      <c r="A10" s="119"/>
      <c r="B10" s="120"/>
      <c r="C10" s="119"/>
      <c r="D10" s="125"/>
      <c r="E10" s="119"/>
      <c r="F10" s="121"/>
      <c r="G10" s="122"/>
      <c r="H10" s="123"/>
      <c r="I10" s="124"/>
      <c r="J10" s="113"/>
      <c r="K10" s="113"/>
      <c r="L10" s="113"/>
      <c r="M10" s="113"/>
    </row>
    <row r="11" spans="1:13" ht="15">
      <c r="A11" s="119"/>
      <c r="B11" s="120"/>
      <c r="C11" s="119"/>
      <c r="D11" s="125"/>
      <c r="E11" s="119"/>
      <c r="F11" s="121"/>
      <c r="G11" s="122"/>
      <c r="H11" s="123"/>
      <c r="I11" s="124"/>
      <c r="J11" s="113"/>
      <c r="K11" s="113"/>
      <c r="L11" s="113"/>
      <c r="M11" s="113"/>
    </row>
    <row r="12" spans="1:13" ht="41.45" customHeight="1">
      <c r="A12" s="119"/>
      <c r="B12" s="124"/>
      <c r="C12" s="124"/>
      <c r="D12" s="125"/>
      <c r="E12" s="124"/>
      <c r="F12" s="124"/>
      <c r="G12" s="126"/>
      <c r="H12" s="123"/>
      <c r="I12" s="124"/>
      <c r="J12" s="113"/>
      <c r="K12" s="113"/>
      <c r="L12" s="113"/>
      <c r="M12" s="113"/>
    </row>
    <row r="13" spans="1:13" ht="30.6" customHeight="1">
      <c r="A13" s="119"/>
      <c r="B13" s="119"/>
      <c r="C13" s="119"/>
      <c r="D13" s="125"/>
      <c r="E13" s="119"/>
      <c r="F13" s="124"/>
      <c r="G13" s="139"/>
      <c r="H13" s="123"/>
      <c r="I13" s="124"/>
      <c r="J13" s="113"/>
      <c r="K13" s="113"/>
      <c r="L13" s="113"/>
      <c r="M13" s="113"/>
    </row>
    <row r="14" spans="1:13" ht="15">
      <c r="A14" s="124"/>
      <c r="B14" s="145"/>
      <c r="C14" s="145"/>
      <c r="D14" s="145"/>
      <c r="E14" s="145"/>
      <c r="F14" s="145"/>
      <c r="G14" s="145"/>
      <c r="H14" s="123"/>
      <c r="I14" s="145"/>
      <c r="J14" s="113"/>
      <c r="K14" s="113"/>
      <c r="L14" s="113"/>
      <c r="M14" s="113"/>
    </row>
    <row r="15" spans="1:13" ht="15">
      <c r="A15" s="124"/>
      <c r="B15" s="124"/>
      <c r="C15" s="124"/>
      <c r="D15" s="125"/>
      <c r="E15" s="124"/>
      <c r="F15" s="124"/>
      <c r="G15" s="126"/>
      <c r="H15" s="123"/>
      <c r="I15" s="124"/>
      <c r="J15" s="113"/>
      <c r="K15" s="113"/>
      <c r="L15" s="113"/>
      <c r="M15" s="113"/>
    </row>
    <row r="16" spans="1:13" ht="15">
      <c r="A16" s="124"/>
      <c r="B16" s="124"/>
      <c r="C16" s="124"/>
      <c r="D16" s="125"/>
      <c r="E16" s="124"/>
      <c r="F16" s="124"/>
      <c r="G16" s="126"/>
      <c r="H16" s="123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20.45" customHeight="1">
      <c r="A19" s="339" t="s">
        <v>221</v>
      </c>
      <c r="B19" s="340"/>
      <c r="C19" s="340"/>
      <c r="D19" s="340"/>
      <c r="E19" s="340"/>
      <c r="F19" s="340"/>
      <c r="G19" s="341"/>
      <c r="H19" s="127">
        <f>SUM(H8:H18)</f>
        <v>1.7150055017181534</v>
      </c>
      <c r="I19" s="124"/>
      <c r="J19" s="113"/>
      <c r="K19" s="113"/>
      <c r="L19" s="113"/>
      <c r="M19" s="113"/>
    </row>
    <row r="20" spans="1:13" ht="15">
      <c r="A20" s="128"/>
      <c r="B20" s="128"/>
      <c r="C20" s="128"/>
      <c r="D20" s="129"/>
      <c r="E20" s="128"/>
      <c r="F20" s="128"/>
      <c r="G20" s="129"/>
      <c r="H20" s="128"/>
      <c r="I20" s="128"/>
      <c r="J20" s="113"/>
      <c r="K20" s="113"/>
      <c r="L20" s="113"/>
      <c r="M20" s="113"/>
    </row>
    <row r="21" spans="1:13" ht="15">
      <c r="A21" s="112" t="s">
        <v>175</v>
      </c>
      <c r="B21" s="113"/>
      <c r="C21" s="113"/>
      <c r="D21" s="130"/>
      <c r="E21" s="113"/>
      <c r="F21" s="113"/>
      <c r="G21" s="130"/>
      <c r="H21" s="128"/>
      <c r="I21" s="128"/>
      <c r="J21" s="113"/>
      <c r="K21" s="113"/>
      <c r="L21" s="113"/>
      <c r="M21" s="113"/>
    </row>
    <row r="22" spans="1:13" ht="15">
      <c r="A22" s="112" t="s">
        <v>176</v>
      </c>
      <c r="B22" s="131" t="s">
        <v>226</v>
      </c>
      <c r="C22" s="131" t="s">
        <v>227</v>
      </c>
      <c r="D22" s="113"/>
      <c r="E22" s="113"/>
      <c r="F22" s="113"/>
      <c r="G22" s="113"/>
      <c r="H22" s="132"/>
      <c r="I22" s="128"/>
      <c r="J22" s="113"/>
      <c r="K22" s="113"/>
      <c r="L22" s="113"/>
      <c r="M22" s="113"/>
    </row>
    <row r="23" spans="1:13" ht="15">
      <c r="A23" s="133" t="s">
        <v>167</v>
      </c>
      <c r="B23" s="134">
        <f>'Przykładowe stawki wynagrodzeń'!E14</f>
        <v>44.821322413636366</v>
      </c>
      <c r="C23" s="134">
        <f>B23/60</f>
        <v>0.7470220402272728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5">
      <c r="A24" s="135" t="s">
        <v>207</v>
      </c>
      <c r="B24" s="136">
        <f>'Przykładowe stawki wynagrodzeń'!E19</f>
        <v>31.11891829375</v>
      </c>
      <c r="C24" s="136">
        <f aca="true" t="shared" si="0" ref="C24:C25">B24/60</f>
        <v>0.5186486382291666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208</v>
      </c>
      <c r="B25" s="136">
        <f>'Przykładowe stawki wynagrodzeń'!E21</f>
        <v>24.84834975</v>
      </c>
      <c r="C25" s="136">
        <f t="shared" si="0"/>
        <v>0.4141391625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/>
      <c r="B26" s="136"/>
      <c r="C26" s="136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60">
      <c r="A27" s="114" t="s">
        <v>232</v>
      </c>
      <c r="B27" s="114" t="s">
        <v>222</v>
      </c>
      <c r="C27" s="114" t="s">
        <v>214</v>
      </c>
      <c r="D27" s="114" t="s">
        <v>233</v>
      </c>
      <c r="E27" s="114" t="s">
        <v>234</v>
      </c>
      <c r="F27" s="114" t="s">
        <v>223</v>
      </c>
      <c r="G27" s="114" t="s">
        <v>224</v>
      </c>
      <c r="H27" s="113"/>
      <c r="I27" s="113"/>
      <c r="J27" s="113"/>
      <c r="K27" s="113"/>
      <c r="L27" s="113"/>
      <c r="M27" s="113"/>
    </row>
    <row r="28" spans="1:13" ht="15">
      <c r="A28" s="118"/>
      <c r="B28" s="116" t="s">
        <v>153</v>
      </c>
      <c r="C28" s="116" t="s">
        <v>155</v>
      </c>
      <c r="D28" s="116" t="s">
        <v>156</v>
      </c>
      <c r="E28" s="116" t="s">
        <v>157</v>
      </c>
      <c r="F28" s="116" t="s">
        <v>158</v>
      </c>
      <c r="G28" s="137" t="s">
        <v>225</v>
      </c>
      <c r="H28" s="113"/>
      <c r="I28" s="113"/>
      <c r="J28" s="113"/>
      <c r="K28" s="113"/>
      <c r="L28" s="113"/>
      <c r="M28" s="113"/>
    </row>
    <row r="29" spans="1:13" ht="20.45" customHeight="1">
      <c r="A29" s="124" t="s">
        <v>238</v>
      </c>
      <c r="B29" s="119" t="str">
        <f>A24</f>
        <v>technik analityki</v>
      </c>
      <c r="C29" s="119">
        <v>1</v>
      </c>
      <c r="D29" s="119" t="s">
        <v>166</v>
      </c>
      <c r="E29" s="121">
        <v>2</v>
      </c>
      <c r="F29" s="138">
        <f>C24</f>
        <v>0.5186486382291666</v>
      </c>
      <c r="G29" s="139">
        <f>(E29/C29)*F29</f>
        <v>1.0372972764583333</v>
      </c>
      <c r="H29" s="113"/>
      <c r="I29" s="113"/>
      <c r="J29" s="113"/>
      <c r="K29" s="113"/>
      <c r="L29" s="113"/>
      <c r="M29" s="113"/>
    </row>
    <row r="30" spans="1:13" ht="20.45" customHeight="1">
      <c r="A30" s="124" t="s">
        <v>387</v>
      </c>
      <c r="B30" s="119" t="str">
        <f>A25</f>
        <v>pomoc laboratoryjna</v>
      </c>
      <c r="C30" s="125">
        <v>104</v>
      </c>
      <c r="D30" s="119" t="s">
        <v>166</v>
      </c>
      <c r="E30" s="121">
        <v>5</v>
      </c>
      <c r="F30" s="138">
        <f>C25</f>
        <v>0.4141391625</v>
      </c>
      <c r="G30" s="139">
        <f aca="true" t="shared" si="1" ref="G30:G34">(E30/C30)*F30</f>
        <v>0.019910536658653846</v>
      </c>
      <c r="H30" s="113"/>
      <c r="I30" s="113"/>
      <c r="J30" s="113"/>
      <c r="K30" s="113"/>
      <c r="L30" s="113"/>
      <c r="M30" s="113"/>
    </row>
    <row r="31" spans="1:13" ht="25.15" customHeight="1">
      <c r="A31" s="124" t="s">
        <v>235</v>
      </c>
      <c r="B31" s="140" t="str">
        <f>A23</f>
        <v>diagnosta laboratoryjny</v>
      </c>
      <c r="C31" s="125">
        <v>1</v>
      </c>
      <c r="D31" s="119" t="s">
        <v>166</v>
      </c>
      <c r="E31" s="121">
        <v>3</v>
      </c>
      <c r="F31" s="138">
        <f>C23</f>
        <v>0.7470220402272728</v>
      </c>
      <c r="G31" s="139">
        <f t="shared" si="1"/>
        <v>2.2410661206818183</v>
      </c>
      <c r="H31" s="113"/>
      <c r="I31" s="113"/>
      <c r="J31" s="113"/>
      <c r="K31" s="113"/>
      <c r="L31" s="113"/>
      <c r="M31" s="113"/>
    </row>
    <row r="32" spans="1:13" ht="19.9" customHeight="1">
      <c r="A32" s="124" t="s">
        <v>236</v>
      </c>
      <c r="B32" s="119" t="str">
        <f>A23</f>
        <v>diagnosta laboratoryjny</v>
      </c>
      <c r="C32" s="125">
        <v>1</v>
      </c>
      <c r="D32" s="119" t="s">
        <v>166</v>
      </c>
      <c r="E32" s="121">
        <v>2</v>
      </c>
      <c r="F32" s="138">
        <f>C23</f>
        <v>0.7470220402272728</v>
      </c>
      <c r="G32" s="139">
        <f t="shared" si="1"/>
        <v>1.4940440804545456</v>
      </c>
      <c r="H32" s="113"/>
      <c r="I32" s="113"/>
      <c r="J32" s="113"/>
      <c r="K32" s="113"/>
      <c r="L32" s="113"/>
      <c r="M32" s="113"/>
    </row>
    <row r="33" spans="1:13" ht="19.9" customHeight="1">
      <c r="A33" s="336" t="s">
        <v>237</v>
      </c>
      <c r="B33" s="119" t="str">
        <f>A24</f>
        <v>technik analityki</v>
      </c>
      <c r="C33" s="125">
        <v>104</v>
      </c>
      <c r="D33" s="119" t="s">
        <v>166</v>
      </c>
      <c r="E33" s="121">
        <v>15</v>
      </c>
      <c r="F33" s="138">
        <f>C24</f>
        <v>0.5186486382291666</v>
      </c>
      <c r="G33" s="139">
        <f t="shared" si="1"/>
        <v>0.07480509205228364</v>
      </c>
      <c r="H33" s="113"/>
      <c r="I33" s="113"/>
      <c r="J33" s="113"/>
      <c r="K33" s="113"/>
      <c r="L33" s="113"/>
      <c r="M33" s="113"/>
    </row>
    <row r="34" spans="1:13" ht="19.9" customHeight="1">
      <c r="A34" s="337"/>
      <c r="B34" s="119" t="str">
        <f>A25</f>
        <v>pomoc laboratoryjna</v>
      </c>
      <c r="C34" s="125">
        <v>104</v>
      </c>
      <c r="D34" s="119" t="s">
        <v>166</v>
      </c>
      <c r="E34" s="121">
        <v>15</v>
      </c>
      <c r="F34" s="138">
        <f>C25</f>
        <v>0.4141391625</v>
      </c>
      <c r="G34" s="139">
        <f t="shared" si="1"/>
        <v>0.05973160997596153</v>
      </c>
      <c r="H34" s="113"/>
      <c r="I34" s="113"/>
      <c r="J34" s="113"/>
      <c r="K34" s="113"/>
      <c r="L34" s="113"/>
      <c r="M34" s="113"/>
    </row>
    <row r="35" spans="1:13" ht="19.9" customHeight="1">
      <c r="A35" s="124"/>
      <c r="B35" s="119"/>
      <c r="C35" s="125"/>
      <c r="D35" s="119"/>
      <c r="E35" s="121"/>
      <c r="F35" s="138"/>
      <c r="G35" s="139"/>
      <c r="H35" s="113"/>
      <c r="I35" s="113"/>
      <c r="J35" s="113"/>
      <c r="K35" s="113"/>
      <c r="L35" s="113"/>
      <c r="M35" s="113"/>
    </row>
    <row r="36" spans="1:13" ht="15">
      <c r="A36" s="339" t="s">
        <v>279</v>
      </c>
      <c r="B36" s="340"/>
      <c r="C36" s="340"/>
      <c r="D36" s="340"/>
      <c r="E36" s="340"/>
      <c r="F36" s="340"/>
      <c r="G36" s="127">
        <f>SUM(G29:G34)</f>
        <v>4.926854716281596</v>
      </c>
      <c r="H36" s="113"/>
      <c r="I36" s="113"/>
      <c r="J36" s="113"/>
      <c r="K36" s="113"/>
      <c r="L36" s="113"/>
      <c r="M36" s="113"/>
    </row>
    <row r="37" spans="1:13" ht="15">
      <c r="A37" s="142"/>
      <c r="B37" s="142"/>
      <c r="C37" s="142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ht="15">
      <c r="A38" s="142"/>
      <c r="B38" s="142"/>
      <c r="C38" s="14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26.45" customHeight="1">
      <c r="A39" s="342" t="s">
        <v>334</v>
      </c>
      <c r="B39" s="342"/>
      <c r="C39" s="134">
        <f>H19</f>
        <v>1.7150055017181534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25.15" customHeight="1">
      <c r="A40" s="335" t="s">
        <v>335</v>
      </c>
      <c r="B40" s="335"/>
      <c r="C40" s="134">
        <f>G36</f>
        <v>4.926854716281596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25.15" customHeight="1">
      <c r="A41" s="146" t="s">
        <v>209</v>
      </c>
      <c r="B41" s="147"/>
      <c r="C41" s="148">
        <f>SUM(C39:C40)</f>
        <v>6.641860217999749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8" spans="1:13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</sheetData>
  <mergeCells count="6">
    <mergeCell ref="A40:B40"/>
    <mergeCell ref="B1:C1"/>
    <mergeCell ref="A19:G19"/>
    <mergeCell ref="A33:A34"/>
    <mergeCell ref="A36:F36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B0520-7D19-46B9-A16A-8B0523348F86}">
  <sheetPr>
    <tabColor rgb="FFCCFFCC"/>
  </sheetPr>
  <dimension ref="A1:M48"/>
  <sheetViews>
    <sheetView workbookViewId="0" topLeftCell="A1">
      <selection activeCell="A13" sqref="A13:XFD13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procedur'!C29</f>
        <v>Badanie ogólne kału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procedur'!B29</f>
        <v>A24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43.9" customHeight="1">
      <c r="A8" s="119">
        <f>'Przykładowe materiały - ceny'!A66</f>
        <v>1064</v>
      </c>
      <c r="B8" s="120" t="str">
        <f>'Przykładowe materiały - ceny'!B66</f>
        <v>Probówka plastikowa 10 ml</v>
      </c>
      <c r="C8" s="119" t="str">
        <f>'Przykładowe materiały - ceny'!C66</f>
        <v>próbówka</v>
      </c>
      <c r="D8" s="119">
        <v>1</v>
      </c>
      <c r="E8" s="119" t="str">
        <f>'Przykładowe materiały - ceny'!E66</f>
        <v>szt</v>
      </c>
      <c r="F8" s="119">
        <v>2</v>
      </c>
      <c r="G8" s="122">
        <f>'Przykładowe materiały - ceny'!G66</f>
        <v>0.15</v>
      </c>
      <c r="H8" s="172">
        <f>(F8/D8)*G8</f>
        <v>0.3</v>
      </c>
      <c r="I8" s="124"/>
      <c r="J8" s="113"/>
      <c r="K8" s="113"/>
      <c r="L8" s="113"/>
      <c r="M8" s="113"/>
    </row>
    <row r="9" spans="1:13" ht="45.6" customHeight="1">
      <c r="A9" s="119">
        <f>'Przykładowe materiały - ceny'!A87</f>
        <v>1085</v>
      </c>
      <c r="B9" s="120" t="str">
        <f>'Przykładowe materiały - ceny'!B87</f>
        <v>Szkiełko podstawowe</v>
      </c>
      <c r="C9" s="119" t="str">
        <f>'Przykładowe materiały - ceny'!C87</f>
        <v>szkiełko</v>
      </c>
      <c r="D9" s="119">
        <v>1</v>
      </c>
      <c r="E9" s="119" t="str">
        <f>'Przykładowe materiały - ceny'!E87</f>
        <v>szt</v>
      </c>
      <c r="F9" s="119">
        <v>2</v>
      </c>
      <c r="G9" s="122">
        <f>'Przykładowe materiały - ceny'!G87</f>
        <v>0.1248</v>
      </c>
      <c r="H9" s="172">
        <f>(F9/D9)*G9</f>
        <v>0.2496</v>
      </c>
      <c r="I9" s="124"/>
      <c r="J9" s="113"/>
      <c r="K9" s="113"/>
      <c r="L9" s="113"/>
      <c r="M9" s="113"/>
    </row>
    <row r="10" spans="1:13" ht="15">
      <c r="A10" s="119">
        <f>'Przykładowe materiały - ceny'!A88</f>
        <v>1086</v>
      </c>
      <c r="B10" s="120" t="str">
        <f>'Przykładowe materiały - ceny'!B88</f>
        <v>Szkiełko nakrywkowe</v>
      </c>
      <c r="C10" s="119" t="str">
        <f>'Przykładowe materiały - ceny'!C88</f>
        <v>szkiełko</v>
      </c>
      <c r="D10" s="119">
        <v>1</v>
      </c>
      <c r="E10" s="119" t="str">
        <f>'Przykładowe materiały - ceny'!E88</f>
        <v>szt</v>
      </c>
      <c r="F10" s="119">
        <v>2</v>
      </c>
      <c r="G10" s="122">
        <f>'Przykładowe materiały - ceny'!G88</f>
        <v>0.052000000000000005</v>
      </c>
      <c r="H10" s="172">
        <f aca="true" t="shared" si="0" ref="H10:H12">(F10/D10)*G10</f>
        <v>0.10400000000000001</v>
      </c>
      <c r="I10" s="124"/>
      <c r="J10" s="113"/>
      <c r="K10" s="113"/>
      <c r="L10" s="113"/>
      <c r="M10" s="113"/>
    </row>
    <row r="11" spans="1:13" ht="30">
      <c r="A11" s="119">
        <f>'Przykładowe materiały - ceny'!A89</f>
        <v>1087</v>
      </c>
      <c r="B11" s="120" t="str">
        <f>'Przykładowe materiały - ceny'!B89</f>
        <v>Płyn Lugola (150 ml)</v>
      </c>
      <c r="C11" s="119" t="str">
        <f>'Przykładowe materiały - ceny'!C89</f>
        <v>materiał zużywalny</v>
      </c>
      <c r="D11" s="119">
        <v>200</v>
      </c>
      <c r="E11" s="119" t="str">
        <f>'Przykładowe materiały - ceny'!E89</f>
        <v>butelka</v>
      </c>
      <c r="F11" s="119">
        <v>1</v>
      </c>
      <c r="G11" s="122">
        <f>'Przykładowe materiały - ceny'!G89</f>
        <v>89.91839999999999</v>
      </c>
      <c r="H11" s="172">
        <f t="shared" si="0"/>
        <v>0.449592</v>
      </c>
      <c r="I11" s="124"/>
      <c r="J11" s="113"/>
      <c r="K11" s="113"/>
      <c r="L11" s="113"/>
      <c r="M11" s="113"/>
    </row>
    <row r="12" spans="1:13" ht="41.45" customHeight="1">
      <c r="A12" s="119">
        <f>'Przykładowe materiały - ceny'!A90</f>
        <v>1088</v>
      </c>
      <c r="B12" s="120" t="str">
        <f>'Przykładowe materiały - ceny'!B90</f>
        <v>Płyn Sudan III (150 ml)</v>
      </c>
      <c r="C12" s="119" t="str">
        <f>'Przykładowe materiały - ceny'!C90</f>
        <v>materiał zużywalny</v>
      </c>
      <c r="D12" s="119">
        <v>200</v>
      </c>
      <c r="E12" s="119" t="str">
        <f>'Przykładowe materiały - ceny'!E90</f>
        <v>butelka</v>
      </c>
      <c r="F12" s="119">
        <v>1</v>
      </c>
      <c r="G12" s="122">
        <f>'Przykładowe materiały - ceny'!G90</f>
        <v>61.6616</v>
      </c>
      <c r="H12" s="172">
        <f t="shared" si="0"/>
        <v>0.308308</v>
      </c>
      <c r="I12" s="124"/>
      <c r="J12" s="113"/>
      <c r="K12" s="113"/>
      <c r="L12" s="113"/>
      <c r="M12" s="113"/>
    </row>
    <row r="13" spans="1:13" s="25" customFormat="1" ht="37.15" customHeight="1">
      <c r="A13" s="20"/>
      <c r="B13" s="21" t="s">
        <v>561</v>
      </c>
      <c r="C13" s="22"/>
      <c r="D13" s="24"/>
      <c r="E13" s="23"/>
      <c r="F13" s="24"/>
      <c r="G13" s="24"/>
      <c r="H13" s="42">
        <f>'Przykładowe materiały wspólne'!H29</f>
        <v>0.07908550171815339</v>
      </c>
      <c r="I13" s="26"/>
      <c r="J13" s="69"/>
      <c r="K13" s="69"/>
      <c r="L13" s="69"/>
      <c r="M13" s="69"/>
    </row>
    <row r="14" spans="1:13" ht="15">
      <c r="A14" s="119"/>
      <c r="B14" s="119"/>
      <c r="C14" s="119"/>
      <c r="D14" s="119"/>
      <c r="E14" s="119"/>
      <c r="F14" s="119"/>
      <c r="G14" s="119"/>
      <c r="H14" s="123"/>
      <c r="I14" s="145"/>
      <c r="J14" s="113"/>
      <c r="K14" s="113"/>
      <c r="L14" s="113"/>
      <c r="M14" s="113"/>
    </row>
    <row r="15" spans="1:13" ht="15">
      <c r="A15" s="119"/>
      <c r="B15" s="119"/>
      <c r="C15" s="119"/>
      <c r="D15" s="119"/>
      <c r="E15" s="119"/>
      <c r="F15" s="119"/>
      <c r="G15" s="119"/>
      <c r="H15" s="123"/>
      <c r="I15" s="124"/>
      <c r="J15" s="113"/>
      <c r="K15" s="113"/>
      <c r="L15" s="113"/>
      <c r="M15" s="113"/>
    </row>
    <row r="16" spans="1:13" ht="15">
      <c r="A16" s="124"/>
      <c r="B16" s="124"/>
      <c r="C16" s="124"/>
      <c r="D16" s="125"/>
      <c r="E16" s="124"/>
      <c r="F16" s="124"/>
      <c r="G16" s="126"/>
      <c r="H16" s="123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20.45" customHeight="1">
      <c r="A19" s="339" t="s">
        <v>221</v>
      </c>
      <c r="B19" s="340"/>
      <c r="C19" s="340"/>
      <c r="D19" s="340"/>
      <c r="E19" s="340"/>
      <c r="F19" s="340"/>
      <c r="G19" s="341"/>
      <c r="H19" s="127">
        <f>SUM(H8:H18)</f>
        <v>1.4905855017181533</v>
      </c>
      <c r="I19" s="124"/>
      <c r="J19" s="113"/>
      <c r="K19" s="113"/>
      <c r="L19" s="113"/>
      <c r="M19" s="113"/>
    </row>
    <row r="20" spans="1:13" ht="15">
      <c r="A20" s="128"/>
      <c r="B20" s="128"/>
      <c r="C20" s="128"/>
      <c r="D20" s="129"/>
      <c r="E20" s="128"/>
      <c r="F20" s="128"/>
      <c r="G20" s="129"/>
      <c r="H20" s="128"/>
      <c r="I20" s="128"/>
      <c r="J20" s="113"/>
      <c r="K20" s="113"/>
      <c r="L20" s="113"/>
      <c r="M20" s="113"/>
    </row>
    <row r="21" spans="1:13" ht="15">
      <c r="A21" s="112" t="s">
        <v>175</v>
      </c>
      <c r="B21" s="113"/>
      <c r="C21" s="113"/>
      <c r="D21" s="130"/>
      <c r="E21" s="113"/>
      <c r="F21" s="113"/>
      <c r="G21" s="130"/>
      <c r="H21" s="128"/>
      <c r="I21" s="128"/>
      <c r="J21" s="113"/>
      <c r="K21" s="113"/>
      <c r="L21" s="113"/>
      <c r="M21" s="113"/>
    </row>
    <row r="22" spans="1:13" ht="15">
      <c r="A22" s="112" t="s">
        <v>176</v>
      </c>
      <c r="B22" s="131" t="s">
        <v>226</v>
      </c>
      <c r="C22" s="131" t="s">
        <v>227</v>
      </c>
      <c r="D22" s="113"/>
      <c r="E22" s="113"/>
      <c r="F22" s="113"/>
      <c r="G22" s="113"/>
      <c r="H22" s="132"/>
      <c r="I22" s="128"/>
      <c r="J22" s="113"/>
      <c r="K22" s="113"/>
      <c r="L22" s="113"/>
      <c r="M22" s="113"/>
    </row>
    <row r="23" spans="1:13" ht="15">
      <c r="A23" s="133" t="s">
        <v>167</v>
      </c>
      <c r="B23" s="134">
        <f>'Przykładowe stawki wynagrodzeń'!E14</f>
        <v>44.821322413636366</v>
      </c>
      <c r="C23" s="134">
        <f>B23/60</f>
        <v>0.7470220402272728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5">
      <c r="A24" s="135" t="s">
        <v>207</v>
      </c>
      <c r="B24" s="136">
        <f>'Przykładowe stawki wynagrodzeń'!E19</f>
        <v>31.11891829375</v>
      </c>
      <c r="C24" s="136">
        <f aca="true" t="shared" si="1" ref="C24:C25">B24/60</f>
        <v>0.5186486382291666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208</v>
      </c>
      <c r="B25" s="136">
        <f>'Przykładowe stawki wynagrodzeń'!E21</f>
        <v>24.84834975</v>
      </c>
      <c r="C25" s="136">
        <f t="shared" si="1"/>
        <v>0.4141391625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/>
      <c r="B26" s="136"/>
      <c r="C26" s="136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60">
      <c r="A27" s="114" t="s">
        <v>232</v>
      </c>
      <c r="B27" s="114" t="s">
        <v>222</v>
      </c>
      <c r="C27" s="114" t="s">
        <v>214</v>
      </c>
      <c r="D27" s="114" t="s">
        <v>233</v>
      </c>
      <c r="E27" s="114" t="s">
        <v>234</v>
      </c>
      <c r="F27" s="114" t="s">
        <v>223</v>
      </c>
      <c r="G27" s="114" t="s">
        <v>224</v>
      </c>
      <c r="H27" s="113"/>
      <c r="I27" s="113"/>
      <c r="J27" s="113"/>
      <c r="K27" s="113"/>
      <c r="L27" s="113"/>
      <c r="M27" s="113"/>
    </row>
    <row r="28" spans="1:13" ht="15">
      <c r="A28" s="118"/>
      <c r="B28" s="116" t="s">
        <v>153</v>
      </c>
      <c r="C28" s="116" t="s">
        <v>155</v>
      </c>
      <c r="D28" s="116" t="s">
        <v>156</v>
      </c>
      <c r="E28" s="116" t="s">
        <v>157</v>
      </c>
      <c r="F28" s="116" t="s">
        <v>158</v>
      </c>
      <c r="G28" s="137" t="s">
        <v>225</v>
      </c>
      <c r="H28" s="113"/>
      <c r="I28" s="113"/>
      <c r="J28" s="113"/>
      <c r="K28" s="113"/>
      <c r="L28" s="113"/>
      <c r="M28" s="113"/>
    </row>
    <row r="29" spans="1:13" ht="20.45" customHeight="1">
      <c r="A29" s="124" t="s">
        <v>238</v>
      </c>
      <c r="B29" s="119" t="str">
        <f>A24</f>
        <v>technik analityki</v>
      </c>
      <c r="C29" s="119">
        <v>1</v>
      </c>
      <c r="D29" s="119" t="s">
        <v>166</v>
      </c>
      <c r="E29" s="121">
        <v>2</v>
      </c>
      <c r="F29" s="138">
        <f>C24</f>
        <v>0.5186486382291666</v>
      </c>
      <c r="G29" s="139">
        <f>(E29/C29)*F29</f>
        <v>1.0372972764583333</v>
      </c>
      <c r="H29" s="113"/>
      <c r="I29" s="113"/>
      <c r="J29" s="113"/>
      <c r="K29" s="113"/>
      <c r="L29" s="113"/>
      <c r="M29" s="113"/>
    </row>
    <row r="30" spans="1:13" ht="20.45" customHeight="1">
      <c r="A30" s="124" t="s">
        <v>387</v>
      </c>
      <c r="B30" s="119" t="str">
        <f>A25</f>
        <v>pomoc laboratoryjna</v>
      </c>
      <c r="C30" s="125">
        <v>104</v>
      </c>
      <c r="D30" s="119" t="s">
        <v>166</v>
      </c>
      <c r="E30" s="121">
        <v>5</v>
      </c>
      <c r="F30" s="138">
        <f>C25</f>
        <v>0.4141391625</v>
      </c>
      <c r="G30" s="139">
        <f aca="true" t="shared" si="2" ref="G30:G34">(E30/C30)*F30</f>
        <v>0.019910536658653846</v>
      </c>
      <c r="H30" s="113"/>
      <c r="I30" s="113"/>
      <c r="J30" s="113"/>
      <c r="K30" s="113"/>
      <c r="L30" s="113"/>
      <c r="M30" s="113"/>
    </row>
    <row r="31" spans="1:13" ht="25.15" customHeight="1">
      <c r="A31" s="124" t="s">
        <v>235</v>
      </c>
      <c r="B31" s="140" t="str">
        <f>A23</f>
        <v>diagnosta laboratoryjny</v>
      </c>
      <c r="C31" s="125">
        <v>1</v>
      </c>
      <c r="D31" s="119" t="s">
        <v>166</v>
      </c>
      <c r="E31" s="121">
        <v>9</v>
      </c>
      <c r="F31" s="138">
        <f>C23</f>
        <v>0.7470220402272728</v>
      </c>
      <c r="G31" s="139">
        <f t="shared" si="2"/>
        <v>6.723198362045455</v>
      </c>
      <c r="H31" s="113"/>
      <c r="I31" s="113"/>
      <c r="J31" s="113"/>
      <c r="K31" s="113"/>
      <c r="L31" s="113"/>
      <c r="M31" s="113"/>
    </row>
    <row r="32" spans="1:13" ht="19.9" customHeight="1">
      <c r="A32" s="124" t="s">
        <v>236</v>
      </c>
      <c r="B32" s="119" t="str">
        <f>A23</f>
        <v>diagnosta laboratoryjny</v>
      </c>
      <c r="C32" s="125">
        <v>1</v>
      </c>
      <c r="D32" s="119" t="s">
        <v>166</v>
      </c>
      <c r="E32" s="121">
        <v>3</v>
      </c>
      <c r="F32" s="138">
        <f>C23</f>
        <v>0.7470220402272728</v>
      </c>
      <c r="G32" s="139">
        <f t="shared" si="2"/>
        <v>2.2410661206818183</v>
      </c>
      <c r="H32" s="113"/>
      <c r="I32" s="113"/>
      <c r="J32" s="113"/>
      <c r="K32" s="113"/>
      <c r="L32" s="113"/>
      <c r="M32" s="113"/>
    </row>
    <row r="33" spans="1:13" ht="19.9" customHeight="1">
      <c r="A33" s="336" t="s">
        <v>237</v>
      </c>
      <c r="B33" s="119" t="str">
        <f>A24</f>
        <v>technik analityki</v>
      </c>
      <c r="C33" s="125">
        <v>104</v>
      </c>
      <c r="D33" s="119" t="s">
        <v>166</v>
      </c>
      <c r="E33" s="121">
        <v>15</v>
      </c>
      <c r="F33" s="138">
        <f>C24</f>
        <v>0.5186486382291666</v>
      </c>
      <c r="G33" s="139">
        <f t="shared" si="2"/>
        <v>0.07480509205228364</v>
      </c>
      <c r="H33" s="113"/>
      <c r="I33" s="113"/>
      <c r="J33" s="113"/>
      <c r="K33" s="113"/>
      <c r="L33" s="113"/>
      <c r="M33" s="113"/>
    </row>
    <row r="34" spans="1:13" ht="19.9" customHeight="1">
      <c r="A34" s="337"/>
      <c r="B34" s="119" t="str">
        <f>A25</f>
        <v>pomoc laboratoryjna</v>
      </c>
      <c r="C34" s="125">
        <v>104</v>
      </c>
      <c r="D34" s="119" t="s">
        <v>166</v>
      </c>
      <c r="E34" s="121">
        <v>15</v>
      </c>
      <c r="F34" s="138">
        <f>C25</f>
        <v>0.4141391625</v>
      </c>
      <c r="G34" s="139">
        <f t="shared" si="2"/>
        <v>0.05973160997596153</v>
      </c>
      <c r="H34" s="113"/>
      <c r="I34" s="113"/>
      <c r="J34" s="113"/>
      <c r="K34" s="113"/>
      <c r="L34" s="113"/>
      <c r="M34" s="113"/>
    </row>
    <row r="35" spans="1:13" ht="19.9" customHeight="1">
      <c r="A35" s="124"/>
      <c r="B35" s="119"/>
      <c r="C35" s="125"/>
      <c r="D35" s="119"/>
      <c r="E35" s="121"/>
      <c r="F35" s="138"/>
      <c r="G35" s="139"/>
      <c r="H35" s="113"/>
      <c r="I35" s="113"/>
      <c r="J35" s="113"/>
      <c r="K35" s="113"/>
      <c r="L35" s="113"/>
      <c r="M35" s="113"/>
    </row>
    <row r="36" spans="1:13" ht="15">
      <c r="A36" s="339" t="s">
        <v>279</v>
      </c>
      <c r="B36" s="340"/>
      <c r="C36" s="340"/>
      <c r="D36" s="340"/>
      <c r="E36" s="340"/>
      <c r="F36" s="340"/>
      <c r="G36" s="127">
        <f>SUM(G29:G34)</f>
        <v>10.156008997872506</v>
      </c>
      <c r="H36" s="113"/>
      <c r="I36" s="113"/>
      <c r="J36" s="113"/>
      <c r="K36" s="113"/>
      <c r="L36" s="113"/>
      <c r="M36" s="113"/>
    </row>
    <row r="37" spans="1:13" ht="15">
      <c r="A37" s="142"/>
      <c r="B37" s="142"/>
      <c r="C37" s="142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ht="15">
      <c r="A38" s="142"/>
      <c r="B38" s="142"/>
      <c r="C38" s="142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26.45" customHeight="1">
      <c r="A39" s="342" t="s">
        <v>334</v>
      </c>
      <c r="B39" s="342"/>
      <c r="C39" s="134">
        <f>H19</f>
        <v>1.4905855017181533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25.15" customHeight="1">
      <c r="A40" s="335" t="s">
        <v>335</v>
      </c>
      <c r="B40" s="335"/>
      <c r="C40" s="134">
        <f>G36</f>
        <v>10.156008997872506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25.15" customHeight="1">
      <c r="A41" s="146" t="s">
        <v>209</v>
      </c>
      <c r="B41" s="147"/>
      <c r="C41" s="148">
        <f>SUM(C39:C40)</f>
        <v>11.646594499590659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8" spans="1:13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</sheetData>
  <mergeCells count="6">
    <mergeCell ref="B1:C1"/>
    <mergeCell ref="A19:G19"/>
    <mergeCell ref="A40:B40"/>
    <mergeCell ref="A33:A34"/>
    <mergeCell ref="A36:F36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CF016-1D95-4D98-A322-FACC12BEE325}">
  <sheetPr>
    <tabColor rgb="FFFFFFCC"/>
  </sheetPr>
  <dimension ref="A1:M48"/>
  <sheetViews>
    <sheetView workbookViewId="0" topLeftCell="A28">
      <selection activeCell="A13" sqref="A13:XFD13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procedur'!C31</f>
        <v>Albumina w surowicy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procedur'!B22</f>
        <v>G43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43.9" customHeight="1">
      <c r="A8" s="119">
        <f>'Przykładowe materiały - ceny'!A91</f>
        <v>1089</v>
      </c>
      <c r="B8" s="120" t="str">
        <f>'Przykładowe materiały - ceny'!B91</f>
        <v>Odczynnik do oznaczenia albuminy</v>
      </c>
      <c r="C8" s="119" t="str">
        <f>'Przykładowe materiały - ceny'!C91</f>
        <v>odczynnik do badań</v>
      </c>
      <c r="D8" s="125">
        <v>1</v>
      </c>
      <c r="E8" s="119" t="str">
        <f>'Przykładowe materiały - ceny'!E91</f>
        <v>szt</v>
      </c>
      <c r="F8" s="119">
        <v>1</v>
      </c>
      <c r="G8" s="122">
        <f>'Przykładowe materiały - ceny'!G91</f>
        <v>0.32111418181818185</v>
      </c>
      <c r="H8" s="123">
        <f>(F8/D8)*G8</f>
        <v>0.32111418181818185</v>
      </c>
      <c r="I8" s="124"/>
      <c r="J8" s="113"/>
      <c r="K8" s="113"/>
      <c r="L8" s="113"/>
      <c r="M8" s="113"/>
    </row>
    <row r="9" spans="1:13" ht="45">
      <c r="A9" s="119">
        <f>'Przykładowe materiały - ceny'!A92</f>
        <v>1090</v>
      </c>
      <c r="B9" s="120" t="str">
        <f>'Przykładowe materiały - ceny'!B92</f>
        <v>Odczynnik do kalibracji CFAS</v>
      </c>
      <c r="C9" s="119" t="str">
        <f>'Przykładowe materiały - ceny'!C92</f>
        <v>odczynnik  do kalibracji</v>
      </c>
      <c r="D9" s="125">
        <f>'Przykładowe materiały - ceny'!D92</f>
        <v>370000</v>
      </c>
      <c r="E9" s="119" t="str">
        <f>'Przykładowe materiały - ceny'!E92</f>
        <v>zestaw roczny</v>
      </c>
      <c r="F9" s="119">
        <v>1</v>
      </c>
      <c r="G9" s="122">
        <f>'Przykładowe materiały - ceny'!G92</f>
        <v>494.208</v>
      </c>
      <c r="H9" s="174">
        <f aca="true" t="shared" si="0" ref="H9:H11">(F9/D9)*G9</f>
        <v>0.0013356972972972973</v>
      </c>
      <c r="I9" s="124" t="s">
        <v>432</v>
      </c>
      <c r="J9" s="113"/>
      <c r="K9" s="113"/>
      <c r="L9" s="113"/>
      <c r="M9" s="113"/>
    </row>
    <row r="10" spans="1:13" ht="30">
      <c r="A10" s="119">
        <f>'Przykładowe materiały - ceny'!A93</f>
        <v>1091</v>
      </c>
      <c r="B10" s="120" t="str">
        <f>'Przykładowe materiały - ceny'!B93</f>
        <v>Odczynnik do kontroli PCCCM1</v>
      </c>
      <c r="C10" s="119" t="str">
        <f>'Przykładowe materiały - ceny'!C93</f>
        <v>materiał do kontroli</v>
      </c>
      <c r="D10" s="125">
        <f>'Przykładowe materiały - ceny'!D93</f>
        <v>370000</v>
      </c>
      <c r="E10" s="119" t="str">
        <f>'Przykładowe materiały - ceny'!E93</f>
        <v>zestaw roczny</v>
      </c>
      <c r="F10" s="119">
        <v>1</v>
      </c>
      <c r="G10" s="122">
        <f>'Przykładowe materiały - ceny'!G93</f>
        <v>1797.1200000000001</v>
      </c>
      <c r="H10" s="174">
        <f t="shared" si="0"/>
        <v>0.004857081081081081</v>
      </c>
      <c r="I10" s="124" t="s">
        <v>432</v>
      </c>
      <c r="J10" s="113"/>
      <c r="K10" s="113"/>
      <c r="L10" s="113"/>
      <c r="M10" s="113"/>
    </row>
    <row r="11" spans="1:13" ht="30">
      <c r="A11" s="119">
        <f>'Przykładowe materiały - ceny'!A94</f>
        <v>1092</v>
      </c>
      <c r="B11" s="120" t="str">
        <f>'Przykładowe materiały - ceny'!B94</f>
        <v>Odczynnik do kontroli PCCCM2</v>
      </c>
      <c r="C11" s="119" t="str">
        <f>'Przykładowe materiały - ceny'!C94</f>
        <v>materiał do kontroli</v>
      </c>
      <c r="D11" s="125">
        <f>'Przykładowe materiały - ceny'!D94</f>
        <v>370000</v>
      </c>
      <c r="E11" s="119" t="str">
        <f>'Przykładowe materiały - ceny'!E94</f>
        <v>zestaw roczny</v>
      </c>
      <c r="F11" s="119">
        <v>1</v>
      </c>
      <c r="G11" s="122">
        <f>'Przykładowe materiały - ceny'!G94</f>
        <v>2021.7600000000002</v>
      </c>
      <c r="H11" s="174">
        <f t="shared" si="0"/>
        <v>0.005464216216216217</v>
      </c>
      <c r="I11" s="124" t="s">
        <v>432</v>
      </c>
      <c r="J11" s="113"/>
      <c r="K11" s="113"/>
      <c r="L11" s="113"/>
      <c r="M11" s="113"/>
    </row>
    <row r="12" spans="1:13" ht="45" customHeight="1">
      <c r="A12" s="119"/>
      <c r="B12" s="124" t="s">
        <v>416</v>
      </c>
      <c r="C12" s="124"/>
      <c r="D12" s="125"/>
      <c r="E12" s="124"/>
      <c r="F12" s="124"/>
      <c r="G12" s="126"/>
      <c r="H12" s="123">
        <f>'Załącznik 2'!H20</f>
        <v>0.23179417873873875</v>
      </c>
      <c r="I12" s="124"/>
      <c r="J12" s="113"/>
      <c r="K12" s="113"/>
      <c r="L12" s="113"/>
      <c r="M12" s="113"/>
    </row>
    <row r="13" spans="1:13" s="25" customFormat="1" ht="37.15" customHeight="1">
      <c r="A13" s="20" t="s">
        <v>562</v>
      </c>
      <c r="B13" s="21" t="s">
        <v>561</v>
      </c>
      <c r="C13" s="22"/>
      <c r="D13" s="24"/>
      <c r="E13" s="23"/>
      <c r="F13" s="24"/>
      <c r="G13" s="24"/>
      <c r="H13" s="42">
        <f>'Przykładowe materiały wspólne'!H29</f>
        <v>0.07908550171815339</v>
      </c>
      <c r="I13" s="26"/>
      <c r="J13" s="69"/>
      <c r="K13" s="69"/>
      <c r="L13" s="69"/>
      <c r="M13" s="69"/>
    </row>
    <row r="14" spans="1:13" ht="15">
      <c r="A14" s="145"/>
      <c r="B14" s="145"/>
      <c r="C14" s="145"/>
      <c r="D14" s="145"/>
      <c r="E14" s="145"/>
      <c r="F14" s="145"/>
      <c r="G14" s="145"/>
      <c r="H14" s="145"/>
      <c r="I14" s="145"/>
      <c r="J14" s="113"/>
      <c r="K14" s="113"/>
      <c r="L14" s="113"/>
      <c r="M14" s="113"/>
    </row>
    <row r="15" spans="1:13" ht="15">
      <c r="A15" s="124"/>
      <c r="B15" s="124"/>
      <c r="C15" s="124"/>
      <c r="D15" s="125"/>
      <c r="E15" s="124"/>
      <c r="F15" s="124"/>
      <c r="G15" s="126"/>
      <c r="H15" s="123"/>
      <c r="I15" s="124"/>
      <c r="J15" s="113"/>
      <c r="K15" s="113"/>
      <c r="L15" s="113"/>
      <c r="M15" s="113"/>
    </row>
    <row r="16" spans="1:13" ht="15">
      <c r="A16" s="124"/>
      <c r="B16" s="124"/>
      <c r="C16" s="124"/>
      <c r="D16" s="125"/>
      <c r="E16" s="124"/>
      <c r="F16" s="124"/>
      <c r="G16" s="126"/>
      <c r="H16" s="123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20.45" customHeight="1">
      <c r="A19" s="339" t="s">
        <v>221</v>
      </c>
      <c r="B19" s="340"/>
      <c r="C19" s="340"/>
      <c r="D19" s="340"/>
      <c r="E19" s="340"/>
      <c r="F19" s="340"/>
      <c r="G19" s="341"/>
      <c r="H19" s="127">
        <f>SUM(H8:H18)</f>
        <v>0.6436508568696687</v>
      </c>
      <c r="I19" s="124"/>
      <c r="J19" s="113"/>
      <c r="K19" s="113"/>
      <c r="L19" s="113"/>
      <c r="M19" s="113"/>
    </row>
    <row r="20" spans="1:13" ht="15">
      <c r="A20" s="128"/>
      <c r="B20" s="128"/>
      <c r="C20" s="128"/>
      <c r="D20" s="129"/>
      <c r="E20" s="128"/>
      <c r="F20" s="128"/>
      <c r="G20" s="129"/>
      <c r="H20" s="128"/>
      <c r="I20" s="128"/>
      <c r="J20" s="113"/>
      <c r="K20" s="113"/>
      <c r="L20" s="113"/>
      <c r="M20" s="113"/>
    </row>
    <row r="21" spans="1:13" ht="15">
      <c r="A21" s="112" t="s">
        <v>175</v>
      </c>
      <c r="B21" s="113"/>
      <c r="C21" s="113"/>
      <c r="D21" s="130"/>
      <c r="E21" s="113"/>
      <c r="F21" s="113"/>
      <c r="G21" s="130"/>
      <c r="H21" s="128"/>
      <c r="I21" s="128"/>
      <c r="J21" s="113"/>
      <c r="K21" s="113"/>
      <c r="L21" s="113"/>
      <c r="M21" s="113"/>
    </row>
    <row r="22" spans="1:13" ht="15">
      <c r="A22" s="112" t="s">
        <v>176</v>
      </c>
      <c r="B22" s="131" t="s">
        <v>226</v>
      </c>
      <c r="C22" s="131" t="s">
        <v>227</v>
      </c>
      <c r="D22" s="113"/>
      <c r="E22" s="113"/>
      <c r="F22" s="113"/>
      <c r="G22" s="113"/>
      <c r="H22" s="132"/>
      <c r="I22" s="128"/>
      <c r="J22" s="113"/>
      <c r="K22" s="113"/>
      <c r="L22" s="113"/>
      <c r="M22" s="113"/>
    </row>
    <row r="23" spans="1:13" ht="15">
      <c r="A23" s="133" t="s">
        <v>167</v>
      </c>
      <c r="B23" s="134">
        <f>'Przykładowe stawki wynagrodzeń'!E14</f>
        <v>44.821322413636366</v>
      </c>
      <c r="C23" s="134">
        <f>B23/60</f>
        <v>0.7470220402272728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5">
      <c r="A24" s="135" t="s">
        <v>207</v>
      </c>
      <c r="B24" s="136">
        <f>'Przykładowe stawki wynagrodzeń'!E19</f>
        <v>31.11891829375</v>
      </c>
      <c r="C24" s="136">
        <f aca="true" t="shared" si="1" ref="C24:C25">B24/60</f>
        <v>0.5186486382291666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208</v>
      </c>
      <c r="B25" s="136">
        <f>'Przykładowe stawki wynagrodzeń'!E21</f>
        <v>24.84834975</v>
      </c>
      <c r="C25" s="136">
        <f t="shared" si="1"/>
        <v>0.4141391625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/>
      <c r="B26" s="136"/>
      <c r="C26" s="136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60">
      <c r="A27" s="114" t="s">
        <v>232</v>
      </c>
      <c r="B27" s="114" t="s">
        <v>222</v>
      </c>
      <c r="C27" s="114" t="s">
        <v>214</v>
      </c>
      <c r="D27" s="114" t="s">
        <v>233</v>
      </c>
      <c r="E27" s="114" t="s">
        <v>234</v>
      </c>
      <c r="F27" s="114" t="s">
        <v>223</v>
      </c>
      <c r="G27" s="114" t="s">
        <v>224</v>
      </c>
      <c r="H27" s="113"/>
      <c r="I27" s="113"/>
      <c r="J27" s="113"/>
      <c r="K27" s="113"/>
      <c r="L27" s="113"/>
      <c r="M27" s="113"/>
    </row>
    <row r="28" spans="1:13" ht="15">
      <c r="A28" s="118"/>
      <c r="B28" s="116" t="s">
        <v>153</v>
      </c>
      <c r="C28" s="116" t="s">
        <v>155</v>
      </c>
      <c r="D28" s="116" t="s">
        <v>156</v>
      </c>
      <c r="E28" s="116" t="s">
        <v>157</v>
      </c>
      <c r="F28" s="116" t="s">
        <v>158</v>
      </c>
      <c r="G28" s="137" t="s">
        <v>225</v>
      </c>
      <c r="H28" s="113"/>
      <c r="I28" s="113"/>
      <c r="J28" s="113"/>
      <c r="K28" s="113"/>
      <c r="L28" s="113"/>
      <c r="M28" s="113"/>
    </row>
    <row r="29" spans="1:13" ht="20.45" customHeight="1">
      <c r="A29" s="124" t="s">
        <v>238</v>
      </c>
      <c r="B29" s="119" t="str">
        <f>A24</f>
        <v>technik analityki</v>
      </c>
      <c r="C29" s="119">
        <v>3</v>
      </c>
      <c r="D29" s="119" t="s">
        <v>166</v>
      </c>
      <c r="E29" s="121">
        <v>5</v>
      </c>
      <c r="F29" s="138">
        <f>C24</f>
        <v>0.5186486382291666</v>
      </c>
      <c r="G29" s="139">
        <f>(E29/C29)*F29</f>
        <v>0.8644143970486111</v>
      </c>
      <c r="H29" s="113"/>
      <c r="I29" s="113"/>
      <c r="J29" s="113"/>
      <c r="K29" s="113"/>
      <c r="L29" s="113"/>
      <c r="M29" s="113"/>
    </row>
    <row r="30" spans="1:13" ht="20.45" customHeight="1">
      <c r="A30" s="124" t="s">
        <v>387</v>
      </c>
      <c r="B30" s="119" t="str">
        <f>A25</f>
        <v>pomoc laboratoryjna</v>
      </c>
      <c r="C30" s="125">
        <v>1500</v>
      </c>
      <c r="D30" s="119" t="s">
        <v>166</v>
      </c>
      <c r="E30" s="121">
        <v>5</v>
      </c>
      <c r="F30" s="138">
        <f>C25</f>
        <v>0.4141391625</v>
      </c>
      <c r="G30" s="178">
        <f aca="true" t="shared" si="2" ref="G30:G35">(E30/C30)*F30</f>
        <v>0.0013804638750000001</v>
      </c>
      <c r="H30" s="113"/>
      <c r="I30" s="113"/>
      <c r="J30" s="113"/>
      <c r="K30" s="113"/>
      <c r="L30" s="113"/>
      <c r="M30" s="113"/>
    </row>
    <row r="31" spans="1:13" ht="25.15" customHeight="1">
      <c r="A31" s="124" t="s">
        <v>418</v>
      </c>
      <c r="B31" s="140" t="str">
        <f>A23</f>
        <v>diagnosta laboratoryjny</v>
      </c>
      <c r="C31" s="125">
        <v>1500</v>
      </c>
      <c r="D31" s="119" t="s">
        <v>166</v>
      </c>
      <c r="E31" s="121">
        <v>60</v>
      </c>
      <c r="F31" s="138">
        <f>C23</f>
        <v>0.7470220402272728</v>
      </c>
      <c r="G31" s="178">
        <f t="shared" si="2"/>
        <v>0.029880881609090915</v>
      </c>
      <c r="H31" s="113"/>
      <c r="I31" s="113"/>
      <c r="J31" s="113"/>
      <c r="K31" s="113"/>
      <c r="L31" s="113"/>
      <c r="M31" s="113"/>
    </row>
    <row r="32" spans="1:13" ht="19.9" customHeight="1">
      <c r="A32" s="124" t="s">
        <v>420</v>
      </c>
      <c r="B32" s="119" t="str">
        <f>A23</f>
        <v>diagnosta laboratoryjny</v>
      </c>
      <c r="C32" s="125">
        <v>60</v>
      </c>
      <c r="D32" s="119" t="s">
        <v>166</v>
      </c>
      <c r="E32" s="121">
        <v>35</v>
      </c>
      <c r="F32" s="138">
        <f>C23</f>
        <v>0.7470220402272728</v>
      </c>
      <c r="G32" s="178">
        <f t="shared" si="2"/>
        <v>0.4357628567992425</v>
      </c>
      <c r="H32" s="113"/>
      <c r="I32" s="113"/>
      <c r="J32" s="113"/>
      <c r="K32" s="113"/>
      <c r="L32" s="113"/>
      <c r="M32" s="113"/>
    </row>
    <row r="33" spans="1:13" ht="19.9" customHeight="1">
      <c r="A33" s="124" t="s">
        <v>317</v>
      </c>
      <c r="B33" s="119" t="str">
        <f>A23</f>
        <v>diagnosta laboratoryjny</v>
      </c>
      <c r="C33" s="125">
        <v>60</v>
      </c>
      <c r="D33" s="119" t="s">
        <v>166</v>
      </c>
      <c r="E33" s="121">
        <v>20</v>
      </c>
      <c r="F33" s="138">
        <f>C23</f>
        <v>0.7470220402272728</v>
      </c>
      <c r="G33" s="178">
        <f t="shared" si="2"/>
        <v>0.24900734674242425</v>
      </c>
      <c r="H33" s="113"/>
      <c r="I33" s="113"/>
      <c r="J33" s="113"/>
      <c r="K33" s="113"/>
      <c r="L33" s="113"/>
      <c r="M33" s="113"/>
    </row>
    <row r="34" spans="1:13" ht="19.9" customHeight="1">
      <c r="A34" s="336" t="s">
        <v>318</v>
      </c>
      <c r="B34" s="119" t="str">
        <f>A24</f>
        <v>technik analityki</v>
      </c>
      <c r="C34" s="125">
        <v>1500</v>
      </c>
      <c r="D34" s="119" t="s">
        <v>166</v>
      </c>
      <c r="E34" s="121">
        <v>15</v>
      </c>
      <c r="F34" s="138">
        <f>C24</f>
        <v>0.5186486382291666</v>
      </c>
      <c r="G34" s="178">
        <f t="shared" si="2"/>
        <v>0.005186486382291667</v>
      </c>
      <c r="H34" s="113"/>
      <c r="I34" s="113"/>
      <c r="J34" s="113"/>
      <c r="K34" s="113"/>
      <c r="L34" s="113"/>
      <c r="M34" s="113"/>
    </row>
    <row r="35" spans="1:13" ht="19.9" customHeight="1">
      <c r="A35" s="337"/>
      <c r="B35" s="119" t="str">
        <f>A25</f>
        <v>pomoc laboratoryjna</v>
      </c>
      <c r="C35" s="125">
        <v>1500</v>
      </c>
      <c r="D35" s="119" t="s">
        <v>166</v>
      </c>
      <c r="E35" s="121">
        <v>15</v>
      </c>
      <c r="F35" s="138">
        <f>C25</f>
        <v>0.4141391625</v>
      </c>
      <c r="G35" s="178">
        <f t="shared" si="2"/>
        <v>0.004141391625</v>
      </c>
      <c r="H35" s="113"/>
      <c r="I35" s="113"/>
      <c r="J35" s="113"/>
      <c r="K35" s="113"/>
      <c r="L35" s="113"/>
      <c r="M35" s="113"/>
    </row>
    <row r="36" spans="1:13" ht="15">
      <c r="A36" s="339" t="s">
        <v>279</v>
      </c>
      <c r="B36" s="340"/>
      <c r="C36" s="340"/>
      <c r="D36" s="340"/>
      <c r="E36" s="340"/>
      <c r="F36" s="340"/>
      <c r="G36" s="127">
        <f>SUM(G29:G35)</f>
        <v>1.5897738240816603</v>
      </c>
      <c r="H36" s="113"/>
      <c r="I36" s="113"/>
      <c r="J36" s="113"/>
      <c r="K36" s="113"/>
      <c r="L36" s="113"/>
      <c r="M36" s="113"/>
    </row>
    <row r="37" spans="1:13" ht="15">
      <c r="A37" s="142"/>
      <c r="B37" s="142"/>
      <c r="C37" s="142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ht="15">
      <c r="A38" s="142"/>
      <c r="B38" s="142"/>
      <c r="C38" s="14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26.45" customHeight="1">
      <c r="A39" s="342" t="s">
        <v>334</v>
      </c>
      <c r="B39" s="342"/>
      <c r="C39" s="134">
        <f>H19</f>
        <v>0.6436508568696687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25.15" customHeight="1">
      <c r="A40" s="335" t="s">
        <v>335</v>
      </c>
      <c r="B40" s="335"/>
      <c r="C40" s="134">
        <f>G36</f>
        <v>1.5897738240816603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25.15" customHeight="1">
      <c r="A41" s="175" t="s">
        <v>209</v>
      </c>
      <c r="B41" s="176"/>
      <c r="C41" s="177">
        <f>SUM(C39:C40)</f>
        <v>2.233424680951329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8" spans="1:13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</sheetData>
  <mergeCells count="6">
    <mergeCell ref="A40:B40"/>
    <mergeCell ref="B1:C1"/>
    <mergeCell ref="A19:G19"/>
    <mergeCell ref="A34:A35"/>
    <mergeCell ref="A36:F36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B6477-03E6-4932-ABDE-C56D71A6CD86}">
  <sheetPr>
    <tabColor rgb="FFFFFFCC"/>
  </sheetPr>
  <dimension ref="A1:M48"/>
  <sheetViews>
    <sheetView workbookViewId="0" topLeftCell="A28">
      <selection activeCell="A13" sqref="A13:XFD13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procedur'!C32</f>
        <v>Albumina w moczu dobowym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procedur'!B32</f>
        <v>I09.2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43.9" customHeight="1">
      <c r="A8" s="119">
        <f>'Przykładowe materiały - ceny'!A68</f>
        <v>1066</v>
      </c>
      <c r="B8" s="120" t="str">
        <f>'Przykładowe materiały - ceny'!B68</f>
        <v>Calibrator for automated systems PUC</v>
      </c>
      <c r="C8" s="119" t="str">
        <f>'Przykładowe materiały - ceny'!C68</f>
        <v>odczynnik  do kalibracji</v>
      </c>
      <c r="D8" s="119">
        <f>'Przykładowe materiały - ceny'!D68</f>
        <v>3000</v>
      </c>
      <c r="E8" s="119" t="str">
        <f>'Przykładowe materiały - ceny'!E68</f>
        <v>zestaw roczny</v>
      </c>
      <c r="F8" s="119">
        <v>1</v>
      </c>
      <c r="G8" s="122">
        <f>'Przykładowe materiały - ceny'!G68</f>
        <v>640.224</v>
      </c>
      <c r="H8" s="123">
        <f>(F8/D8)*G8</f>
        <v>0.21340800000000001</v>
      </c>
      <c r="I8" s="124" t="s">
        <v>399</v>
      </c>
      <c r="J8" s="113"/>
      <c r="K8" s="113"/>
      <c r="L8" s="113"/>
      <c r="M8" s="113"/>
    </row>
    <row r="9" spans="1:13" ht="30">
      <c r="A9" s="119">
        <f>'Przykładowe materiały - ceny'!A69</f>
        <v>1067</v>
      </c>
      <c r="B9" s="120" t="str">
        <f>'Przykładowe materiały - ceny'!B69</f>
        <v>Kontrola Precinorm PUC</v>
      </c>
      <c r="C9" s="119" t="str">
        <f>'Przykładowe materiały - ceny'!C69</f>
        <v>materiał do kontroli</v>
      </c>
      <c r="D9" s="119">
        <f>'Przykładowe materiały - ceny'!D69</f>
        <v>3000</v>
      </c>
      <c r="E9" s="119" t="str">
        <f>'Przykładowe materiały - ceny'!E69</f>
        <v>zestaw roczny</v>
      </c>
      <c r="F9" s="119">
        <v>1</v>
      </c>
      <c r="G9" s="122">
        <f>'Przykładowe materiały - ceny'!G69</f>
        <v>645.84</v>
      </c>
      <c r="H9" s="123">
        <f aca="true" t="shared" si="0" ref="H9:H11">(F9/D9)*G9</f>
        <v>0.21528</v>
      </c>
      <c r="I9" s="124" t="s">
        <v>399</v>
      </c>
      <c r="J9" s="113"/>
      <c r="K9" s="113"/>
      <c r="L9" s="113"/>
      <c r="M9" s="113"/>
    </row>
    <row r="10" spans="1:13" ht="30">
      <c r="A10" s="119">
        <f>'Przykładowe materiały - ceny'!A70</f>
        <v>1068</v>
      </c>
      <c r="B10" s="120" t="str">
        <f>'Przykładowe materiały - ceny'!B70</f>
        <v>Kontrola PreciPath PUC</v>
      </c>
      <c r="C10" s="119" t="str">
        <f>'Przykładowe materiały - ceny'!C70</f>
        <v>materiał do kontroli</v>
      </c>
      <c r="D10" s="119">
        <f>'Przykładowe materiały - ceny'!D70</f>
        <v>3000</v>
      </c>
      <c r="E10" s="119" t="str">
        <f>'Przykładowe materiały - ceny'!E70</f>
        <v>zestaw roczny</v>
      </c>
      <c r="F10" s="119">
        <v>1</v>
      </c>
      <c r="G10" s="122">
        <f>'Przykładowe materiały - ceny'!G70</f>
        <v>645.84</v>
      </c>
      <c r="H10" s="123">
        <f t="shared" si="0"/>
        <v>0.21528</v>
      </c>
      <c r="I10" s="124" t="s">
        <v>399</v>
      </c>
      <c r="J10" s="113"/>
      <c r="K10" s="113"/>
      <c r="L10" s="113"/>
      <c r="M10" s="113"/>
    </row>
    <row r="11" spans="1:13" ht="30">
      <c r="A11" s="119">
        <f>'Przykładowe materiały - ceny'!A95</f>
        <v>1093</v>
      </c>
      <c r="B11" s="120" t="str">
        <f>'Przykładowe materiały - ceny'!B95</f>
        <v>Odczynnik do oznaczenia albuminy w moczu</v>
      </c>
      <c r="C11" s="119" t="str">
        <f>'Przykładowe materiały - ceny'!C95</f>
        <v>odczynnik do badań</v>
      </c>
      <c r="D11" s="119">
        <v>1</v>
      </c>
      <c r="E11" s="119" t="str">
        <f>'Przykładowe materiały - ceny'!E95</f>
        <v>szt</v>
      </c>
      <c r="F11" s="119">
        <v>1</v>
      </c>
      <c r="G11" s="122">
        <f>'Przykładowe materiały - ceny'!G95</f>
        <v>5.940480000000001</v>
      </c>
      <c r="H11" s="123">
        <f t="shared" si="0"/>
        <v>5.940480000000001</v>
      </c>
      <c r="I11" s="124"/>
      <c r="J11" s="113"/>
      <c r="K11" s="113"/>
      <c r="L11" s="113"/>
      <c r="M11" s="113"/>
    </row>
    <row r="12" spans="1:13" ht="45" customHeight="1">
      <c r="A12" s="119"/>
      <c r="B12" s="124" t="s">
        <v>416</v>
      </c>
      <c r="C12" s="124"/>
      <c r="D12" s="125"/>
      <c r="E12" s="124"/>
      <c r="F12" s="124"/>
      <c r="G12" s="126"/>
      <c r="H12" s="123">
        <f>'Załącznik 2'!H20</f>
        <v>0.23179417873873875</v>
      </c>
      <c r="I12" s="124"/>
      <c r="J12" s="113"/>
      <c r="K12" s="113"/>
      <c r="L12" s="113"/>
      <c r="M12" s="113"/>
    </row>
    <row r="13" spans="1:13" s="25" customFormat="1" ht="37.15" customHeight="1">
      <c r="A13" s="20" t="s">
        <v>562</v>
      </c>
      <c r="B13" s="21" t="s">
        <v>561</v>
      </c>
      <c r="C13" s="22"/>
      <c r="D13" s="24"/>
      <c r="E13" s="23"/>
      <c r="F13" s="24"/>
      <c r="G13" s="24"/>
      <c r="H13" s="42">
        <f>'Przykładowe materiały wspólne'!H29</f>
        <v>0.07908550171815339</v>
      </c>
      <c r="I13" s="26"/>
      <c r="J13" s="69"/>
      <c r="K13" s="69"/>
      <c r="L13" s="69"/>
      <c r="M13" s="69"/>
    </row>
    <row r="14" spans="1:13" ht="15">
      <c r="A14" s="145"/>
      <c r="B14" s="145"/>
      <c r="C14" s="145"/>
      <c r="D14" s="145"/>
      <c r="E14" s="145"/>
      <c r="F14" s="145"/>
      <c r="G14" s="145"/>
      <c r="H14" s="145"/>
      <c r="I14" s="145"/>
      <c r="J14" s="113"/>
      <c r="K14" s="113"/>
      <c r="L14" s="113"/>
      <c r="M14" s="113"/>
    </row>
    <row r="15" spans="1:13" ht="15">
      <c r="A15" s="124"/>
      <c r="B15" s="124"/>
      <c r="C15" s="124"/>
      <c r="D15" s="125"/>
      <c r="E15" s="124"/>
      <c r="F15" s="124"/>
      <c r="G15" s="126"/>
      <c r="H15" s="123"/>
      <c r="I15" s="124"/>
      <c r="J15" s="113"/>
      <c r="K15" s="113"/>
      <c r="L15" s="113"/>
      <c r="M15" s="113"/>
    </row>
    <row r="16" spans="1:13" ht="15">
      <c r="A16" s="124"/>
      <c r="B16" s="124"/>
      <c r="C16" s="124"/>
      <c r="D16" s="125"/>
      <c r="E16" s="124"/>
      <c r="F16" s="124"/>
      <c r="G16" s="126"/>
      <c r="H16" s="123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20.45" customHeight="1">
      <c r="A19" s="339" t="s">
        <v>221</v>
      </c>
      <c r="B19" s="340"/>
      <c r="C19" s="340"/>
      <c r="D19" s="340"/>
      <c r="E19" s="340"/>
      <c r="F19" s="340"/>
      <c r="G19" s="341"/>
      <c r="H19" s="127">
        <f>SUM(H8:H18)</f>
        <v>6.8953276804568935</v>
      </c>
      <c r="I19" s="124"/>
      <c r="J19" s="113"/>
      <c r="K19" s="113"/>
      <c r="L19" s="113"/>
      <c r="M19" s="113"/>
    </row>
    <row r="20" spans="1:13" ht="15">
      <c r="A20" s="128"/>
      <c r="B20" s="128"/>
      <c r="C20" s="128"/>
      <c r="D20" s="129"/>
      <c r="E20" s="128"/>
      <c r="F20" s="128"/>
      <c r="G20" s="129"/>
      <c r="H20" s="128"/>
      <c r="I20" s="128"/>
      <c r="J20" s="113"/>
      <c r="K20" s="113"/>
      <c r="L20" s="113"/>
      <c r="M20" s="113"/>
    </row>
    <row r="21" spans="1:13" ht="15">
      <c r="A21" s="112" t="s">
        <v>175</v>
      </c>
      <c r="B21" s="113"/>
      <c r="C21" s="113"/>
      <c r="D21" s="130"/>
      <c r="E21" s="113"/>
      <c r="F21" s="113"/>
      <c r="G21" s="130"/>
      <c r="H21" s="128"/>
      <c r="I21" s="128"/>
      <c r="J21" s="113"/>
      <c r="K21" s="113"/>
      <c r="L21" s="113"/>
      <c r="M21" s="113"/>
    </row>
    <row r="22" spans="1:13" ht="15">
      <c r="A22" s="112" t="s">
        <v>176</v>
      </c>
      <c r="B22" s="131" t="s">
        <v>226</v>
      </c>
      <c r="C22" s="131" t="s">
        <v>227</v>
      </c>
      <c r="D22" s="113"/>
      <c r="E22" s="113"/>
      <c r="F22" s="113"/>
      <c r="G22" s="113"/>
      <c r="H22" s="132"/>
      <c r="I22" s="128"/>
      <c r="J22" s="113"/>
      <c r="K22" s="113"/>
      <c r="L22" s="113"/>
      <c r="M22" s="113"/>
    </row>
    <row r="23" spans="1:13" ht="15">
      <c r="A23" s="133" t="s">
        <v>167</v>
      </c>
      <c r="B23" s="134">
        <f>'Przykładowe stawki wynagrodzeń'!E14</f>
        <v>44.821322413636366</v>
      </c>
      <c r="C23" s="134">
        <f>B23/60</f>
        <v>0.7470220402272728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5">
      <c r="A24" s="135" t="s">
        <v>207</v>
      </c>
      <c r="B24" s="136">
        <f>'Przykładowe stawki wynagrodzeń'!E19</f>
        <v>31.11891829375</v>
      </c>
      <c r="C24" s="136">
        <f aca="true" t="shared" si="1" ref="C24:C25">B24/60</f>
        <v>0.5186486382291666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208</v>
      </c>
      <c r="B25" s="136">
        <f>'Przykładowe stawki wynagrodzeń'!E21</f>
        <v>24.84834975</v>
      </c>
      <c r="C25" s="136">
        <f t="shared" si="1"/>
        <v>0.4141391625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/>
      <c r="B26" s="136"/>
      <c r="C26" s="136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60">
      <c r="A27" s="114" t="s">
        <v>232</v>
      </c>
      <c r="B27" s="114" t="s">
        <v>222</v>
      </c>
      <c r="C27" s="114" t="s">
        <v>214</v>
      </c>
      <c r="D27" s="114" t="s">
        <v>233</v>
      </c>
      <c r="E27" s="114" t="s">
        <v>234</v>
      </c>
      <c r="F27" s="114" t="s">
        <v>223</v>
      </c>
      <c r="G27" s="114" t="s">
        <v>224</v>
      </c>
      <c r="H27" s="113"/>
      <c r="I27" s="113"/>
      <c r="J27" s="113"/>
      <c r="K27" s="113"/>
      <c r="L27" s="113"/>
      <c r="M27" s="113"/>
    </row>
    <row r="28" spans="1:13" ht="15">
      <c r="A28" s="118"/>
      <c r="B28" s="116" t="s">
        <v>153</v>
      </c>
      <c r="C28" s="116" t="s">
        <v>155</v>
      </c>
      <c r="D28" s="116" t="s">
        <v>156</v>
      </c>
      <c r="E28" s="116" t="s">
        <v>157</v>
      </c>
      <c r="F28" s="116" t="s">
        <v>158</v>
      </c>
      <c r="G28" s="137" t="s">
        <v>225</v>
      </c>
      <c r="H28" s="113"/>
      <c r="I28" s="113"/>
      <c r="J28" s="113"/>
      <c r="K28" s="113"/>
      <c r="L28" s="113"/>
      <c r="M28" s="113"/>
    </row>
    <row r="29" spans="1:13" ht="20.45" customHeight="1">
      <c r="A29" s="124" t="s">
        <v>238</v>
      </c>
      <c r="B29" s="119" t="str">
        <f>A24</f>
        <v>technik analityki</v>
      </c>
      <c r="C29" s="119">
        <v>3</v>
      </c>
      <c r="D29" s="119" t="s">
        <v>166</v>
      </c>
      <c r="E29" s="121">
        <v>5</v>
      </c>
      <c r="F29" s="138">
        <f>C24</f>
        <v>0.5186486382291666</v>
      </c>
      <c r="G29" s="139">
        <f>(E29/C29)*F29</f>
        <v>0.8644143970486111</v>
      </c>
      <c r="H29" s="113"/>
      <c r="I29" s="113"/>
      <c r="J29" s="113"/>
      <c r="K29" s="113"/>
      <c r="L29" s="113"/>
      <c r="M29" s="113"/>
    </row>
    <row r="30" spans="1:13" ht="20.45" customHeight="1">
      <c r="A30" s="124" t="s">
        <v>387</v>
      </c>
      <c r="B30" s="119" t="str">
        <f>A25</f>
        <v>pomoc laboratoryjna</v>
      </c>
      <c r="C30" s="125">
        <v>1500</v>
      </c>
      <c r="D30" s="119" t="s">
        <v>166</v>
      </c>
      <c r="E30" s="121">
        <v>5</v>
      </c>
      <c r="F30" s="138">
        <f>C25</f>
        <v>0.4141391625</v>
      </c>
      <c r="G30" s="178">
        <f aca="true" t="shared" si="2" ref="G30:G35">(E30/C30)*F30</f>
        <v>0.0013804638750000001</v>
      </c>
      <c r="H30" s="113"/>
      <c r="I30" s="113"/>
      <c r="J30" s="113"/>
      <c r="K30" s="113"/>
      <c r="L30" s="113"/>
      <c r="M30" s="113"/>
    </row>
    <row r="31" spans="1:13" ht="25.15" customHeight="1">
      <c r="A31" s="124" t="s">
        <v>418</v>
      </c>
      <c r="B31" s="140" t="str">
        <f>A23</f>
        <v>diagnosta laboratoryjny</v>
      </c>
      <c r="C31" s="125">
        <v>1500</v>
      </c>
      <c r="D31" s="119" t="s">
        <v>166</v>
      </c>
      <c r="E31" s="121">
        <v>60</v>
      </c>
      <c r="F31" s="138">
        <f>C23</f>
        <v>0.7470220402272728</v>
      </c>
      <c r="G31" s="178">
        <f t="shared" si="2"/>
        <v>0.029880881609090915</v>
      </c>
      <c r="H31" s="113"/>
      <c r="I31" s="113"/>
      <c r="J31" s="113"/>
      <c r="K31" s="113"/>
      <c r="L31" s="113"/>
      <c r="M31" s="113"/>
    </row>
    <row r="32" spans="1:13" ht="19.9" customHeight="1">
      <c r="A32" s="124" t="s">
        <v>420</v>
      </c>
      <c r="B32" s="119" t="str">
        <f>A23</f>
        <v>diagnosta laboratoryjny</v>
      </c>
      <c r="C32" s="125">
        <v>60</v>
      </c>
      <c r="D32" s="119" t="s">
        <v>166</v>
      </c>
      <c r="E32" s="121">
        <v>35</v>
      </c>
      <c r="F32" s="138">
        <f>C23</f>
        <v>0.7470220402272728</v>
      </c>
      <c r="G32" s="178">
        <f t="shared" si="2"/>
        <v>0.4357628567992425</v>
      </c>
      <c r="H32" s="113"/>
      <c r="I32" s="113"/>
      <c r="J32" s="113"/>
      <c r="K32" s="113"/>
      <c r="L32" s="113"/>
      <c r="M32" s="113"/>
    </row>
    <row r="33" spans="1:13" ht="19.9" customHeight="1">
      <c r="A33" s="124" t="s">
        <v>317</v>
      </c>
      <c r="B33" s="119" t="str">
        <f>A23</f>
        <v>diagnosta laboratoryjny</v>
      </c>
      <c r="C33" s="125">
        <v>60</v>
      </c>
      <c r="D33" s="119" t="s">
        <v>166</v>
      </c>
      <c r="E33" s="121">
        <v>20</v>
      </c>
      <c r="F33" s="138">
        <f>C23</f>
        <v>0.7470220402272728</v>
      </c>
      <c r="G33" s="178">
        <f t="shared" si="2"/>
        <v>0.24900734674242425</v>
      </c>
      <c r="H33" s="113"/>
      <c r="I33" s="113"/>
      <c r="J33" s="113"/>
      <c r="K33" s="113"/>
      <c r="L33" s="113"/>
      <c r="M33" s="113"/>
    </row>
    <row r="34" spans="1:13" ht="19.9" customHeight="1">
      <c r="A34" s="336" t="s">
        <v>318</v>
      </c>
      <c r="B34" s="119" t="str">
        <f>A24</f>
        <v>technik analityki</v>
      </c>
      <c r="C34" s="125">
        <v>1500</v>
      </c>
      <c r="D34" s="119" t="s">
        <v>166</v>
      </c>
      <c r="E34" s="121">
        <v>15</v>
      </c>
      <c r="F34" s="138">
        <f>C24</f>
        <v>0.5186486382291666</v>
      </c>
      <c r="G34" s="178">
        <f t="shared" si="2"/>
        <v>0.005186486382291667</v>
      </c>
      <c r="H34" s="113"/>
      <c r="I34" s="113"/>
      <c r="J34" s="113"/>
      <c r="K34" s="113"/>
      <c r="L34" s="113"/>
      <c r="M34" s="113"/>
    </row>
    <row r="35" spans="1:13" ht="19.9" customHeight="1">
      <c r="A35" s="337"/>
      <c r="B35" s="119" t="str">
        <f>A25</f>
        <v>pomoc laboratoryjna</v>
      </c>
      <c r="C35" s="125">
        <v>1500</v>
      </c>
      <c r="D35" s="119" t="s">
        <v>166</v>
      </c>
      <c r="E35" s="121">
        <v>15</v>
      </c>
      <c r="F35" s="138">
        <f>C25</f>
        <v>0.4141391625</v>
      </c>
      <c r="G35" s="178">
        <f t="shared" si="2"/>
        <v>0.004141391625</v>
      </c>
      <c r="H35" s="113"/>
      <c r="I35" s="113"/>
      <c r="J35" s="113"/>
      <c r="K35" s="113"/>
      <c r="L35" s="113"/>
      <c r="M35" s="113"/>
    </row>
    <row r="36" spans="1:13" ht="15">
      <c r="A36" s="339" t="s">
        <v>279</v>
      </c>
      <c r="B36" s="340"/>
      <c r="C36" s="340"/>
      <c r="D36" s="340"/>
      <c r="E36" s="340"/>
      <c r="F36" s="340"/>
      <c r="G36" s="127">
        <f>SUM(G29:G35)</f>
        <v>1.5897738240816603</v>
      </c>
      <c r="H36" s="113"/>
      <c r="I36" s="113"/>
      <c r="J36" s="113"/>
      <c r="K36" s="113"/>
      <c r="L36" s="113"/>
      <c r="M36" s="113"/>
    </row>
    <row r="37" spans="1:13" ht="15">
      <c r="A37" s="142"/>
      <c r="B37" s="142"/>
      <c r="C37" s="142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ht="15">
      <c r="A38" s="142"/>
      <c r="B38" s="142"/>
      <c r="C38" s="14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26.45" customHeight="1">
      <c r="A39" s="342" t="s">
        <v>334</v>
      </c>
      <c r="B39" s="342"/>
      <c r="C39" s="134">
        <f>H19</f>
        <v>6.8953276804568935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25.15" customHeight="1">
      <c r="A40" s="335" t="s">
        <v>335</v>
      </c>
      <c r="B40" s="335"/>
      <c r="C40" s="134">
        <f>G36</f>
        <v>1.5897738240816603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25.15" customHeight="1">
      <c r="A41" s="175" t="s">
        <v>209</v>
      </c>
      <c r="B41" s="176"/>
      <c r="C41" s="177">
        <f>SUM(C39:C40)</f>
        <v>8.485101504538553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8" spans="1:13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</sheetData>
  <mergeCells count="6">
    <mergeCell ref="A40:B40"/>
    <mergeCell ref="B1:C1"/>
    <mergeCell ref="A19:G19"/>
    <mergeCell ref="A34:A35"/>
    <mergeCell ref="A36:F36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55F09-171A-437D-B3D4-55BEF447F0C7}">
  <sheetPr>
    <tabColor rgb="FFFFFFCC"/>
  </sheetPr>
  <dimension ref="A1:M48"/>
  <sheetViews>
    <sheetView workbookViewId="0" topLeftCell="A28">
      <selection activeCell="A13" sqref="A13:XFD13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procedur'!C33</f>
        <v>Aminotransferaza alaninowa (ALT)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procedur'!B33</f>
        <v>I17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43.9" customHeight="1">
      <c r="A8" s="119">
        <f>'Przykładowe materiały - ceny'!A96</f>
        <v>1094</v>
      </c>
      <c r="B8" s="120" t="str">
        <f>'Przykładowe materiały - ceny'!B96</f>
        <v>Odczynnik ALT</v>
      </c>
      <c r="C8" s="119" t="str">
        <f>'Przykładowe materiały - ceny'!C96</f>
        <v>odczynnik do badań</v>
      </c>
      <c r="D8" s="119">
        <v>1</v>
      </c>
      <c r="E8" s="119" t="str">
        <f>'Przykładowe materiały - ceny'!E96</f>
        <v>szt</v>
      </c>
      <c r="F8" s="119">
        <v>1</v>
      </c>
      <c r="G8" s="122">
        <f>'Przykładowe materiały - ceny'!G96</f>
        <v>0.269568</v>
      </c>
      <c r="H8" s="123">
        <f>(F8/D8)*G8</f>
        <v>0.269568</v>
      </c>
      <c r="I8" s="124"/>
      <c r="J8" s="113"/>
      <c r="K8" s="113"/>
      <c r="L8" s="113"/>
      <c r="M8" s="113"/>
    </row>
    <row r="9" spans="1:13" ht="45">
      <c r="A9" s="119">
        <f>'Przykładowe materiały - ceny'!A92</f>
        <v>1090</v>
      </c>
      <c r="B9" s="120" t="str">
        <f>'Przykładowe materiały - ceny'!B92</f>
        <v>Odczynnik do kalibracji CFAS</v>
      </c>
      <c r="C9" s="119" t="str">
        <f>'Przykładowe materiały - ceny'!C92</f>
        <v>odczynnik  do kalibracji</v>
      </c>
      <c r="D9" s="125">
        <f>'Przykładowe materiały - ceny'!D92</f>
        <v>370000</v>
      </c>
      <c r="E9" s="119" t="str">
        <f>'Przykładowe materiały - ceny'!E92</f>
        <v>zestaw roczny</v>
      </c>
      <c r="F9" s="119">
        <v>1</v>
      </c>
      <c r="G9" s="122">
        <f>'Przykładowe materiały - ceny'!G92</f>
        <v>494.208</v>
      </c>
      <c r="H9" s="174">
        <f aca="true" t="shared" si="0" ref="H9:H11">(F9/D9)*G9</f>
        <v>0.0013356972972972973</v>
      </c>
      <c r="I9" s="124" t="s">
        <v>432</v>
      </c>
      <c r="J9" s="113"/>
      <c r="K9" s="113"/>
      <c r="L9" s="113"/>
      <c r="M9" s="113"/>
    </row>
    <row r="10" spans="1:13" ht="30">
      <c r="A10" s="119">
        <f>'Przykładowe materiały - ceny'!A93</f>
        <v>1091</v>
      </c>
      <c r="B10" s="120" t="str">
        <f>'Przykładowe materiały - ceny'!B93</f>
        <v>Odczynnik do kontroli PCCCM1</v>
      </c>
      <c r="C10" s="119" t="str">
        <f>'Przykładowe materiały - ceny'!C93</f>
        <v>materiał do kontroli</v>
      </c>
      <c r="D10" s="125">
        <f>'Przykładowe materiały - ceny'!D93</f>
        <v>370000</v>
      </c>
      <c r="E10" s="119" t="str">
        <f>'Przykładowe materiały - ceny'!E93</f>
        <v>zestaw roczny</v>
      </c>
      <c r="F10" s="119">
        <v>1</v>
      </c>
      <c r="G10" s="122">
        <f>'Przykładowe materiały - ceny'!G93</f>
        <v>1797.1200000000001</v>
      </c>
      <c r="H10" s="174">
        <f t="shared" si="0"/>
        <v>0.004857081081081081</v>
      </c>
      <c r="I10" s="124" t="s">
        <v>432</v>
      </c>
      <c r="J10" s="113"/>
      <c r="K10" s="113"/>
      <c r="L10" s="113"/>
      <c r="M10" s="113"/>
    </row>
    <row r="11" spans="1:13" ht="30">
      <c r="A11" s="119">
        <f>'Przykładowe materiały - ceny'!A94</f>
        <v>1092</v>
      </c>
      <c r="B11" s="120" t="str">
        <f>'Przykładowe materiały - ceny'!B94</f>
        <v>Odczynnik do kontroli PCCCM2</v>
      </c>
      <c r="C11" s="119" t="str">
        <f>'Przykładowe materiały - ceny'!C94</f>
        <v>materiał do kontroli</v>
      </c>
      <c r="D11" s="125">
        <f>'Przykładowe materiały - ceny'!D94</f>
        <v>370000</v>
      </c>
      <c r="E11" s="119" t="str">
        <f>'Przykładowe materiały - ceny'!E94</f>
        <v>zestaw roczny</v>
      </c>
      <c r="F11" s="119">
        <v>1</v>
      </c>
      <c r="G11" s="122">
        <f>'Przykładowe materiały - ceny'!G94</f>
        <v>2021.7600000000002</v>
      </c>
      <c r="H11" s="174">
        <f t="shared" si="0"/>
        <v>0.005464216216216217</v>
      </c>
      <c r="I11" s="124" t="s">
        <v>432</v>
      </c>
      <c r="J11" s="113"/>
      <c r="K11" s="113"/>
      <c r="L11" s="113"/>
      <c r="M11" s="113"/>
    </row>
    <row r="12" spans="1:13" ht="45" customHeight="1">
      <c r="A12" s="119"/>
      <c r="B12" s="124" t="s">
        <v>416</v>
      </c>
      <c r="C12" s="124"/>
      <c r="D12" s="125"/>
      <c r="E12" s="124"/>
      <c r="F12" s="124"/>
      <c r="G12" s="126"/>
      <c r="H12" s="123">
        <f>'Załącznik 2'!H20</f>
        <v>0.23179417873873875</v>
      </c>
      <c r="I12" s="124"/>
      <c r="J12" s="113"/>
      <c r="K12" s="113"/>
      <c r="L12" s="113"/>
      <c r="M12" s="113"/>
    </row>
    <row r="13" spans="1:13" s="25" customFormat="1" ht="37.15" customHeight="1">
      <c r="A13" s="20" t="s">
        <v>562</v>
      </c>
      <c r="B13" s="21" t="s">
        <v>561</v>
      </c>
      <c r="C13" s="22"/>
      <c r="D13" s="24"/>
      <c r="E13" s="23"/>
      <c r="F13" s="24"/>
      <c r="G13" s="24"/>
      <c r="H13" s="42">
        <f>'Przykładowe materiały wspólne'!H29</f>
        <v>0.07908550171815339</v>
      </c>
      <c r="I13" s="26"/>
      <c r="J13" s="69"/>
      <c r="K13" s="69"/>
      <c r="L13" s="69"/>
      <c r="M13" s="69"/>
    </row>
    <row r="14" spans="1:13" ht="15">
      <c r="A14" s="145"/>
      <c r="B14" s="145"/>
      <c r="C14" s="145"/>
      <c r="D14" s="145"/>
      <c r="E14" s="145"/>
      <c r="F14" s="145"/>
      <c r="G14" s="145"/>
      <c r="H14" s="145"/>
      <c r="I14" s="145"/>
      <c r="J14" s="113"/>
      <c r="K14" s="113"/>
      <c r="L14" s="113"/>
      <c r="M14" s="113"/>
    </row>
    <row r="15" spans="1:13" ht="15">
      <c r="A15" s="124"/>
      <c r="B15" s="124"/>
      <c r="C15" s="124"/>
      <c r="D15" s="125"/>
      <c r="E15" s="124"/>
      <c r="F15" s="124"/>
      <c r="G15" s="126"/>
      <c r="H15" s="123"/>
      <c r="I15" s="124"/>
      <c r="J15" s="113"/>
      <c r="K15" s="113"/>
      <c r="L15" s="113"/>
      <c r="M15" s="113"/>
    </row>
    <row r="16" spans="1:13" ht="15">
      <c r="A16" s="124"/>
      <c r="B16" s="124"/>
      <c r="C16" s="124"/>
      <c r="D16" s="125"/>
      <c r="E16" s="124"/>
      <c r="F16" s="124"/>
      <c r="G16" s="126"/>
      <c r="H16" s="123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20.45" customHeight="1">
      <c r="A19" s="339" t="s">
        <v>221</v>
      </c>
      <c r="B19" s="340"/>
      <c r="C19" s="340"/>
      <c r="D19" s="340"/>
      <c r="E19" s="340"/>
      <c r="F19" s="340"/>
      <c r="G19" s="341"/>
      <c r="H19" s="127">
        <f>SUM(H8:H18)</f>
        <v>0.5921046750514868</v>
      </c>
      <c r="I19" s="124"/>
      <c r="J19" s="113"/>
      <c r="K19" s="113"/>
      <c r="L19" s="113"/>
      <c r="M19" s="113"/>
    </row>
    <row r="20" spans="1:13" ht="15">
      <c r="A20" s="128"/>
      <c r="B20" s="128"/>
      <c r="C20" s="128"/>
      <c r="D20" s="129"/>
      <c r="E20" s="128"/>
      <c r="F20" s="128"/>
      <c r="G20" s="129"/>
      <c r="H20" s="128"/>
      <c r="I20" s="128"/>
      <c r="J20" s="113"/>
      <c r="K20" s="113"/>
      <c r="L20" s="113"/>
      <c r="M20" s="113"/>
    </row>
    <row r="21" spans="1:13" ht="15">
      <c r="A21" s="112" t="s">
        <v>175</v>
      </c>
      <c r="B21" s="113"/>
      <c r="C21" s="113"/>
      <c r="D21" s="130"/>
      <c r="E21" s="113"/>
      <c r="F21" s="113"/>
      <c r="G21" s="130"/>
      <c r="H21" s="128"/>
      <c r="I21" s="128"/>
      <c r="J21" s="113"/>
      <c r="K21" s="113"/>
      <c r="L21" s="113"/>
      <c r="M21" s="113"/>
    </row>
    <row r="22" spans="1:13" ht="15">
      <c r="A22" s="112" t="s">
        <v>176</v>
      </c>
      <c r="B22" s="131" t="s">
        <v>226</v>
      </c>
      <c r="C22" s="131" t="s">
        <v>227</v>
      </c>
      <c r="D22" s="113"/>
      <c r="E22" s="113"/>
      <c r="F22" s="113"/>
      <c r="G22" s="113"/>
      <c r="H22" s="132"/>
      <c r="I22" s="128"/>
      <c r="J22" s="113"/>
      <c r="K22" s="113"/>
      <c r="L22" s="113"/>
      <c r="M22" s="113"/>
    </row>
    <row r="23" spans="1:13" ht="15">
      <c r="A23" s="133" t="s">
        <v>167</v>
      </c>
      <c r="B23" s="134">
        <f>'Przykładowe stawki wynagrodzeń'!E14</f>
        <v>44.821322413636366</v>
      </c>
      <c r="C23" s="134">
        <f>B23/60</f>
        <v>0.7470220402272728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5">
      <c r="A24" s="135" t="s">
        <v>207</v>
      </c>
      <c r="B24" s="136">
        <f>'Przykładowe stawki wynagrodzeń'!E19</f>
        <v>31.11891829375</v>
      </c>
      <c r="C24" s="136">
        <f aca="true" t="shared" si="1" ref="C24:C25">B24/60</f>
        <v>0.5186486382291666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208</v>
      </c>
      <c r="B25" s="136">
        <f>'Przykładowe stawki wynagrodzeń'!E21</f>
        <v>24.84834975</v>
      </c>
      <c r="C25" s="136">
        <f t="shared" si="1"/>
        <v>0.4141391625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/>
      <c r="B26" s="136"/>
      <c r="C26" s="136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60">
      <c r="A27" s="114" t="s">
        <v>232</v>
      </c>
      <c r="B27" s="114" t="s">
        <v>222</v>
      </c>
      <c r="C27" s="114" t="s">
        <v>214</v>
      </c>
      <c r="D27" s="114" t="s">
        <v>233</v>
      </c>
      <c r="E27" s="114" t="s">
        <v>234</v>
      </c>
      <c r="F27" s="114" t="s">
        <v>223</v>
      </c>
      <c r="G27" s="114" t="s">
        <v>224</v>
      </c>
      <c r="H27" s="113"/>
      <c r="I27" s="113"/>
      <c r="J27" s="113"/>
      <c r="K27" s="113"/>
      <c r="L27" s="113"/>
      <c r="M27" s="113"/>
    </row>
    <row r="28" spans="1:13" ht="15">
      <c r="A28" s="118"/>
      <c r="B28" s="116" t="s">
        <v>153</v>
      </c>
      <c r="C28" s="116" t="s">
        <v>155</v>
      </c>
      <c r="D28" s="116" t="s">
        <v>156</v>
      </c>
      <c r="E28" s="116" t="s">
        <v>157</v>
      </c>
      <c r="F28" s="116" t="s">
        <v>158</v>
      </c>
      <c r="G28" s="137" t="s">
        <v>225</v>
      </c>
      <c r="H28" s="113"/>
      <c r="I28" s="113"/>
      <c r="J28" s="113"/>
      <c r="K28" s="113"/>
      <c r="L28" s="113"/>
      <c r="M28" s="113"/>
    </row>
    <row r="29" spans="1:13" ht="20.45" customHeight="1">
      <c r="A29" s="124" t="s">
        <v>238</v>
      </c>
      <c r="B29" s="119" t="str">
        <f>A24</f>
        <v>technik analityki</v>
      </c>
      <c r="C29" s="119">
        <v>3</v>
      </c>
      <c r="D29" s="119" t="s">
        <v>166</v>
      </c>
      <c r="E29" s="121">
        <v>5</v>
      </c>
      <c r="F29" s="138">
        <f>C24</f>
        <v>0.5186486382291666</v>
      </c>
      <c r="G29" s="139">
        <f>(E29/C29)*F29</f>
        <v>0.8644143970486111</v>
      </c>
      <c r="H29" s="113"/>
      <c r="I29" s="113"/>
      <c r="J29" s="113"/>
      <c r="K29" s="113"/>
      <c r="L29" s="113"/>
      <c r="M29" s="113"/>
    </row>
    <row r="30" spans="1:13" ht="20.45" customHeight="1">
      <c r="A30" s="124" t="s">
        <v>387</v>
      </c>
      <c r="B30" s="119" t="str">
        <f>A25</f>
        <v>pomoc laboratoryjna</v>
      </c>
      <c r="C30" s="125">
        <v>1500</v>
      </c>
      <c r="D30" s="119" t="s">
        <v>166</v>
      </c>
      <c r="E30" s="121">
        <v>5</v>
      </c>
      <c r="F30" s="138">
        <f>C25</f>
        <v>0.4141391625</v>
      </c>
      <c r="G30" s="178">
        <f aca="true" t="shared" si="2" ref="G30:G35">(E30/C30)*F30</f>
        <v>0.0013804638750000001</v>
      </c>
      <c r="H30" s="113"/>
      <c r="I30" s="113"/>
      <c r="J30" s="113"/>
      <c r="K30" s="113"/>
      <c r="L30" s="113"/>
      <c r="M30" s="113"/>
    </row>
    <row r="31" spans="1:13" ht="25.15" customHeight="1">
      <c r="A31" s="124" t="s">
        <v>418</v>
      </c>
      <c r="B31" s="140" t="str">
        <f>A23</f>
        <v>diagnosta laboratoryjny</v>
      </c>
      <c r="C31" s="125">
        <v>1500</v>
      </c>
      <c r="D31" s="119" t="s">
        <v>166</v>
      </c>
      <c r="E31" s="121">
        <v>60</v>
      </c>
      <c r="F31" s="138">
        <f>C23</f>
        <v>0.7470220402272728</v>
      </c>
      <c r="G31" s="178">
        <f t="shared" si="2"/>
        <v>0.029880881609090915</v>
      </c>
      <c r="H31" s="113"/>
      <c r="I31" s="113"/>
      <c r="J31" s="113"/>
      <c r="K31" s="113"/>
      <c r="L31" s="113"/>
      <c r="M31" s="113"/>
    </row>
    <row r="32" spans="1:13" ht="19.9" customHeight="1">
      <c r="A32" s="124" t="s">
        <v>420</v>
      </c>
      <c r="B32" s="119" t="str">
        <f>A23</f>
        <v>diagnosta laboratoryjny</v>
      </c>
      <c r="C32" s="125">
        <v>60</v>
      </c>
      <c r="D32" s="119" t="s">
        <v>166</v>
      </c>
      <c r="E32" s="121">
        <v>35</v>
      </c>
      <c r="F32" s="138">
        <f>C23</f>
        <v>0.7470220402272728</v>
      </c>
      <c r="G32" s="178">
        <f t="shared" si="2"/>
        <v>0.4357628567992425</v>
      </c>
      <c r="H32" s="113"/>
      <c r="I32" s="113"/>
      <c r="J32" s="113"/>
      <c r="K32" s="113"/>
      <c r="L32" s="113"/>
      <c r="M32" s="113"/>
    </row>
    <row r="33" spans="1:13" ht="19.9" customHeight="1">
      <c r="A33" s="124" t="s">
        <v>317</v>
      </c>
      <c r="B33" s="119" t="str">
        <f>A23</f>
        <v>diagnosta laboratoryjny</v>
      </c>
      <c r="C33" s="125">
        <v>60</v>
      </c>
      <c r="D33" s="119" t="s">
        <v>166</v>
      </c>
      <c r="E33" s="121">
        <v>20</v>
      </c>
      <c r="F33" s="138">
        <f>C23</f>
        <v>0.7470220402272728</v>
      </c>
      <c r="G33" s="178">
        <f t="shared" si="2"/>
        <v>0.24900734674242425</v>
      </c>
      <c r="H33" s="113"/>
      <c r="I33" s="113"/>
      <c r="J33" s="113"/>
      <c r="K33" s="113"/>
      <c r="L33" s="113"/>
      <c r="M33" s="113"/>
    </row>
    <row r="34" spans="1:13" ht="19.9" customHeight="1">
      <c r="A34" s="336" t="s">
        <v>318</v>
      </c>
      <c r="B34" s="119" t="str">
        <f>A24</f>
        <v>technik analityki</v>
      </c>
      <c r="C34" s="125">
        <v>1500</v>
      </c>
      <c r="D34" s="119" t="s">
        <v>166</v>
      </c>
      <c r="E34" s="121">
        <v>15</v>
      </c>
      <c r="F34" s="138">
        <f>C24</f>
        <v>0.5186486382291666</v>
      </c>
      <c r="G34" s="178">
        <f t="shared" si="2"/>
        <v>0.005186486382291667</v>
      </c>
      <c r="H34" s="113"/>
      <c r="I34" s="113"/>
      <c r="J34" s="113"/>
      <c r="K34" s="113"/>
      <c r="L34" s="113"/>
      <c r="M34" s="113"/>
    </row>
    <row r="35" spans="1:13" ht="19.9" customHeight="1">
      <c r="A35" s="337"/>
      <c r="B35" s="119" t="str">
        <f>A25</f>
        <v>pomoc laboratoryjna</v>
      </c>
      <c r="C35" s="125">
        <v>1500</v>
      </c>
      <c r="D35" s="119" t="s">
        <v>166</v>
      </c>
      <c r="E35" s="121">
        <v>15</v>
      </c>
      <c r="F35" s="138">
        <f>C25</f>
        <v>0.4141391625</v>
      </c>
      <c r="G35" s="178">
        <f t="shared" si="2"/>
        <v>0.004141391625</v>
      </c>
      <c r="H35" s="113"/>
      <c r="I35" s="113"/>
      <c r="J35" s="113"/>
      <c r="K35" s="113"/>
      <c r="L35" s="113"/>
      <c r="M35" s="113"/>
    </row>
    <row r="36" spans="1:13" ht="15">
      <c r="A36" s="339" t="s">
        <v>279</v>
      </c>
      <c r="B36" s="340"/>
      <c r="C36" s="340"/>
      <c r="D36" s="340"/>
      <c r="E36" s="340"/>
      <c r="F36" s="340"/>
      <c r="G36" s="127">
        <f>SUM(G29:G35)</f>
        <v>1.5897738240816603</v>
      </c>
      <c r="H36" s="113"/>
      <c r="I36" s="113"/>
      <c r="J36" s="113"/>
      <c r="K36" s="113"/>
      <c r="L36" s="113"/>
      <c r="M36" s="113"/>
    </row>
    <row r="37" spans="1:13" ht="15">
      <c r="A37" s="142"/>
      <c r="B37" s="142"/>
      <c r="C37" s="142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ht="15">
      <c r="A38" s="142"/>
      <c r="B38" s="142"/>
      <c r="C38" s="14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26.45" customHeight="1">
      <c r="A39" s="342" t="s">
        <v>334</v>
      </c>
      <c r="B39" s="342"/>
      <c r="C39" s="134">
        <f>H19</f>
        <v>0.5921046750514868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25.15" customHeight="1">
      <c r="A40" s="335" t="s">
        <v>335</v>
      </c>
      <c r="B40" s="335"/>
      <c r="C40" s="134">
        <f>G36</f>
        <v>1.5897738240816603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25.15" customHeight="1">
      <c r="A41" s="175" t="s">
        <v>209</v>
      </c>
      <c r="B41" s="176"/>
      <c r="C41" s="177">
        <f>SUM(C39:C40)</f>
        <v>2.181878499133147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8" spans="1:13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</sheetData>
  <mergeCells count="6">
    <mergeCell ref="A40:B40"/>
    <mergeCell ref="B1:C1"/>
    <mergeCell ref="A19:G19"/>
    <mergeCell ref="A34:A35"/>
    <mergeCell ref="A36:F36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0D716-7823-4814-AAAF-B80D1285384F}">
  <sheetPr>
    <tabColor rgb="FFFFFFCC"/>
  </sheetPr>
  <dimension ref="A1:M48"/>
  <sheetViews>
    <sheetView workbookViewId="0" topLeftCell="A28">
      <selection activeCell="A13" sqref="A13:XFD13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procedur'!C34</f>
        <v>Aminotransferaza asparaginianowa (AST)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procedur'!B34</f>
        <v>I19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43.9" customHeight="1">
      <c r="A8" s="119">
        <f>'Przykładowe materiały - ceny'!A97</f>
        <v>1095</v>
      </c>
      <c r="B8" s="120" t="str">
        <f>'Przykładowe materiały - ceny'!B97</f>
        <v>Odczynnik AST</v>
      </c>
      <c r="C8" s="119" t="str">
        <f>'Przykładowe materiały - ceny'!C97</f>
        <v>odczynnik do badań</v>
      </c>
      <c r="D8" s="119">
        <v>1</v>
      </c>
      <c r="E8" s="119" t="str">
        <f>'Przykładowe materiały - ceny'!E97</f>
        <v>szt</v>
      </c>
      <c r="F8" s="119">
        <v>1</v>
      </c>
      <c r="G8" s="122">
        <f>'Przykładowe materiały - ceny'!G97</f>
        <v>0.269568</v>
      </c>
      <c r="H8" s="123">
        <f>(F8/D8)*G8</f>
        <v>0.269568</v>
      </c>
      <c r="I8" s="124"/>
      <c r="J8" s="113"/>
      <c r="K8" s="113"/>
      <c r="L8" s="113"/>
      <c r="M8" s="113"/>
    </row>
    <row r="9" spans="1:13" ht="45">
      <c r="A9" s="119">
        <f>'Przykładowe materiały - ceny'!A92</f>
        <v>1090</v>
      </c>
      <c r="B9" s="120" t="str">
        <f>'Przykładowe materiały - ceny'!B92</f>
        <v>Odczynnik do kalibracji CFAS</v>
      </c>
      <c r="C9" s="119" t="str">
        <f>'Przykładowe materiały - ceny'!C92</f>
        <v>odczynnik  do kalibracji</v>
      </c>
      <c r="D9" s="125">
        <f>'Przykładowe materiały - ceny'!D92</f>
        <v>370000</v>
      </c>
      <c r="E9" s="119" t="str">
        <f>'Przykładowe materiały - ceny'!E92</f>
        <v>zestaw roczny</v>
      </c>
      <c r="F9" s="119">
        <v>1</v>
      </c>
      <c r="G9" s="122">
        <f>'Przykładowe materiały - ceny'!G92</f>
        <v>494.208</v>
      </c>
      <c r="H9" s="174">
        <f aca="true" t="shared" si="0" ref="H9:H11">(F9/D9)*G9</f>
        <v>0.0013356972972972973</v>
      </c>
      <c r="I9" s="124" t="s">
        <v>432</v>
      </c>
      <c r="J9" s="113"/>
      <c r="K9" s="113"/>
      <c r="L9" s="113"/>
      <c r="M9" s="113"/>
    </row>
    <row r="10" spans="1:13" ht="30">
      <c r="A10" s="119">
        <f>'Przykładowe materiały - ceny'!A93</f>
        <v>1091</v>
      </c>
      <c r="B10" s="120" t="str">
        <f>'Przykładowe materiały - ceny'!B93</f>
        <v>Odczynnik do kontroli PCCCM1</v>
      </c>
      <c r="C10" s="119" t="str">
        <f>'Przykładowe materiały - ceny'!C93</f>
        <v>materiał do kontroli</v>
      </c>
      <c r="D10" s="125">
        <f>'Przykładowe materiały - ceny'!D93</f>
        <v>370000</v>
      </c>
      <c r="E10" s="119" t="str">
        <f>'Przykładowe materiały - ceny'!E93</f>
        <v>zestaw roczny</v>
      </c>
      <c r="F10" s="119">
        <v>1</v>
      </c>
      <c r="G10" s="122">
        <f>'Przykładowe materiały - ceny'!G93</f>
        <v>1797.1200000000001</v>
      </c>
      <c r="H10" s="174">
        <f t="shared" si="0"/>
        <v>0.004857081081081081</v>
      </c>
      <c r="I10" s="124" t="s">
        <v>432</v>
      </c>
      <c r="J10" s="113"/>
      <c r="K10" s="113"/>
      <c r="L10" s="113"/>
      <c r="M10" s="113"/>
    </row>
    <row r="11" spans="1:13" ht="30">
      <c r="A11" s="119">
        <f>'Przykładowe materiały - ceny'!A94</f>
        <v>1092</v>
      </c>
      <c r="B11" s="120" t="str">
        <f>'Przykładowe materiały - ceny'!B94</f>
        <v>Odczynnik do kontroli PCCCM2</v>
      </c>
      <c r="C11" s="119" t="str">
        <f>'Przykładowe materiały - ceny'!C94</f>
        <v>materiał do kontroli</v>
      </c>
      <c r="D11" s="125">
        <f>'Przykładowe materiały - ceny'!D94</f>
        <v>370000</v>
      </c>
      <c r="E11" s="119" t="str">
        <f>'Przykładowe materiały - ceny'!E94</f>
        <v>zestaw roczny</v>
      </c>
      <c r="F11" s="119">
        <v>1</v>
      </c>
      <c r="G11" s="122">
        <f>'Przykładowe materiały - ceny'!G94</f>
        <v>2021.7600000000002</v>
      </c>
      <c r="H11" s="174">
        <f t="shared" si="0"/>
        <v>0.005464216216216217</v>
      </c>
      <c r="I11" s="124" t="s">
        <v>432</v>
      </c>
      <c r="J11" s="113"/>
      <c r="K11" s="113"/>
      <c r="L11" s="113"/>
      <c r="M11" s="113"/>
    </row>
    <row r="12" spans="1:13" ht="45" customHeight="1">
      <c r="A12" s="119"/>
      <c r="B12" s="124" t="s">
        <v>416</v>
      </c>
      <c r="C12" s="124"/>
      <c r="D12" s="125"/>
      <c r="E12" s="124"/>
      <c r="F12" s="124"/>
      <c r="G12" s="126"/>
      <c r="H12" s="123">
        <f>'Załącznik 2'!H20</f>
        <v>0.23179417873873875</v>
      </c>
      <c r="I12" s="124"/>
      <c r="J12" s="113"/>
      <c r="K12" s="113"/>
      <c r="L12" s="113"/>
      <c r="M12" s="113"/>
    </row>
    <row r="13" spans="1:13" s="25" customFormat="1" ht="37.15" customHeight="1">
      <c r="A13" s="20" t="s">
        <v>562</v>
      </c>
      <c r="B13" s="21" t="s">
        <v>561</v>
      </c>
      <c r="C13" s="22"/>
      <c r="D13" s="24"/>
      <c r="E13" s="23"/>
      <c r="F13" s="24"/>
      <c r="G13" s="24"/>
      <c r="H13" s="42">
        <f>'Przykładowe materiały wspólne'!H29</f>
        <v>0.07908550171815339</v>
      </c>
      <c r="I13" s="26"/>
      <c r="J13" s="69"/>
      <c r="K13" s="69"/>
      <c r="L13" s="69"/>
      <c r="M13" s="69"/>
    </row>
    <row r="14" spans="1:13" ht="15">
      <c r="A14" s="145"/>
      <c r="B14" s="145"/>
      <c r="C14" s="145"/>
      <c r="D14" s="145"/>
      <c r="E14" s="145"/>
      <c r="F14" s="145"/>
      <c r="G14" s="145"/>
      <c r="H14" s="145"/>
      <c r="I14" s="145"/>
      <c r="J14" s="113"/>
      <c r="K14" s="113"/>
      <c r="L14" s="113"/>
      <c r="M14" s="113"/>
    </row>
    <row r="15" spans="1:13" ht="15">
      <c r="A15" s="124"/>
      <c r="B15" s="124"/>
      <c r="C15" s="124"/>
      <c r="D15" s="125"/>
      <c r="E15" s="124"/>
      <c r="F15" s="124"/>
      <c r="G15" s="126"/>
      <c r="H15" s="123"/>
      <c r="I15" s="124"/>
      <c r="J15" s="113"/>
      <c r="K15" s="113"/>
      <c r="L15" s="113"/>
      <c r="M15" s="113"/>
    </row>
    <row r="16" spans="1:13" ht="15">
      <c r="A16" s="124"/>
      <c r="B16" s="124"/>
      <c r="C16" s="124"/>
      <c r="D16" s="125"/>
      <c r="E16" s="124"/>
      <c r="F16" s="124"/>
      <c r="G16" s="126"/>
      <c r="H16" s="123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20.45" customHeight="1">
      <c r="A19" s="339" t="s">
        <v>221</v>
      </c>
      <c r="B19" s="340"/>
      <c r="C19" s="340"/>
      <c r="D19" s="340"/>
      <c r="E19" s="340"/>
      <c r="F19" s="340"/>
      <c r="G19" s="341"/>
      <c r="H19" s="127">
        <f>SUM(H8:H18)</f>
        <v>0.5921046750514868</v>
      </c>
      <c r="I19" s="124"/>
      <c r="J19" s="113"/>
      <c r="K19" s="113"/>
      <c r="L19" s="113"/>
      <c r="M19" s="113"/>
    </row>
    <row r="20" spans="1:13" ht="15">
      <c r="A20" s="128"/>
      <c r="B20" s="128"/>
      <c r="C20" s="128"/>
      <c r="D20" s="129"/>
      <c r="E20" s="128"/>
      <c r="F20" s="128"/>
      <c r="G20" s="129"/>
      <c r="H20" s="128"/>
      <c r="I20" s="128"/>
      <c r="J20" s="113"/>
      <c r="K20" s="113"/>
      <c r="L20" s="113"/>
      <c r="M20" s="113"/>
    </row>
    <row r="21" spans="1:13" ht="15">
      <c r="A21" s="112" t="s">
        <v>175</v>
      </c>
      <c r="B21" s="113"/>
      <c r="C21" s="113"/>
      <c r="D21" s="130"/>
      <c r="E21" s="113"/>
      <c r="F21" s="113"/>
      <c r="G21" s="130"/>
      <c r="H21" s="128"/>
      <c r="I21" s="128"/>
      <c r="J21" s="113"/>
      <c r="K21" s="113"/>
      <c r="L21" s="113"/>
      <c r="M21" s="113"/>
    </row>
    <row r="22" spans="1:13" ht="15">
      <c r="A22" s="112" t="s">
        <v>176</v>
      </c>
      <c r="B22" s="131" t="s">
        <v>226</v>
      </c>
      <c r="C22" s="131" t="s">
        <v>227</v>
      </c>
      <c r="D22" s="113"/>
      <c r="E22" s="113"/>
      <c r="F22" s="113"/>
      <c r="G22" s="113"/>
      <c r="H22" s="132"/>
      <c r="I22" s="128"/>
      <c r="J22" s="113"/>
      <c r="K22" s="113"/>
      <c r="L22" s="113"/>
      <c r="M22" s="113"/>
    </row>
    <row r="23" spans="1:13" ht="15">
      <c r="A23" s="133" t="s">
        <v>167</v>
      </c>
      <c r="B23" s="134">
        <f>'Przykładowe stawki wynagrodzeń'!E14</f>
        <v>44.821322413636366</v>
      </c>
      <c r="C23" s="134">
        <f>B23/60</f>
        <v>0.7470220402272728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5">
      <c r="A24" s="135" t="s">
        <v>207</v>
      </c>
      <c r="B24" s="136">
        <f>'Przykładowe stawki wynagrodzeń'!E19</f>
        <v>31.11891829375</v>
      </c>
      <c r="C24" s="136">
        <f aca="true" t="shared" si="1" ref="C24:C25">B24/60</f>
        <v>0.5186486382291666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208</v>
      </c>
      <c r="B25" s="136">
        <f>'Przykładowe stawki wynagrodzeń'!E21</f>
        <v>24.84834975</v>
      </c>
      <c r="C25" s="136">
        <f t="shared" si="1"/>
        <v>0.4141391625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/>
      <c r="B26" s="136"/>
      <c r="C26" s="136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60">
      <c r="A27" s="114" t="s">
        <v>232</v>
      </c>
      <c r="B27" s="114" t="s">
        <v>222</v>
      </c>
      <c r="C27" s="114" t="s">
        <v>214</v>
      </c>
      <c r="D27" s="114" t="s">
        <v>233</v>
      </c>
      <c r="E27" s="114" t="s">
        <v>234</v>
      </c>
      <c r="F27" s="114" t="s">
        <v>223</v>
      </c>
      <c r="G27" s="114" t="s">
        <v>224</v>
      </c>
      <c r="H27" s="113"/>
      <c r="I27" s="113"/>
      <c r="J27" s="113"/>
      <c r="K27" s="113"/>
      <c r="L27" s="113"/>
      <c r="M27" s="113"/>
    </row>
    <row r="28" spans="1:13" ht="15">
      <c r="A28" s="118"/>
      <c r="B28" s="116" t="s">
        <v>153</v>
      </c>
      <c r="C28" s="116" t="s">
        <v>155</v>
      </c>
      <c r="D28" s="116" t="s">
        <v>156</v>
      </c>
      <c r="E28" s="116" t="s">
        <v>157</v>
      </c>
      <c r="F28" s="116" t="s">
        <v>158</v>
      </c>
      <c r="G28" s="137" t="s">
        <v>225</v>
      </c>
      <c r="H28" s="113"/>
      <c r="I28" s="113"/>
      <c r="J28" s="113"/>
      <c r="K28" s="113"/>
      <c r="L28" s="113"/>
      <c r="M28" s="113"/>
    </row>
    <row r="29" spans="1:13" ht="20.45" customHeight="1">
      <c r="A29" s="124" t="s">
        <v>238</v>
      </c>
      <c r="B29" s="119" t="str">
        <f>A24</f>
        <v>technik analityki</v>
      </c>
      <c r="C29" s="119">
        <v>3</v>
      </c>
      <c r="D29" s="119" t="s">
        <v>166</v>
      </c>
      <c r="E29" s="121">
        <v>5</v>
      </c>
      <c r="F29" s="138">
        <f>C24</f>
        <v>0.5186486382291666</v>
      </c>
      <c r="G29" s="139">
        <f>(E29/C29)*F29</f>
        <v>0.8644143970486111</v>
      </c>
      <c r="H29" s="113"/>
      <c r="I29" s="113"/>
      <c r="J29" s="113"/>
      <c r="K29" s="113"/>
      <c r="L29" s="113"/>
      <c r="M29" s="113"/>
    </row>
    <row r="30" spans="1:13" ht="20.45" customHeight="1">
      <c r="A30" s="124" t="s">
        <v>387</v>
      </c>
      <c r="B30" s="119" t="str">
        <f>A25</f>
        <v>pomoc laboratoryjna</v>
      </c>
      <c r="C30" s="125">
        <v>1500</v>
      </c>
      <c r="D30" s="119" t="s">
        <v>166</v>
      </c>
      <c r="E30" s="121">
        <v>5</v>
      </c>
      <c r="F30" s="138">
        <f>C25</f>
        <v>0.4141391625</v>
      </c>
      <c r="G30" s="178">
        <f aca="true" t="shared" si="2" ref="G30:G35">(E30/C30)*F30</f>
        <v>0.0013804638750000001</v>
      </c>
      <c r="H30" s="113"/>
      <c r="I30" s="113"/>
      <c r="J30" s="113"/>
      <c r="K30" s="113"/>
      <c r="L30" s="113"/>
      <c r="M30" s="113"/>
    </row>
    <row r="31" spans="1:13" ht="25.15" customHeight="1">
      <c r="A31" s="124" t="s">
        <v>418</v>
      </c>
      <c r="B31" s="140" t="str">
        <f>A23</f>
        <v>diagnosta laboratoryjny</v>
      </c>
      <c r="C31" s="125">
        <v>1500</v>
      </c>
      <c r="D31" s="119" t="s">
        <v>166</v>
      </c>
      <c r="E31" s="121">
        <v>60</v>
      </c>
      <c r="F31" s="138">
        <f>C23</f>
        <v>0.7470220402272728</v>
      </c>
      <c r="G31" s="178">
        <f t="shared" si="2"/>
        <v>0.029880881609090915</v>
      </c>
      <c r="H31" s="113"/>
      <c r="I31" s="113"/>
      <c r="J31" s="113"/>
      <c r="K31" s="113"/>
      <c r="L31" s="113"/>
      <c r="M31" s="113"/>
    </row>
    <row r="32" spans="1:13" ht="19.9" customHeight="1">
      <c r="A32" s="124" t="s">
        <v>420</v>
      </c>
      <c r="B32" s="119" t="str">
        <f>A23</f>
        <v>diagnosta laboratoryjny</v>
      </c>
      <c r="C32" s="125">
        <v>60</v>
      </c>
      <c r="D32" s="119" t="s">
        <v>166</v>
      </c>
      <c r="E32" s="121">
        <v>35</v>
      </c>
      <c r="F32" s="138">
        <f>C23</f>
        <v>0.7470220402272728</v>
      </c>
      <c r="G32" s="178">
        <f t="shared" si="2"/>
        <v>0.4357628567992425</v>
      </c>
      <c r="H32" s="113"/>
      <c r="I32" s="113"/>
      <c r="J32" s="113"/>
      <c r="K32" s="113"/>
      <c r="L32" s="113"/>
      <c r="M32" s="113"/>
    </row>
    <row r="33" spans="1:13" ht="19.9" customHeight="1">
      <c r="A33" s="124" t="s">
        <v>317</v>
      </c>
      <c r="B33" s="119" t="str">
        <f>A23</f>
        <v>diagnosta laboratoryjny</v>
      </c>
      <c r="C33" s="125">
        <v>60</v>
      </c>
      <c r="D33" s="119" t="s">
        <v>166</v>
      </c>
      <c r="E33" s="121">
        <v>20</v>
      </c>
      <c r="F33" s="138">
        <f>C23</f>
        <v>0.7470220402272728</v>
      </c>
      <c r="G33" s="178">
        <f t="shared" si="2"/>
        <v>0.24900734674242425</v>
      </c>
      <c r="H33" s="113"/>
      <c r="I33" s="113"/>
      <c r="J33" s="113"/>
      <c r="K33" s="113"/>
      <c r="L33" s="113"/>
      <c r="M33" s="113"/>
    </row>
    <row r="34" spans="1:13" ht="19.9" customHeight="1">
      <c r="A34" s="336" t="s">
        <v>318</v>
      </c>
      <c r="B34" s="119" t="str">
        <f>A24</f>
        <v>technik analityki</v>
      </c>
      <c r="C34" s="125">
        <v>1500</v>
      </c>
      <c r="D34" s="119" t="s">
        <v>166</v>
      </c>
      <c r="E34" s="121">
        <v>15</v>
      </c>
      <c r="F34" s="138">
        <f>C24</f>
        <v>0.5186486382291666</v>
      </c>
      <c r="G34" s="178">
        <f t="shared" si="2"/>
        <v>0.005186486382291667</v>
      </c>
      <c r="H34" s="113"/>
      <c r="I34" s="113"/>
      <c r="J34" s="113"/>
      <c r="K34" s="113"/>
      <c r="L34" s="113"/>
      <c r="M34" s="113"/>
    </row>
    <row r="35" spans="1:13" ht="19.9" customHeight="1">
      <c r="A35" s="337"/>
      <c r="B35" s="119" t="str">
        <f>A25</f>
        <v>pomoc laboratoryjna</v>
      </c>
      <c r="C35" s="125">
        <v>1500</v>
      </c>
      <c r="D35" s="119" t="s">
        <v>166</v>
      </c>
      <c r="E35" s="121">
        <v>15</v>
      </c>
      <c r="F35" s="138">
        <f>C25</f>
        <v>0.4141391625</v>
      </c>
      <c r="G35" s="178">
        <f t="shared" si="2"/>
        <v>0.004141391625</v>
      </c>
      <c r="H35" s="113"/>
      <c r="I35" s="113"/>
      <c r="J35" s="113"/>
      <c r="K35" s="113"/>
      <c r="L35" s="113"/>
      <c r="M35" s="113"/>
    </row>
    <row r="36" spans="1:13" ht="15">
      <c r="A36" s="339" t="s">
        <v>279</v>
      </c>
      <c r="B36" s="340"/>
      <c r="C36" s="340"/>
      <c r="D36" s="340"/>
      <c r="E36" s="340"/>
      <c r="F36" s="340"/>
      <c r="G36" s="127">
        <f>SUM(G29:G35)</f>
        <v>1.5897738240816603</v>
      </c>
      <c r="H36" s="113"/>
      <c r="I36" s="113"/>
      <c r="J36" s="113"/>
      <c r="K36" s="113"/>
      <c r="L36" s="113"/>
      <c r="M36" s="113"/>
    </row>
    <row r="37" spans="1:13" ht="15">
      <c r="A37" s="142"/>
      <c r="B37" s="142"/>
      <c r="C37" s="142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ht="15">
      <c r="A38" s="142"/>
      <c r="B38" s="142"/>
      <c r="C38" s="14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26.45" customHeight="1">
      <c r="A39" s="342" t="s">
        <v>334</v>
      </c>
      <c r="B39" s="342"/>
      <c r="C39" s="134">
        <f>H19</f>
        <v>0.5921046750514868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25.15" customHeight="1">
      <c r="A40" s="335" t="s">
        <v>335</v>
      </c>
      <c r="B40" s="335"/>
      <c r="C40" s="134">
        <f>G36</f>
        <v>1.5897738240816603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25.15" customHeight="1">
      <c r="A41" s="175" t="s">
        <v>209</v>
      </c>
      <c r="B41" s="176"/>
      <c r="C41" s="177">
        <f>SUM(C39:C40)</f>
        <v>2.181878499133147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8" spans="1:13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</sheetData>
  <mergeCells count="6">
    <mergeCell ref="A40:B40"/>
    <mergeCell ref="B1:C1"/>
    <mergeCell ref="A19:G19"/>
    <mergeCell ref="A34:A35"/>
    <mergeCell ref="A36:F36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CF58F-B7D3-4584-9E94-9869FA12E831}">
  <sheetPr>
    <tabColor rgb="FFFFFFCC"/>
  </sheetPr>
  <dimension ref="A1:M48"/>
  <sheetViews>
    <sheetView workbookViewId="0" topLeftCell="A28">
      <selection activeCell="A13" sqref="A13:XFD13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procedur'!C35</f>
        <v>Amylaza w surowicy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procedur'!B35</f>
        <v>I25.1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43.9" customHeight="1">
      <c r="A8" s="119">
        <f>'Przykładowe materiały - ceny'!A98</f>
        <v>1096</v>
      </c>
      <c r="B8" s="120" t="str">
        <f>'Przykładowe materiały - ceny'!B98</f>
        <v>Odczynnik do oznaczenia amylazy</v>
      </c>
      <c r="C8" s="119" t="str">
        <f>'Przykładowe materiały - ceny'!C98</f>
        <v>odczynnik do badań</v>
      </c>
      <c r="D8" s="119">
        <v>1</v>
      </c>
      <c r="E8" s="119" t="str">
        <f>'Przykładowe materiały - ceny'!E98</f>
        <v>szt</v>
      </c>
      <c r="F8" s="119">
        <v>1</v>
      </c>
      <c r="G8" s="122">
        <f>'Przykładowe materiały - ceny'!G98</f>
        <v>2.02176</v>
      </c>
      <c r="H8" s="123">
        <f>(F8/D8)*G8</f>
        <v>2.02176</v>
      </c>
      <c r="I8" s="124"/>
      <c r="J8" s="113"/>
      <c r="K8" s="113"/>
      <c r="L8" s="113"/>
      <c r="M8" s="113"/>
    </row>
    <row r="9" spans="1:13" ht="45">
      <c r="A9" s="119">
        <f>'Przykładowe materiały - ceny'!A92</f>
        <v>1090</v>
      </c>
      <c r="B9" s="120" t="str">
        <f>'Przykładowe materiały - ceny'!B92</f>
        <v>Odczynnik do kalibracji CFAS</v>
      </c>
      <c r="C9" s="119" t="str">
        <f>'Przykładowe materiały - ceny'!C92</f>
        <v>odczynnik  do kalibracji</v>
      </c>
      <c r="D9" s="125">
        <f>'Przykładowe materiały - ceny'!D92</f>
        <v>370000</v>
      </c>
      <c r="E9" s="119" t="str">
        <f>'Przykładowe materiały - ceny'!E92</f>
        <v>zestaw roczny</v>
      </c>
      <c r="F9" s="119">
        <v>1</v>
      </c>
      <c r="G9" s="122">
        <f>'Przykładowe materiały - ceny'!G92</f>
        <v>494.208</v>
      </c>
      <c r="H9" s="174">
        <f aca="true" t="shared" si="0" ref="H9:H11">(F9/D9)*G9</f>
        <v>0.0013356972972972973</v>
      </c>
      <c r="I9" s="124" t="s">
        <v>432</v>
      </c>
      <c r="J9" s="113"/>
      <c r="K9" s="113"/>
      <c r="L9" s="113"/>
      <c r="M9" s="113"/>
    </row>
    <row r="10" spans="1:13" ht="30">
      <c r="A10" s="119">
        <f>'Przykładowe materiały - ceny'!A93</f>
        <v>1091</v>
      </c>
      <c r="B10" s="120" t="str">
        <f>'Przykładowe materiały - ceny'!B93</f>
        <v>Odczynnik do kontroli PCCCM1</v>
      </c>
      <c r="C10" s="119" t="str">
        <f>'Przykładowe materiały - ceny'!C93</f>
        <v>materiał do kontroli</v>
      </c>
      <c r="D10" s="125">
        <f>'Przykładowe materiały - ceny'!D93</f>
        <v>370000</v>
      </c>
      <c r="E10" s="119" t="str">
        <f>'Przykładowe materiały - ceny'!E93</f>
        <v>zestaw roczny</v>
      </c>
      <c r="F10" s="119">
        <v>1</v>
      </c>
      <c r="G10" s="122">
        <f>'Przykładowe materiały - ceny'!G93</f>
        <v>1797.1200000000001</v>
      </c>
      <c r="H10" s="174">
        <f t="shared" si="0"/>
        <v>0.004857081081081081</v>
      </c>
      <c r="I10" s="124" t="s">
        <v>432</v>
      </c>
      <c r="J10" s="113"/>
      <c r="K10" s="113"/>
      <c r="L10" s="113"/>
      <c r="M10" s="113"/>
    </row>
    <row r="11" spans="1:13" ht="30">
      <c r="A11" s="119">
        <f>'Przykładowe materiały - ceny'!A94</f>
        <v>1092</v>
      </c>
      <c r="B11" s="120" t="str">
        <f>'Przykładowe materiały - ceny'!B94</f>
        <v>Odczynnik do kontroli PCCCM2</v>
      </c>
      <c r="C11" s="119" t="str">
        <f>'Przykładowe materiały - ceny'!C94</f>
        <v>materiał do kontroli</v>
      </c>
      <c r="D11" s="125">
        <f>'Przykładowe materiały - ceny'!D94</f>
        <v>370000</v>
      </c>
      <c r="E11" s="119" t="str">
        <f>'Przykładowe materiały - ceny'!E94</f>
        <v>zestaw roczny</v>
      </c>
      <c r="F11" s="119">
        <v>1</v>
      </c>
      <c r="G11" s="122">
        <f>'Przykładowe materiały - ceny'!G94</f>
        <v>2021.7600000000002</v>
      </c>
      <c r="H11" s="174">
        <f t="shared" si="0"/>
        <v>0.005464216216216217</v>
      </c>
      <c r="I11" s="124" t="s">
        <v>432</v>
      </c>
      <c r="J11" s="113"/>
      <c r="K11" s="113"/>
      <c r="L11" s="113"/>
      <c r="M11" s="113"/>
    </row>
    <row r="12" spans="1:13" ht="45" customHeight="1">
      <c r="A12" s="119"/>
      <c r="B12" s="124" t="s">
        <v>416</v>
      </c>
      <c r="C12" s="124"/>
      <c r="D12" s="125"/>
      <c r="E12" s="124"/>
      <c r="F12" s="124"/>
      <c r="G12" s="126"/>
      <c r="H12" s="123">
        <f>'Załącznik 2'!H20</f>
        <v>0.23179417873873875</v>
      </c>
      <c r="I12" s="124"/>
      <c r="J12" s="113"/>
      <c r="K12" s="113"/>
      <c r="L12" s="113"/>
      <c r="M12" s="113"/>
    </row>
    <row r="13" spans="1:13" s="25" customFormat="1" ht="37.15" customHeight="1">
      <c r="A13" s="20" t="s">
        <v>562</v>
      </c>
      <c r="B13" s="21" t="s">
        <v>561</v>
      </c>
      <c r="C13" s="22"/>
      <c r="D13" s="24"/>
      <c r="E13" s="23"/>
      <c r="F13" s="24"/>
      <c r="G13" s="24"/>
      <c r="H13" s="42">
        <f>'Przykładowe materiały wspólne'!H29</f>
        <v>0.07908550171815339</v>
      </c>
      <c r="I13" s="26"/>
      <c r="J13" s="69"/>
      <c r="K13" s="69"/>
      <c r="L13" s="69"/>
      <c r="M13" s="69"/>
    </row>
    <row r="14" spans="1:13" ht="15">
      <c r="A14" s="145"/>
      <c r="B14" s="145"/>
      <c r="C14" s="145"/>
      <c r="D14" s="145"/>
      <c r="E14" s="145"/>
      <c r="F14" s="145"/>
      <c r="G14" s="145"/>
      <c r="H14" s="145"/>
      <c r="I14" s="145"/>
      <c r="J14" s="113"/>
      <c r="K14" s="113"/>
      <c r="L14" s="113"/>
      <c r="M14" s="113"/>
    </row>
    <row r="15" spans="1:13" ht="15">
      <c r="A15" s="124"/>
      <c r="B15" s="124"/>
      <c r="C15" s="124"/>
      <c r="D15" s="125"/>
      <c r="E15" s="124"/>
      <c r="F15" s="124"/>
      <c r="G15" s="126"/>
      <c r="H15" s="123"/>
      <c r="I15" s="124"/>
      <c r="J15" s="113"/>
      <c r="K15" s="113"/>
      <c r="L15" s="113"/>
      <c r="M15" s="113"/>
    </row>
    <row r="16" spans="1:13" ht="15">
      <c r="A16" s="124"/>
      <c r="B16" s="124"/>
      <c r="C16" s="124"/>
      <c r="D16" s="125"/>
      <c r="E16" s="124"/>
      <c r="F16" s="124"/>
      <c r="G16" s="126"/>
      <c r="H16" s="123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20.45" customHeight="1">
      <c r="A19" s="339" t="s">
        <v>221</v>
      </c>
      <c r="B19" s="340"/>
      <c r="C19" s="340"/>
      <c r="D19" s="340"/>
      <c r="E19" s="340"/>
      <c r="F19" s="340"/>
      <c r="G19" s="341"/>
      <c r="H19" s="127">
        <f>SUM(H8:H18)</f>
        <v>2.344296675051487</v>
      </c>
      <c r="I19" s="124"/>
      <c r="J19" s="113"/>
      <c r="K19" s="113"/>
      <c r="L19" s="113"/>
      <c r="M19" s="113"/>
    </row>
    <row r="20" spans="1:13" ht="15">
      <c r="A20" s="128"/>
      <c r="B20" s="128"/>
      <c r="C20" s="128"/>
      <c r="D20" s="129"/>
      <c r="E20" s="128"/>
      <c r="F20" s="128"/>
      <c r="G20" s="129"/>
      <c r="H20" s="128"/>
      <c r="I20" s="128"/>
      <c r="J20" s="113"/>
      <c r="K20" s="113"/>
      <c r="L20" s="113"/>
      <c r="M20" s="113"/>
    </row>
    <row r="21" spans="1:13" ht="15">
      <c r="A21" s="112" t="s">
        <v>175</v>
      </c>
      <c r="B21" s="113"/>
      <c r="C21" s="113"/>
      <c r="D21" s="130"/>
      <c r="E21" s="113"/>
      <c r="F21" s="113"/>
      <c r="G21" s="130"/>
      <c r="H21" s="128"/>
      <c r="I21" s="128"/>
      <c r="J21" s="113"/>
      <c r="K21" s="113"/>
      <c r="L21" s="113"/>
      <c r="M21" s="113"/>
    </row>
    <row r="22" spans="1:13" ht="15">
      <c r="A22" s="112" t="s">
        <v>176</v>
      </c>
      <c r="B22" s="131" t="s">
        <v>226</v>
      </c>
      <c r="C22" s="131" t="s">
        <v>227</v>
      </c>
      <c r="D22" s="113"/>
      <c r="E22" s="113"/>
      <c r="F22" s="113"/>
      <c r="G22" s="113"/>
      <c r="H22" s="132"/>
      <c r="I22" s="128"/>
      <c r="J22" s="113"/>
      <c r="K22" s="113"/>
      <c r="L22" s="113"/>
      <c r="M22" s="113"/>
    </row>
    <row r="23" spans="1:13" ht="15">
      <c r="A23" s="133" t="s">
        <v>167</v>
      </c>
      <c r="B23" s="134">
        <f>'Przykładowe stawki wynagrodzeń'!E14</f>
        <v>44.821322413636366</v>
      </c>
      <c r="C23" s="134">
        <f>B23/60</f>
        <v>0.7470220402272728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5">
      <c r="A24" s="135" t="s">
        <v>207</v>
      </c>
      <c r="B24" s="136">
        <f>'Przykładowe stawki wynagrodzeń'!E19</f>
        <v>31.11891829375</v>
      </c>
      <c r="C24" s="136">
        <f aca="true" t="shared" si="1" ref="C24:C25">B24/60</f>
        <v>0.5186486382291666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208</v>
      </c>
      <c r="B25" s="136">
        <f>'Przykładowe stawki wynagrodzeń'!E21</f>
        <v>24.84834975</v>
      </c>
      <c r="C25" s="136">
        <f t="shared" si="1"/>
        <v>0.4141391625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/>
      <c r="B26" s="136"/>
      <c r="C26" s="136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60">
      <c r="A27" s="114" t="s">
        <v>232</v>
      </c>
      <c r="B27" s="114" t="s">
        <v>222</v>
      </c>
      <c r="C27" s="114" t="s">
        <v>214</v>
      </c>
      <c r="D27" s="114" t="s">
        <v>233</v>
      </c>
      <c r="E27" s="114" t="s">
        <v>234</v>
      </c>
      <c r="F27" s="114" t="s">
        <v>223</v>
      </c>
      <c r="G27" s="114" t="s">
        <v>224</v>
      </c>
      <c r="H27" s="113"/>
      <c r="I27" s="113"/>
      <c r="J27" s="113"/>
      <c r="K27" s="113"/>
      <c r="L27" s="113"/>
      <c r="M27" s="113"/>
    </row>
    <row r="28" spans="1:13" ht="15">
      <c r="A28" s="118"/>
      <c r="B28" s="116" t="s">
        <v>153</v>
      </c>
      <c r="C28" s="116" t="s">
        <v>155</v>
      </c>
      <c r="D28" s="116" t="s">
        <v>156</v>
      </c>
      <c r="E28" s="116" t="s">
        <v>157</v>
      </c>
      <c r="F28" s="116" t="s">
        <v>158</v>
      </c>
      <c r="G28" s="137" t="s">
        <v>225</v>
      </c>
      <c r="H28" s="113"/>
      <c r="I28" s="113"/>
      <c r="J28" s="113"/>
      <c r="K28" s="113"/>
      <c r="L28" s="113"/>
      <c r="M28" s="113"/>
    </row>
    <row r="29" spans="1:13" ht="20.45" customHeight="1">
      <c r="A29" s="124" t="s">
        <v>238</v>
      </c>
      <c r="B29" s="119" t="str">
        <f>A24</f>
        <v>technik analityki</v>
      </c>
      <c r="C29" s="119">
        <v>3</v>
      </c>
      <c r="D29" s="119" t="s">
        <v>166</v>
      </c>
      <c r="E29" s="121">
        <v>5</v>
      </c>
      <c r="F29" s="138">
        <f>C24</f>
        <v>0.5186486382291666</v>
      </c>
      <c r="G29" s="139">
        <f>(E29/C29)*F29</f>
        <v>0.8644143970486111</v>
      </c>
      <c r="H29" s="113"/>
      <c r="I29" s="113"/>
      <c r="J29" s="113"/>
      <c r="K29" s="113"/>
      <c r="L29" s="113"/>
      <c r="M29" s="113"/>
    </row>
    <row r="30" spans="1:13" ht="20.45" customHeight="1">
      <c r="A30" s="124" t="s">
        <v>387</v>
      </c>
      <c r="B30" s="119" t="str">
        <f>A25</f>
        <v>pomoc laboratoryjna</v>
      </c>
      <c r="C30" s="125">
        <v>1500</v>
      </c>
      <c r="D30" s="119" t="s">
        <v>166</v>
      </c>
      <c r="E30" s="121">
        <v>5</v>
      </c>
      <c r="F30" s="138">
        <f>C25</f>
        <v>0.4141391625</v>
      </c>
      <c r="G30" s="178">
        <f aca="true" t="shared" si="2" ref="G30:G35">(E30/C30)*F30</f>
        <v>0.0013804638750000001</v>
      </c>
      <c r="H30" s="113"/>
      <c r="I30" s="113"/>
      <c r="J30" s="113"/>
      <c r="K30" s="113"/>
      <c r="L30" s="113"/>
      <c r="M30" s="113"/>
    </row>
    <row r="31" spans="1:13" ht="25.15" customHeight="1">
      <c r="A31" s="124" t="s">
        <v>418</v>
      </c>
      <c r="B31" s="140" t="str">
        <f>A23</f>
        <v>diagnosta laboratoryjny</v>
      </c>
      <c r="C31" s="125">
        <v>1500</v>
      </c>
      <c r="D31" s="119" t="s">
        <v>166</v>
      </c>
      <c r="E31" s="121">
        <v>60</v>
      </c>
      <c r="F31" s="138">
        <f>C23</f>
        <v>0.7470220402272728</v>
      </c>
      <c r="G31" s="178">
        <f t="shared" si="2"/>
        <v>0.029880881609090915</v>
      </c>
      <c r="H31" s="113"/>
      <c r="I31" s="113"/>
      <c r="J31" s="113"/>
      <c r="K31" s="113"/>
      <c r="L31" s="113"/>
      <c r="M31" s="113"/>
    </row>
    <row r="32" spans="1:13" ht="19.9" customHeight="1">
      <c r="A32" s="124" t="s">
        <v>420</v>
      </c>
      <c r="B32" s="119" t="str">
        <f>A23</f>
        <v>diagnosta laboratoryjny</v>
      </c>
      <c r="C32" s="125">
        <v>60</v>
      </c>
      <c r="D32" s="119" t="s">
        <v>166</v>
      </c>
      <c r="E32" s="121">
        <v>35</v>
      </c>
      <c r="F32" s="138">
        <f>C23</f>
        <v>0.7470220402272728</v>
      </c>
      <c r="G32" s="178">
        <f t="shared" si="2"/>
        <v>0.4357628567992425</v>
      </c>
      <c r="H32" s="113"/>
      <c r="I32" s="113"/>
      <c r="J32" s="113"/>
      <c r="K32" s="113"/>
      <c r="L32" s="113"/>
      <c r="M32" s="113"/>
    </row>
    <row r="33" spans="1:13" ht="19.9" customHeight="1">
      <c r="A33" s="124" t="s">
        <v>317</v>
      </c>
      <c r="B33" s="119" t="str">
        <f>A23</f>
        <v>diagnosta laboratoryjny</v>
      </c>
      <c r="C33" s="125">
        <v>60</v>
      </c>
      <c r="D33" s="119" t="s">
        <v>166</v>
      </c>
      <c r="E33" s="121">
        <v>20</v>
      </c>
      <c r="F33" s="138">
        <f>C23</f>
        <v>0.7470220402272728</v>
      </c>
      <c r="G33" s="178">
        <f t="shared" si="2"/>
        <v>0.24900734674242425</v>
      </c>
      <c r="H33" s="113"/>
      <c r="I33" s="113"/>
      <c r="J33" s="113"/>
      <c r="K33" s="113"/>
      <c r="L33" s="113"/>
      <c r="M33" s="113"/>
    </row>
    <row r="34" spans="1:13" ht="19.9" customHeight="1">
      <c r="A34" s="336" t="s">
        <v>318</v>
      </c>
      <c r="B34" s="119" t="str">
        <f>A24</f>
        <v>technik analityki</v>
      </c>
      <c r="C34" s="125">
        <v>1500</v>
      </c>
      <c r="D34" s="119" t="s">
        <v>166</v>
      </c>
      <c r="E34" s="121">
        <v>15</v>
      </c>
      <c r="F34" s="138">
        <f>C24</f>
        <v>0.5186486382291666</v>
      </c>
      <c r="G34" s="178">
        <f t="shared" si="2"/>
        <v>0.005186486382291667</v>
      </c>
      <c r="H34" s="113"/>
      <c r="I34" s="113"/>
      <c r="J34" s="113"/>
      <c r="K34" s="113"/>
      <c r="L34" s="113"/>
      <c r="M34" s="113"/>
    </row>
    <row r="35" spans="1:13" ht="19.9" customHeight="1">
      <c r="A35" s="337"/>
      <c r="B35" s="119" t="str">
        <f>A25</f>
        <v>pomoc laboratoryjna</v>
      </c>
      <c r="C35" s="125">
        <v>1500</v>
      </c>
      <c r="D35" s="119" t="s">
        <v>166</v>
      </c>
      <c r="E35" s="121">
        <v>15</v>
      </c>
      <c r="F35" s="138">
        <f>C25</f>
        <v>0.4141391625</v>
      </c>
      <c r="G35" s="178">
        <f t="shared" si="2"/>
        <v>0.004141391625</v>
      </c>
      <c r="H35" s="113"/>
      <c r="I35" s="113"/>
      <c r="J35" s="113"/>
      <c r="K35" s="113"/>
      <c r="L35" s="113"/>
      <c r="M35" s="113"/>
    </row>
    <row r="36" spans="1:13" ht="15">
      <c r="A36" s="339" t="s">
        <v>279</v>
      </c>
      <c r="B36" s="340"/>
      <c r="C36" s="340"/>
      <c r="D36" s="340"/>
      <c r="E36" s="340"/>
      <c r="F36" s="340"/>
      <c r="G36" s="127">
        <f>SUM(G29:G35)</f>
        <v>1.5897738240816603</v>
      </c>
      <c r="H36" s="113"/>
      <c r="I36" s="113"/>
      <c r="J36" s="113"/>
      <c r="K36" s="113"/>
      <c r="L36" s="113"/>
      <c r="M36" s="113"/>
    </row>
    <row r="37" spans="1:13" ht="15">
      <c r="A37" s="142"/>
      <c r="B37" s="142"/>
      <c r="C37" s="142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ht="15">
      <c r="A38" s="142"/>
      <c r="B38" s="142"/>
      <c r="C38" s="14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26.45" customHeight="1">
      <c r="A39" s="342" t="s">
        <v>334</v>
      </c>
      <c r="B39" s="342"/>
      <c r="C39" s="134">
        <f>H19</f>
        <v>2.344296675051487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25.15" customHeight="1">
      <c r="A40" s="335" t="s">
        <v>335</v>
      </c>
      <c r="B40" s="335"/>
      <c r="C40" s="134">
        <f>G36</f>
        <v>1.5897738240816603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25.15" customHeight="1">
      <c r="A41" s="175" t="s">
        <v>209</v>
      </c>
      <c r="B41" s="176"/>
      <c r="C41" s="177">
        <f>SUM(C39:C40)</f>
        <v>3.9340704991331474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8" spans="1:13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</sheetData>
  <mergeCells count="6">
    <mergeCell ref="A40:B40"/>
    <mergeCell ref="B1:C1"/>
    <mergeCell ref="A19:G19"/>
    <mergeCell ref="A34:A35"/>
    <mergeCell ref="A36:F36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09DCE-C792-42CE-8223-5D125F6FEFED}">
  <dimension ref="A1:I21"/>
  <sheetViews>
    <sheetView workbookViewId="0" topLeftCell="A1">
      <selection activeCell="A1" sqref="A1:E1"/>
    </sheetView>
  </sheetViews>
  <sheetFormatPr defaultColWidth="9.140625" defaultRowHeight="15"/>
  <cols>
    <col min="1" max="1" width="5.140625" style="18" customWidth="1"/>
    <col min="2" max="2" width="23.7109375" style="18" customWidth="1"/>
    <col min="3" max="3" width="35.7109375" style="18" customWidth="1"/>
    <col min="4" max="4" width="22.7109375" style="18" customWidth="1"/>
    <col min="5" max="5" width="18.7109375" style="18" customWidth="1"/>
    <col min="6" max="6" width="18.00390625" style="18" customWidth="1"/>
    <col min="7" max="7" width="14.7109375" style="18" customWidth="1"/>
    <col min="8" max="8" width="9.8515625" style="18" bestFit="1" customWidth="1"/>
    <col min="9" max="9" width="10.8515625" style="18" bestFit="1" customWidth="1"/>
    <col min="10" max="256" width="8.8515625" style="18" customWidth="1"/>
    <col min="257" max="257" width="5.140625" style="18" customWidth="1"/>
    <col min="258" max="258" width="23.7109375" style="18" customWidth="1"/>
    <col min="259" max="259" width="35.7109375" style="18" customWidth="1"/>
    <col min="260" max="260" width="22.7109375" style="18" customWidth="1"/>
    <col min="261" max="261" width="18.7109375" style="18" customWidth="1"/>
    <col min="262" max="262" width="18.00390625" style="18" customWidth="1"/>
    <col min="263" max="263" width="14.7109375" style="18" customWidth="1"/>
    <col min="264" max="264" width="9.8515625" style="18" bestFit="1" customWidth="1"/>
    <col min="265" max="265" width="10.8515625" style="18" bestFit="1" customWidth="1"/>
    <col min="266" max="512" width="8.8515625" style="18" customWidth="1"/>
    <col min="513" max="513" width="5.140625" style="18" customWidth="1"/>
    <col min="514" max="514" width="23.7109375" style="18" customWidth="1"/>
    <col min="515" max="515" width="35.7109375" style="18" customWidth="1"/>
    <col min="516" max="516" width="22.7109375" style="18" customWidth="1"/>
    <col min="517" max="517" width="18.7109375" style="18" customWidth="1"/>
    <col min="518" max="518" width="18.00390625" style="18" customWidth="1"/>
    <col min="519" max="519" width="14.7109375" style="18" customWidth="1"/>
    <col min="520" max="520" width="9.8515625" style="18" bestFit="1" customWidth="1"/>
    <col min="521" max="521" width="10.8515625" style="18" bestFit="1" customWidth="1"/>
    <col min="522" max="768" width="8.8515625" style="18" customWidth="1"/>
    <col min="769" max="769" width="5.140625" style="18" customWidth="1"/>
    <col min="770" max="770" width="23.7109375" style="18" customWidth="1"/>
    <col min="771" max="771" width="35.7109375" style="18" customWidth="1"/>
    <col min="772" max="772" width="22.7109375" style="18" customWidth="1"/>
    <col min="773" max="773" width="18.7109375" style="18" customWidth="1"/>
    <col min="774" max="774" width="18.00390625" style="18" customWidth="1"/>
    <col min="775" max="775" width="14.7109375" style="18" customWidth="1"/>
    <col min="776" max="776" width="9.8515625" style="18" bestFit="1" customWidth="1"/>
    <col min="777" max="777" width="10.8515625" style="18" bestFit="1" customWidth="1"/>
    <col min="778" max="1024" width="8.8515625" style="18" customWidth="1"/>
    <col min="1025" max="1025" width="5.140625" style="18" customWidth="1"/>
    <col min="1026" max="1026" width="23.7109375" style="18" customWidth="1"/>
    <col min="1027" max="1027" width="35.7109375" style="18" customWidth="1"/>
    <col min="1028" max="1028" width="22.7109375" style="18" customWidth="1"/>
    <col min="1029" max="1029" width="18.7109375" style="18" customWidth="1"/>
    <col min="1030" max="1030" width="18.00390625" style="18" customWidth="1"/>
    <col min="1031" max="1031" width="14.7109375" style="18" customWidth="1"/>
    <col min="1032" max="1032" width="9.8515625" style="18" bestFit="1" customWidth="1"/>
    <col min="1033" max="1033" width="10.8515625" style="18" bestFit="1" customWidth="1"/>
    <col min="1034" max="1280" width="8.8515625" style="18" customWidth="1"/>
    <col min="1281" max="1281" width="5.140625" style="18" customWidth="1"/>
    <col min="1282" max="1282" width="23.7109375" style="18" customWidth="1"/>
    <col min="1283" max="1283" width="35.7109375" style="18" customWidth="1"/>
    <col min="1284" max="1284" width="22.7109375" style="18" customWidth="1"/>
    <col min="1285" max="1285" width="18.7109375" style="18" customWidth="1"/>
    <col min="1286" max="1286" width="18.00390625" style="18" customWidth="1"/>
    <col min="1287" max="1287" width="14.7109375" style="18" customWidth="1"/>
    <col min="1288" max="1288" width="9.8515625" style="18" bestFit="1" customWidth="1"/>
    <col min="1289" max="1289" width="10.8515625" style="18" bestFit="1" customWidth="1"/>
    <col min="1290" max="1536" width="8.8515625" style="18" customWidth="1"/>
    <col min="1537" max="1537" width="5.140625" style="18" customWidth="1"/>
    <col min="1538" max="1538" width="23.7109375" style="18" customWidth="1"/>
    <col min="1539" max="1539" width="35.7109375" style="18" customWidth="1"/>
    <col min="1540" max="1540" width="22.7109375" style="18" customWidth="1"/>
    <col min="1541" max="1541" width="18.7109375" style="18" customWidth="1"/>
    <col min="1542" max="1542" width="18.00390625" style="18" customWidth="1"/>
    <col min="1543" max="1543" width="14.7109375" style="18" customWidth="1"/>
    <col min="1544" max="1544" width="9.8515625" style="18" bestFit="1" customWidth="1"/>
    <col min="1545" max="1545" width="10.8515625" style="18" bestFit="1" customWidth="1"/>
    <col min="1546" max="1792" width="8.8515625" style="18" customWidth="1"/>
    <col min="1793" max="1793" width="5.140625" style="18" customWidth="1"/>
    <col min="1794" max="1794" width="23.7109375" style="18" customWidth="1"/>
    <col min="1795" max="1795" width="35.7109375" style="18" customWidth="1"/>
    <col min="1796" max="1796" width="22.7109375" style="18" customWidth="1"/>
    <col min="1797" max="1797" width="18.7109375" style="18" customWidth="1"/>
    <col min="1798" max="1798" width="18.00390625" style="18" customWidth="1"/>
    <col min="1799" max="1799" width="14.7109375" style="18" customWidth="1"/>
    <col min="1800" max="1800" width="9.8515625" style="18" bestFit="1" customWidth="1"/>
    <col min="1801" max="1801" width="10.8515625" style="18" bestFit="1" customWidth="1"/>
    <col min="1802" max="2048" width="8.8515625" style="18" customWidth="1"/>
    <col min="2049" max="2049" width="5.140625" style="18" customWidth="1"/>
    <col min="2050" max="2050" width="23.7109375" style="18" customWidth="1"/>
    <col min="2051" max="2051" width="35.7109375" style="18" customWidth="1"/>
    <col min="2052" max="2052" width="22.7109375" style="18" customWidth="1"/>
    <col min="2053" max="2053" width="18.7109375" style="18" customWidth="1"/>
    <col min="2054" max="2054" width="18.00390625" style="18" customWidth="1"/>
    <col min="2055" max="2055" width="14.7109375" style="18" customWidth="1"/>
    <col min="2056" max="2056" width="9.8515625" style="18" bestFit="1" customWidth="1"/>
    <col min="2057" max="2057" width="10.8515625" style="18" bestFit="1" customWidth="1"/>
    <col min="2058" max="2304" width="8.8515625" style="18" customWidth="1"/>
    <col min="2305" max="2305" width="5.140625" style="18" customWidth="1"/>
    <col min="2306" max="2306" width="23.7109375" style="18" customWidth="1"/>
    <col min="2307" max="2307" width="35.7109375" style="18" customWidth="1"/>
    <col min="2308" max="2308" width="22.7109375" style="18" customWidth="1"/>
    <col min="2309" max="2309" width="18.7109375" style="18" customWidth="1"/>
    <col min="2310" max="2310" width="18.00390625" style="18" customWidth="1"/>
    <col min="2311" max="2311" width="14.7109375" style="18" customWidth="1"/>
    <col min="2312" max="2312" width="9.8515625" style="18" bestFit="1" customWidth="1"/>
    <col min="2313" max="2313" width="10.8515625" style="18" bestFit="1" customWidth="1"/>
    <col min="2314" max="2560" width="8.8515625" style="18" customWidth="1"/>
    <col min="2561" max="2561" width="5.140625" style="18" customWidth="1"/>
    <col min="2562" max="2562" width="23.7109375" style="18" customWidth="1"/>
    <col min="2563" max="2563" width="35.7109375" style="18" customWidth="1"/>
    <col min="2564" max="2564" width="22.7109375" style="18" customWidth="1"/>
    <col min="2565" max="2565" width="18.7109375" style="18" customWidth="1"/>
    <col min="2566" max="2566" width="18.00390625" style="18" customWidth="1"/>
    <col min="2567" max="2567" width="14.7109375" style="18" customWidth="1"/>
    <col min="2568" max="2568" width="9.8515625" style="18" bestFit="1" customWidth="1"/>
    <col min="2569" max="2569" width="10.8515625" style="18" bestFit="1" customWidth="1"/>
    <col min="2570" max="2816" width="8.8515625" style="18" customWidth="1"/>
    <col min="2817" max="2817" width="5.140625" style="18" customWidth="1"/>
    <col min="2818" max="2818" width="23.7109375" style="18" customWidth="1"/>
    <col min="2819" max="2819" width="35.7109375" style="18" customWidth="1"/>
    <col min="2820" max="2820" width="22.7109375" style="18" customWidth="1"/>
    <col min="2821" max="2821" width="18.7109375" style="18" customWidth="1"/>
    <col min="2822" max="2822" width="18.00390625" style="18" customWidth="1"/>
    <col min="2823" max="2823" width="14.7109375" style="18" customWidth="1"/>
    <col min="2824" max="2824" width="9.8515625" style="18" bestFit="1" customWidth="1"/>
    <col min="2825" max="2825" width="10.8515625" style="18" bestFit="1" customWidth="1"/>
    <col min="2826" max="3072" width="8.8515625" style="18" customWidth="1"/>
    <col min="3073" max="3073" width="5.140625" style="18" customWidth="1"/>
    <col min="3074" max="3074" width="23.7109375" style="18" customWidth="1"/>
    <col min="3075" max="3075" width="35.7109375" style="18" customWidth="1"/>
    <col min="3076" max="3076" width="22.7109375" style="18" customWidth="1"/>
    <col min="3077" max="3077" width="18.7109375" style="18" customWidth="1"/>
    <col min="3078" max="3078" width="18.00390625" style="18" customWidth="1"/>
    <col min="3079" max="3079" width="14.7109375" style="18" customWidth="1"/>
    <col min="3080" max="3080" width="9.8515625" style="18" bestFit="1" customWidth="1"/>
    <col min="3081" max="3081" width="10.8515625" style="18" bestFit="1" customWidth="1"/>
    <col min="3082" max="3328" width="8.8515625" style="18" customWidth="1"/>
    <col min="3329" max="3329" width="5.140625" style="18" customWidth="1"/>
    <col min="3330" max="3330" width="23.7109375" style="18" customWidth="1"/>
    <col min="3331" max="3331" width="35.7109375" style="18" customWidth="1"/>
    <col min="3332" max="3332" width="22.7109375" style="18" customWidth="1"/>
    <col min="3333" max="3333" width="18.7109375" style="18" customWidth="1"/>
    <col min="3334" max="3334" width="18.00390625" style="18" customWidth="1"/>
    <col min="3335" max="3335" width="14.7109375" style="18" customWidth="1"/>
    <col min="3336" max="3336" width="9.8515625" style="18" bestFit="1" customWidth="1"/>
    <col min="3337" max="3337" width="10.8515625" style="18" bestFit="1" customWidth="1"/>
    <col min="3338" max="3584" width="8.8515625" style="18" customWidth="1"/>
    <col min="3585" max="3585" width="5.140625" style="18" customWidth="1"/>
    <col min="3586" max="3586" width="23.7109375" style="18" customWidth="1"/>
    <col min="3587" max="3587" width="35.7109375" style="18" customWidth="1"/>
    <col min="3588" max="3588" width="22.7109375" style="18" customWidth="1"/>
    <col min="3589" max="3589" width="18.7109375" style="18" customWidth="1"/>
    <col min="3590" max="3590" width="18.00390625" style="18" customWidth="1"/>
    <col min="3591" max="3591" width="14.7109375" style="18" customWidth="1"/>
    <col min="3592" max="3592" width="9.8515625" style="18" bestFit="1" customWidth="1"/>
    <col min="3593" max="3593" width="10.8515625" style="18" bestFit="1" customWidth="1"/>
    <col min="3594" max="3840" width="8.8515625" style="18" customWidth="1"/>
    <col min="3841" max="3841" width="5.140625" style="18" customWidth="1"/>
    <col min="3842" max="3842" width="23.7109375" style="18" customWidth="1"/>
    <col min="3843" max="3843" width="35.7109375" style="18" customWidth="1"/>
    <col min="3844" max="3844" width="22.7109375" style="18" customWidth="1"/>
    <col min="3845" max="3845" width="18.7109375" style="18" customWidth="1"/>
    <col min="3846" max="3846" width="18.00390625" style="18" customWidth="1"/>
    <col min="3847" max="3847" width="14.7109375" style="18" customWidth="1"/>
    <col min="3848" max="3848" width="9.8515625" style="18" bestFit="1" customWidth="1"/>
    <col min="3849" max="3849" width="10.8515625" style="18" bestFit="1" customWidth="1"/>
    <col min="3850" max="4096" width="8.8515625" style="18" customWidth="1"/>
    <col min="4097" max="4097" width="5.140625" style="18" customWidth="1"/>
    <col min="4098" max="4098" width="23.7109375" style="18" customWidth="1"/>
    <col min="4099" max="4099" width="35.7109375" style="18" customWidth="1"/>
    <col min="4100" max="4100" width="22.7109375" style="18" customWidth="1"/>
    <col min="4101" max="4101" width="18.7109375" style="18" customWidth="1"/>
    <col min="4102" max="4102" width="18.00390625" style="18" customWidth="1"/>
    <col min="4103" max="4103" width="14.7109375" style="18" customWidth="1"/>
    <col min="4104" max="4104" width="9.8515625" style="18" bestFit="1" customWidth="1"/>
    <col min="4105" max="4105" width="10.8515625" style="18" bestFit="1" customWidth="1"/>
    <col min="4106" max="4352" width="8.8515625" style="18" customWidth="1"/>
    <col min="4353" max="4353" width="5.140625" style="18" customWidth="1"/>
    <col min="4354" max="4354" width="23.7109375" style="18" customWidth="1"/>
    <col min="4355" max="4355" width="35.7109375" style="18" customWidth="1"/>
    <col min="4356" max="4356" width="22.7109375" style="18" customWidth="1"/>
    <col min="4357" max="4357" width="18.7109375" style="18" customWidth="1"/>
    <col min="4358" max="4358" width="18.00390625" style="18" customWidth="1"/>
    <col min="4359" max="4359" width="14.7109375" style="18" customWidth="1"/>
    <col min="4360" max="4360" width="9.8515625" style="18" bestFit="1" customWidth="1"/>
    <col min="4361" max="4361" width="10.8515625" style="18" bestFit="1" customWidth="1"/>
    <col min="4362" max="4608" width="8.8515625" style="18" customWidth="1"/>
    <col min="4609" max="4609" width="5.140625" style="18" customWidth="1"/>
    <col min="4610" max="4610" width="23.7109375" style="18" customWidth="1"/>
    <col min="4611" max="4611" width="35.7109375" style="18" customWidth="1"/>
    <col min="4612" max="4612" width="22.7109375" style="18" customWidth="1"/>
    <col min="4613" max="4613" width="18.7109375" style="18" customWidth="1"/>
    <col min="4614" max="4614" width="18.00390625" style="18" customWidth="1"/>
    <col min="4615" max="4615" width="14.7109375" style="18" customWidth="1"/>
    <col min="4616" max="4616" width="9.8515625" style="18" bestFit="1" customWidth="1"/>
    <col min="4617" max="4617" width="10.8515625" style="18" bestFit="1" customWidth="1"/>
    <col min="4618" max="4864" width="8.8515625" style="18" customWidth="1"/>
    <col min="4865" max="4865" width="5.140625" style="18" customWidth="1"/>
    <col min="4866" max="4866" width="23.7109375" style="18" customWidth="1"/>
    <col min="4867" max="4867" width="35.7109375" style="18" customWidth="1"/>
    <col min="4868" max="4868" width="22.7109375" style="18" customWidth="1"/>
    <col min="4869" max="4869" width="18.7109375" style="18" customWidth="1"/>
    <col min="4870" max="4870" width="18.00390625" style="18" customWidth="1"/>
    <col min="4871" max="4871" width="14.7109375" style="18" customWidth="1"/>
    <col min="4872" max="4872" width="9.8515625" style="18" bestFit="1" customWidth="1"/>
    <col min="4873" max="4873" width="10.8515625" style="18" bestFit="1" customWidth="1"/>
    <col min="4874" max="5120" width="8.8515625" style="18" customWidth="1"/>
    <col min="5121" max="5121" width="5.140625" style="18" customWidth="1"/>
    <col min="5122" max="5122" width="23.7109375" style="18" customWidth="1"/>
    <col min="5123" max="5123" width="35.7109375" style="18" customWidth="1"/>
    <col min="5124" max="5124" width="22.7109375" style="18" customWidth="1"/>
    <col min="5125" max="5125" width="18.7109375" style="18" customWidth="1"/>
    <col min="5126" max="5126" width="18.00390625" style="18" customWidth="1"/>
    <col min="5127" max="5127" width="14.7109375" style="18" customWidth="1"/>
    <col min="5128" max="5128" width="9.8515625" style="18" bestFit="1" customWidth="1"/>
    <col min="5129" max="5129" width="10.8515625" style="18" bestFit="1" customWidth="1"/>
    <col min="5130" max="5376" width="8.8515625" style="18" customWidth="1"/>
    <col min="5377" max="5377" width="5.140625" style="18" customWidth="1"/>
    <col min="5378" max="5378" width="23.7109375" style="18" customWidth="1"/>
    <col min="5379" max="5379" width="35.7109375" style="18" customWidth="1"/>
    <col min="5380" max="5380" width="22.7109375" style="18" customWidth="1"/>
    <col min="5381" max="5381" width="18.7109375" style="18" customWidth="1"/>
    <col min="5382" max="5382" width="18.00390625" style="18" customWidth="1"/>
    <col min="5383" max="5383" width="14.7109375" style="18" customWidth="1"/>
    <col min="5384" max="5384" width="9.8515625" style="18" bestFit="1" customWidth="1"/>
    <col min="5385" max="5385" width="10.8515625" style="18" bestFit="1" customWidth="1"/>
    <col min="5386" max="5632" width="8.8515625" style="18" customWidth="1"/>
    <col min="5633" max="5633" width="5.140625" style="18" customWidth="1"/>
    <col min="5634" max="5634" width="23.7109375" style="18" customWidth="1"/>
    <col min="5635" max="5635" width="35.7109375" style="18" customWidth="1"/>
    <col min="5636" max="5636" width="22.7109375" style="18" customWidth="1"/>
    <col min="5637" max="5637" width="18.7109375" style="18" customWidth="1"/>
    <col min="5638" max="5638" width="18.00390625" style="18" customWidth="1"/>
    <col min="5639" max="5639" width="14.7109375" style="18" customWidth="1"/>
    <col min="5640" max="5640" width="9.8515625" style="18" bestFit="1" customWidth="1"/>
    <col min="5641" max="5641" width="10.8515625" style="18" bestFit="1" customWidth="1"/>
    <col min="5642" max="5888" width="8.8515625" style="18" customWidth="1"/>
    <col min="5889" max="5889" width="5.140625" style="18" customWidth="1"/>
    <col min="5890" max="5890" width="23.7109375" style="18" customWidth="1"/>
    <col min="5891" max="5891" width="35.7109375" style="18" customWidth="1"/>
    <col min="5892" max="5892" width="22.7109375" style="18" customWidth="1"/>
    <col min="5893" max="5893" width="18.7109375" style="18" customWidth="1"/>
    <col min="5894" max="5894" width="18.00390625" style="18" customWidth="1"/>
    <col min="5895" max="5895" width="14.7109375" style="18" customWidth="1"/>
    <col min="5896" max="5896" width="9.8515625" style="18" bestFit="1" customWidth="1"/>
    <col min="5897" max="5897" width="10.8515625" style="18" bestFit="1" customWidth="1"/>
    <col min="5898" max="6144" width="8.8515625" style="18" customWidth="1"/>
    <col min="6145" max="6145" width="5.140625" style="18" customWidth="1"/>
    <col min="6146" max="6146" width="23.7109375" style="18" customWidth="1"/>
    <col min="6147" max="6147" width="35.7109375" style="18" customWidth="1"/>
    <col min="6148" max="6148" width="22.7109375" style="18" customWidth="1"/>
    <col min="6149" max="6149" width="18.7109375" style="18" customWidth="1"/>
    <col min="6150" max="6150" width="18.00390625" style="18" customWidth="1"/>
    <col min="6151" max="6151" width="14.7109375" style="18" customWidth="1"/>
    <col min="6152" max="6152" width="9.8515625" style="18" bestFit="1" customWidth="1"/>
    <col min="6153" max="6153" width="10.8515625" style="18" bestFit="1" customWidth="1"/>
    <col min="6154" max="6400" width="8.8515625" style="18" customWidth="1"/>
    <col min="6401" max="6401" width="5.140625" style="18" customWidth="1"/>
    <col min="6402" max="6402" width="23.7109375" style="18" customWidth="1"/>
    <col min="6403" max="6403" width="35.7109375" style="18" customWidth="1"/>
    <col min="6404" max="6404" width="22.7109375" style="18" customWidth="1"/>
    <col min="6405" max="6405" width="18.7109375" style="18" customWidth="1"/>
    <col min="6406" max="6406" width="18.00390625" style="18" customWidth="1"/>
    <col min="6407" max="6407" width="14.7109375" style="18" customWidth="1"/>
    <col min="6408" max="6408" width="9.8515625" style="18" bestFit="1" customWidth="1"/>
    <col min="6409" max="6409" width="10.8515625" style="18" bestFit="1" customWidth="1"/>
    <col min="6410" max="6656" width="8.8515625" style="18" customWidth="1"/>
    <col min="6657" max="6657" width="5.140625" style="18" customWidth="1"/>
    <col min="6658" max="6658" width="23.7109375" style="18" customWidth="1"/>
    <col min="6659" max="6659" width="35.7109375" style="18" customWidth="1"/>
    <col min="6660" max="6660" width="22.7109375" style="18" customWidth="1"/>
    <col min="6661" max="6661" width="18.7109375" style="18" customWidth="1"/>
    <col min="6662" max="6662" width="18.00390625" style="18" customWidth="1"/>
    <col min="6663" max="6663" width="14.7109375" style="18" customWidth="1"/>
    <col min="6664" max="6664" width="9.8515625" style="18" bestFit="1" customWidth="1"/>
    <col min="6665" max="6665" width="10.8515625" style="18" bestFit="1" customWidth="1"/>
    <col min="6666" max="6912" width="8.8515625" style="18" customWidth="1"/>
    <col min="6913" max="6913" width="5.140625" style="18" customWidth="1"/>
    <col min="6914" max="6914" width="23.7109375" style="18" customWidth="1"/>
    <col min="6915" max="6915" width="35.7109375" style="18" customWidth="1"/>
    <col min="6916" max="6916" width="22.7109375" style="18" customWidth="1"/>
    <col min="6917" max="6917" width="18.7109375" style="18" customWidth="1"/>
    <col min="6918" max="6918" width="18.00390625" style="18" customWidth="1"/>
    <col min="6919" max="6919" width="14.7109375" style="18" customWidth="1"/>
    <col min="6920" max="6920" width="9.8515625" style="18" bestFit="1" customWidth="1"/>
    <col min="6921" max="6921" width="10.8515625" style="18" bestFit="1" customWidth="1"/>
    <col min="6922" max="7168" width="8.8515625" style="18" customWidth="1"/>
    <col min="7169" max="7169" width="5.140625" style="18" customWidth="1"/>
    <col min="7170" max="7170" width="23.7109375" style="18" customWidth="1"/>
    <col min="7171" max="7171" width="35.7109375" style="18" customWidth="1"/>
    <col min="7172" max="7172" width="22.7109375" style="18" customWidth="1"/>
    <col min="7173" max="7173" width="18.7109375" style="18" customWidth="1"/>
    <col min="7174" max="7174" width="18.00390625" style="18" customWidth="1"/>
    <col min="7175" max="7175" width="14.7109375" style="18" customWidth="1"/>
    <col min="7176" max="7176" width="9.8515625" style="18" bestFit="1" customWidth="1"/>
    <col min="7177" max="7177" width="10.8515625" style="18" bestFit="1" customWidth="1"/>
    <col min="7178" max="7424" width="8.8515625" style="18" customWidth="1"/>
    <col min="7425" max="7425" width="5.140625" style="18" customWidth="1"/>
    <col min="7426" max="7426" width="23.7109375" style="18" customWidth="1"/>
    <col min="7427" max="7427" width="35.7109375" style="18" customWidth="1"/>
    <col min="7428" max="7428" width="22.7109375" style="18" customWidth="1"/>
    <col min="7429" max="7429" width="18.7109375" style="18" customWidth="1"/>
    <col min="7430" max="7430" width="18.00390625" style="18" customWidth="1"/>
    <col min="7431" max="7431" width="14.7109375" style="18" customWidth="1"/>
    <col min="7432" max="7432" width="9.8515625" style="18" bestFit="1" customWidth="1"/>
    <col min="7433" max="7433" width="10.8515625" style="18" bestFit="1" customWidth="1"/>
    <col min="7434" max="7680" width="8.8515625" style="18" customWidth="1"/>
    <col min="7681" max="7681" width="5.140625" style="18" customWidth="1"/>
    <col min="7682" max="7682" width="23.7109375" style="18" customWidth="1"/>
    <col min="7683" max="7683" width="35.7109375" style="18" customWidth="1"/>
    <col min="7684" max="7684" width="22.7109375" style="18" customWidth="1"/>
    <col min="7685" max="7685" width="18.7109375" style="18" customWidth="1"/>
    <col min="7686" max="7686" width="18.00390625" style="18" customWidth="1"/>
    <col min="7687" max="7687" width="14.7109375" style="18" customWidth="1"/>
    <col min="7688" max="7688" width="9.8515625" style="18" bestFit="1" customWidth="1"/>
    <col min="7689" max="7689" width="10.8515625" style="18" bestFit="1" customWidth="1"/>
    <col min="7690" max="7936" width="8.8515625" style="18" customWidth="1"/>
    <col min="7937" max="7937" width="5.140625" style="18" customWidth="1"/>
    <col min="7938" max="7938" width="23.7109375" style="18" customWidth="1"/>
    <col min="7939" max="7939" width="35.7109375" style="18" customWidth="1"/>
    <col min="7940" max="7940" width="22.7109375" style="18" customWidth="1"/>
    <col min="7941" max="7941" width="18.7109375" style="18" customWidth="1"/>
    <col min="7942" max="7942" width="18.00390625" style="18" customWidth="1"/>
    <col min="7943" max="7943" width="14.7109375" style="18" customWidth="1"/>
    <col min="7944" max="7944" width="9.8515625" style="18" bestFit="1" customWidth="1"/>
    <col min="7945" max="7945" width="10.8515625" style="18" bestFit="1" customWidth="1"/>
    <col min="7946" max="8192" width="8.8515625" style="18" customWidth="1"/>
    <col min="8193" max="8193" width="5.140625" style="18" customWidth="1"/>
    <col min="8194" max="8194" width="23.7109375" style="18" customWidth="1"/>
    <col min="8195" max="8195" width="35.7109375" style="18" customWidth="1"/>
    <col min="8196" max="8196" width="22.7109375" style="18" customWidth="1"/>
    <col min="8197" max="8197" width="18.7109375" style="18" customWidth="1"/>
    <col min="8198" max="8198" width="18.00390625" style="18" customWidth="1"/>
    <col min="8199" max="8199" width="14.7109375" style="18" customWidth="1"/>
    <col min="8200" max="8200" width="9.8515625" style="18" bestFit="1" customWidth="1"/>
    <col min="8201" max="8201" width="10.8515625" style="18" bestFit="1" customWidth="1"/>
    <col min="8202" max="8448" width="8.8515625" style="18" customWidth="1"/>
    <col min="8449" max="8449" width="5.140625" style="18" customWidth="1"/>
    <col min="8450" max="8450" width="23.7109375" style="18" customWidth="1"/>
    <col min="8451" max="8451" width="35.7109375" style="18" customWidth="1"/>
    <col min="8452" max="8452" width="22.7109375" style="18" customWidth="1"/>
    <col min="8453" max="8453" width="18.7109375" style="18" customWidth="1"/>
    <col min="8454" max="8454" width="18.00390625" style="18" customWidth="1"/>
    <col min="8455" max="8455" width="14.7109375" style="18" customWidth="1"/>
    <col min="8456" max="8456" width="9.8515625" style="18" bestFit="1" customWidth="1"/>
    <col min="8457" max="8457" width="10.8515625" style="18" bestFit="1" customWidth="1"/>
    <col min="8458" max="8704" width="8.8515625" style="18" customWidth="1"/>
    <col min="8705" max="8705" width="5.140625" style="18" customWidth="1"/>
    <col min="8706" max="8706" width="23.7109375" style="18" customWidth="1"/>
    <col min="8707" max="8707" width="35.7109375" style="18" customWidth="1"/>
    <col min="8708" max="8708" width="22.7109375" style="18" customWidth="1"/>
    <col min="8709" max="8709" width="18.7109375" style="18" customWidth="1"/>
    <col min="8710" max="8710" width="18.00390625" style="18" customWidth="1"/>
    <col min="8711" max="8711" width="14.7109375" style="18" customWidth="1"/>
    <col min="8712" max="8712" width="9.8515625" style="18" bestFit="1" customWidth="1"/>
    <col min="8713" max="8713" width="10.8515625" style="18" bestFit="1" customWidth="1"/>
    <col min="8714" max="8960" width="8.8515625" style="18" customWidth="1"/>
    <col min="8961" max="8961" width="5.140625" style="18" customWidth="1"/>
    <col min="8962" max="8962" width="23.7109375" style="18" customWidth="1"/>
    <col min="8963" max="8963" width="35.7109375" style="18" customWidth="1"/>
    <col min="8964" max="8964" width="22.7109375" style="18" customWidth="1"/>
    <col min="8965" max="8965" width="18.7109375" style="18" customWidth="1"/>
    <col min="8966" max="8966" width="18.00390625" style="18" customWidth="1"/>
    <col min="8967" max="8967" width="14.7109375" style="18" customWidth="1"/>
    <col min="8968" max="8968" width="9.8515625" style="18" bestFit="1" customWidth="1"/>
    <col min="8969" max="8969" width="10.8515625" style="18" bestFit="1" customWidth="1"/>
    <col min="8970" max="9216" width="8.8515625" style="18" customWidth="1"/>
    <col min="9217" max="9217" width="5.140625" style="18" customWidth="1"/>
    <col min="9218" max="9218" width="23.7109375" style="18" customWidth="1"/>
    <col min="9219" max="9219" width="35.7109375" style="18" customWidth="1"/>
    <col min="9220" max="9220" width="22.7109375" style="18" customWidth="1"/>
    <col min="9221" max="9221" width="18.7109375" style="18" customWidth="1"/>
    <col min="9222" max="9222" width="18.00390625" style="18" customWidth="1"/>
    <col min="9223" max="9223" width="14.7109375" style="18" customWidth="1"/>
    <col min="9224" max="9224" width="9.8515625" style="18" bestFit="1" customWidth="1"/>
    <col min="9225" max="9225" width="10.8515625" style="18" bestFit="1" customWidth="1"/>
    <col min="9226" max="9472" width="8.8515625" style="18" customWidth="1"/>
    <col min="9473" max="9473" width="5.140625" style="18" customWidth="1"/>
    <col min="9474" max="9474" width="23.7109375" style="18" customWidth="1"/>
    <col min="9475" max="9475" width="35.7109375" style="18" customWidth="1"/>
    <col min="9476" max="9476" width="22.7109375" style="18" customWidth="1"/>
    <col min="9477" max="9477" width="18.7109375" style="18" customWidth="1"/>
    <col min="9478" max="9478" width="18.00390625" style="18" customWidth="1"/>
    <col min="9479" max="9479" width="14.7109375" style="18" customWidth="1"/>
    <col min="9480" max="9480" width="9.8515625" style="18" bestFit="1" customWidth="1"/>
    <col min="9481" max="9481" width="10.8515625" style="18" bestFit="1" customWidth="1"/>
    <col min="9482" max="9728" width="8.8515625" style="18" customWidth="1"/>
    <col min="9729" max="9729" width="5.140625" style="18" customWidth="1"/>
    <col min="9730" max="9730" width="23.7109375" style="18" customWidth="1"/>
    <col min="9731" max="9731" width="35.7109375" style="18" customWidth="1"/>
    <col min="9732" max="9732" width="22.7109375" style="18" customWidth="1"/>
    <col min="9733" max="9733" width="18.7109375" style="18" customWidth="1"/>
    <col min="9734" max="9734" width="18.00390625" style="18" customWidth="1"/>
    <col min="9735" max="9735" width="14.7109375" style="18" customWidth="1"/>
    <col min="9736" max="9736" width="9.8515625" style="18" bestFit="1" customWidth="1"/>
    <col min="9737" max="9737" width="10.8515625" style="18" bestFit="1" customWidth="1"/>
    <col min="9738" max="9984" width="8.8515625" style="18" customWidth="1"/>
    <col min="9985" max="9985" width="5.140625" style="18" customWidth="1"/>
    <col min="9986" max="9986" width="23.7109375" style="18" customWidth="1"/>
    <col min="9987" max="9987" width="35.7109375" style="18" customWidth="1"/>
    <col min="9988" max="9988" width="22.7109375" style="18" customWidth="1"/>
    <col min="9989" max="9989" width="18.7109375" style="18" customWidth="1"/>
    <col min="9990" max="9990" width="18.00390625" style="18" customWidth="1"/>
    <col min="9991" max="9991" width="14.7109375" style="18" customWidth="1"/>
    <col min="9992" max="9992" width="9.8515625" style="18" bestFit="1" customWidth="1"/>
    <col min="9993" max="9993" width="10.8515625" style="18" bestFit="1" customWidth="1"/>
    <col min="9994" max="10240" width="8.8515625" style="18" customWidth="1"/>
    <col min="10241" max="10241" width="5.140625" style="18" customWidth="1"/>
    <col min="10242" max="10242" width="23.7109375" style="18" customWidth="1"/>
    <col min="10243" max="10243" width="35.7109375" style="18" customWidth="1"/>
    <col min="10244" max="10244" width="22.7109375" style="18" customWidth="1"/>
    <col min="10245" max="10245" width="18.7109375" style="18" customWidth="1"/>
    <col min="10246" max="10246" width="18.00390625" style="18" customWidth="1"/>
    <col min="10247" max="10247" width="14.7109375" style="18" customWidth="1"/>
    <col min="10248" max="10248" width="9.8515625" style="18" bestFit="1" customWidth="1"/>
    <col min="10249" max="10249" width="10.8515625" style="18" bestFit="1" customWidth="1"/>
    <col min="10250" max="10496" width="8.8515625" style="18" customWidth="1"/>
    <col min="10497" max="10497" width="5.140625" style="18" customWidth="1"/>
    <col min="10498" max="10498" width="23.7109375" style="18" customWidth="1"/>
    <col min="10499" max="10499" width="35.7109375" style="18" customWidth="1"/>
    <col min="10500" max="10500" width="22.7109375" style="18" customWidth="1"/>
    <col min="10501" max="10501" width="18.7109375" style="18" customWidth="1"/>
    <col min="10502" max="10502" width="18.00390625" style="18" customWidth="1"/>
    <col min="10503" max="10503" width="14.7109375" style="18" customWidth="1"/>
    <col min="10504" max="10504" width="9.8515625" style="18" bestFit="1" customWidth="1"/>
    <col min="10505" max="10505" width="10.8515625" style="18" bestFit="1" customWidth="1"/>
    <col min="10506" max="10752" width="8.8515625" style="18" customWidth="1"/>
    <col min="10753" max="10753" width="5.140625" style="18" customWidth="1"/>
    <col min="10754" max="10754" width="23.7109375" style="18" customWidth="1"/>
    <col min="10755" max="10755" width="35.7109375" style="18" customWidth="1"/>
    <col min="10756" max="10756" width="22.7109375" style="18" customWidth="1"/>
    <col min="10757" max="10757" width="18.7109375" style="18" customWidth="1"/>
    <col min="10758" max="10758" width="18.00390625" style="18" customWidth="1"/>
    <col min="10759" max="10759" width="14.7109375" style="18" customWidth="1"/>
    <col min="10760" max="10760" width="9.8515625" style="18" bestFit="1" customWidth="1"/>
    <col min="10761" max="10761" width="10.8515625" style="18" bestFit="1" customWidth="1"/>
    <col min="10762" max="11008" width="8.8515625" style="18" customWidth="1"/>
    <col min="11009" max="11009" width="5.140625" style="18" customWidth="1"/>
    <col min="11010" max="11010" width="23.7109375" style="18" customWidth="1"/>
    <col min="11011" max="11011" width="35.7109375" style="18" customWidth="1"/>
    <col min="11012" max="11012" width="22.7109375" style="18" customWidth="1"/>
    <col min="11013" max="11013" width="18.7109375" style="18" customWidth="1"/>
    <col min="11014" max="11014" width="18.00390625" style="18" customWidth="1"/>
    <col min="11015" max="11015" width="14.7109375" style="18" customWidth="1"/>
    <col min="11016" max="11016" width="9.8515625" style="18" bestFit="1" customWidth="1"/>
    <col min="11017" max="11017" width="10.8515625" style="18" bestFit="1" customWidth="1"/>
    <col min="11018" max="11264" width="8.8515625" style="18" customWidth="1"/>
    <col min="11265" max="11265" width="5.140625" style="18" customWidth="1"/>
    <col min="11266" max="11266" width="23.7109375" style="18" customWidth="1"/>
    <col min="11267" max="11267" width="35.7109375" style="18" customWidth="1"/>
    <col min="11268" max="11268" width="22.7109375" style="18" customWidth="1"/>
    <col min="11269" max="11269" width="18.7109375" style="18" customWidth="1"/>
    <col min="11270" max="11270" width="18.00390625" style="18" customWidth="1"/>
    <col min="11271" max="11271" width="14.7109375" style="18" customWidth="1"/>
    <col min="11272" max="11272" width="9.8515625" style="18" bestFit="1" customWidth="1"/>
    <col min="11273" max="11273" width="10.8515625" style="18" bestFit="1" customWidth="1"/>
    <col min="11274" max="11520" width="8.8515625" style="18" customWidth="1"/>
    <col min="11521" max="11521" width="5.140625" style="18" customWidth="1"/>
    <col min="11522" max="11522" width="23.7109375" style="18" customWidth="1"/>
    <col min="11523" max="11523" width="35.7109375" style="18" customWidth="1"/>
    <col min="11524" max="11524" width="22.7109375" style="18" customWidth="1"/>
    <col min="11525" max="11525" width="18.7109375" style="18" customWidth="1"/>
    <col min="11526" max="11526" width="18.00390625" style="18" customWidth="1"/>
    <col min="11527" max="11527" width="14.7109375" style="18" customWidth="1"/>
    <col min="11528" max="11528" width="9.8515625" style="18" bestFit="1" customWidth="1"/>
    <col min="11529" max="11529" width="10.8515625" style="18" bestFit="1" customWidth="1"/>
    <col min="11530" max="11776" width="8.8515625" style="18" customWidth="1"/>
    <col min="11777" max="11777" width="5.140625" style="18" customWidth="1"/>
    <col min="11778" max="11778" width="23.7109375" style="18" customWidth="1"/>
    <col min="11779" max="11779" width="35.7109375" style="18" customWidth="1"/>
    <col min="11780" max="11780" width="22.7109375" style="18" customWidth="1"/>
    <col min="11781" max="11781" width="18.7109375" style="18" customWidth="1"/>
    <col min="11782" max="11782" width="18.00390625" style="18" customWidth="1"/>
    <col min="11783" max="11783" width="14.7109375" style="18" customWidth="1"/>
    <col min="11784" max="11784" width="9.8515625" style="18" bestFit="1" customWidth="1"/>
    <col min="11785" max="11785" width="10.8515625" style="18" bestFit="1" customWidth="1"/>
    <col min="11786" max="12032" width="8.8515625" style="18" customWidth="1"/>
    <col min="12033" max="12033" width="5.140625" style="18" customWidth="1"/>
    <col min="12034" max="12034" width="23.7109375" style="18" customWidth="1"/>
    <col min="12035" max="12035" width="35.7109375" style="18" customWidth="1"/>
    <col min="12036" max="12036" width="22.7109375" style="18" customWidth="1"/>
    <col min="12037" max="12037" width="18.7109375" style="18" customWidth="1"/>
    <col min="12038" max="12038" width="18.00390625" style="18" customWidth="1"/>
    <col min="12039" max="12039" width="14.7109375" style="18" customWidth="1"/>
    <col min="12040" max="12040" width="9.8515625" style="18" bestFit="1" customWidth="1"/>
    <col min="12041" max="12041" width="10.8515625" style="18" bestFit="1" customWidth="1"/>
    <col min="12042" max="12288" width="8.8515625" style="18" customWidth="1"/>
    <col min="12289" max="12289" width="5.140625" style="18" customWidth="1"/>
    <col min="12290" max="12290" width="23.7109375" style="18" customWidth="1"/>
    <col min="12291" max="12291" width="35.7109375" style="18" customWidth="1"/>
    <col min="12292" max="12292" width="22.7109375" style="18" customWidth="1"/>
    <col min="12293" max="12293" width="18.7109375" style="18" customWidth="1"/>
    <col min="12294" max="12294" width="18.00390625" style="18" customWidth="1"/>
    <col min="12295" max="12295" width="14.7109375" style="18" customWidth="1"/>
    <col min="12296" max="12296" width="9.8515625" style="18" bestFit="1" customWidth="1"/>
    <col min="12297" max="12297" width="10.8515625" style="18" bestFit="1" customWidth="1"/>
    <col min="12298" max="12544" width="8.8515625" style="18" customWidth="1"/>
    <col min="12545" max="12545" width="5.140625" style="18" customWidth="1"/>
    <col min="12546" max="12546" width="23.7109375" style="18" customWidth="1"/>
    <col min="12547" max="12547" width="35.7109375" style="18" customWidth="1"/>
    <col min="12548" max="12548" width="22.7109375" style="18" customWidth="1"/>
    <col min="12549" max="12549" width="18.7109375" style="18" customWidth="1"/>
    <col min="12550" max="12550" width="18.00390625" style="18" customWidth="1"/>
    <col min="12551" max="12551" width="14.7109375" style="18" customWidth="1"/>
    <col min="12552" max="12552" width="9.8515625" style="18" bestFit="1" customWidth="1"/>
    <col min="12553" max="12553" width="10.8515625" style="18" bestFit="1" customWidth="1"/>
    <col min="12554" max="12800" width="8.8515625" style="18" customWidth="1"/>
    <col min="12801" max="12801" width="5.140625" style="18" customWidth="1"/>
    <col min="12802" max="12802" width="23.7109375" style="18" customWidth="1"/>
    <col min="12803" max="12803" width="35.7109375" style="18" customWidth="1"/>
    <col min="12804" max="12804" width="22.7109375" style="18" customWidth="1"/>
    <col min="12805" max="12805" width="18.7109375" style="18" customWidth="1"/>
    <col min="12806" max="12806" width="18.00390625" style="18" customWidth="1"/>
    <col min="12807" max="12807" width="14.7109375" style="18" customWidth="1"/>
    <col min="12808" max="12808" width="9.8515625" style="18" bestFit="1" customWidth="1"/>
    <col min="12809" max="12809" width="10.8515625" style="18" bestFit="1" customWidth="1"/>
    <col min="12810" max="13056" width="8.8515625" style="18" customWidth="1"/>
    <col min="13057" max="13057" width="5.140625" style="18" customWidth="1"/>
    <col min="13058" max="13058" width="23.7109375" style="18" customWidth="1"/>
    <col min="13059" max="13059" width="35.7109375" style="18" customWidth="1"/>
    <col min="13060" max="13060" width="22.7109375" style="18" customWidth="1"/>
    <col min="13061" max="13061" width="18.7109375" style="18" customWidth="1"/>
    <col min="13062" max="13062" width="18.00390625" style="18" customWidth="1"/>
    <col min="13063" max="13063" width="14.7109375" style="18" customWidth="1"/>
    <col min="13064" max="13064" width="9.8515625" style="18" bestFit="1" customWidth="1"/>
    <col min="13065" max="13065" width="10.8515625" style="18" bestFit="1" customWidth="1"/>
    <col min="13066" max="13312" width="8.8515625" style="18" customWidth="1"/>
    <col min="13313" max="13313" width="5.140625" style="18" customWidth="1"/>
    <col min="13314" max="13314" width="23.7109375" style="18" customWidth="1"/>
    <col min="13315" max="13315" width="35.7109375" style="18" customWidth="1"/>
    <col min="13316" max="13316" width="22.7109375" style="18" customWidth="1"/>
    <col min="13317" max="13317" width="18.7109375" style="18" customWidth="1"/>
    <col min="13318" max="13318" width="18.00390625" style="18" customWidth="1"/>
    <col min="13319" max="13319" width="14.7109375" style="18" customWidth="1"/>
    <col min="13320" max="13320" width="9.8515625" style="18" bestFit="1" customWidth="1"/>
    <col min="13321" max="13321" width="10.8515625" style="18" bestFit="1" customWidth="1"/>
    <col min="13322" max="13568" width="8.8515625" style="18" customWidth="1"/>
    <col min="13569" max="13569" width="5.140625" style="18" customWidth="1"/>
    <col min="13570" max="13570" width="23.7109375" style="18" customWidth="1"/>
    <col min="13571" max="13571" width="35.7109375" style="18" customWidth="1"/>
    <col min="13572" max="13572" width="22.7109375" style="18" customWidth="1"/>
    <col min="13573" max="13573" width="18.7109375" style="18" customWidth="1"/>
    <col min="13574" max="13574" width="18.00390625" style="18" customWidth="1"/>
    <col min="13575" max="13575" width="14.7109375" style="18" customWidth="1"/>
    <col min="13576" max="13576" width="9.8515625" style="18" bestFit="1" customWidth="1"/>
    <col min="13577" max="13577" width="10.8515625" style="18" bestFit="1" customWidth="1"/>
    <col min="13578" max="13824" width="8.8515625" style="18" customWidth="1"/>
    <col min="13825" max="13825" width="5.140625" style="18" customWidth="1"/>
    <col min="13826" max="13826" width="23.7109375" style="18" customWidth="1"/>
    <col min="13827" max="13827" width="35.7109375" style="18" customWidth="1"/>
    <col min="13828" max="13828" width="22.7109375" style="18" customWidth="1"/>
    <col min="13829" max="13829" width="18.7109375" style="18" customWidth="1"/>
    <col min="13830" max="13830" width="18.00390625" style="18" customWidth="1"/>
    <col min="13831" max="13831" width="14.7109375" style="18" customWidth="1"/>
    <col min="13832" max="13832" width="9.8515625" style="18" bestFit="1" customWidth="1"/>
    <col min="13833" max="13833" width="10.8515625" style="18" bestFit="1" customWidth="1"/>
    <col min="13834" max="14080" width="8.8515625" style="18" customWidth="1"/>
    <col min="14081" max="14081" width="5.140625" style="18" customWidth="1"/>
    <col min="14082" max="14082" width="23.7109375" style="18" customWidth="1"/>
    <col min="14083" max="14083" width="35.7109375" style="18" customWidth="1"/>
    <col min="14084" max="14084" width="22.7109375" style="18" customWidth="1"/>
    <col min="14085" max="14085" width="18.7109375" style="18" customWidth="1"/>
    <col min="14086" max="14086" width="18.00390625" style="18" customWidth="1"/>
    <col min="14087" max="14087" width="14.7109375" style="18" customWidth="1"/>
    <col min="14088" max="14088" width="9.8515625" style="18" bestFit="1" customWidth="1"/>
    <col min="14089" max="14089" width="10.8515625" style="18" bestFit="1" customWidth="1"/>
    <col min="14090" max="14336" width="8.8515625" style="18" customWidth="1"/>
    <col min="14337" max="14337" width="5.140625" style="18" customWidth="1"/>
    <col min="14338" max="14338" width="23.7109375" style="18" customWidth="1"/>
    <col min="14339" max="14339" width="35.7109375" style="18" customWidth="1"/>
    <col min="14340" max="14340" width="22.7109375" style="18" customWidth="1"/>
    <col min="14341" max="14341" width="18.7109375" style="18" customWidth="1"/>
    <col min="14342" max="14342" width="18.00390625" style="18" customWidth="1"/>
    <col min="14343" max="14343" width="14.7109375" style="18" customWidth="1"/>
    <col min="14344" max="14344" width="9.8515625" style="18" bestFit="1" customWidth="1"/>
    <col min="14345" max="14345" width="10.8515625" style="18" bestFit="1" customWidth="1"/>
    <col min="14346" max="14592" width="8.8515625" style="18" customWidth="1"/>
    <col min="14593" max="14593" width="5.140625" style="18" customWidth="1"/>
    <col min="14594" max="14594" width="23.7109375" style="18" customWidth="1"/>
    <col min="14595" max="14595" width="35.7109375" style="18" customWidth="1"/>
    <col min="14596" max="14596" width="22.7109375" style="18" customWidth="1"/>
    <col min="14597" max="14597" width="18.7109375" style="18" customWidth="1"/>
    <col min="14598" max="14598" width="18.00390625" style="18" customWidth="1"/>
    <col min="14599" max="14599" width="14.7109375" style="18" customWidth="1"/>
    <col min="14600" max="14600" width="9.8515625" style="18" bestFit="1" customWidth="1"/>
    <col min="14601" max="14601" width="10.8515625" style="18" bestFit="1" customWidth="1"/>
    <col min="14602" max="14848" width="8.8515625" style="18" customWidth="1"/>
    <col min="14849" max="14849" width="5.140625" style="18" customWidth="1"/>
    <col min="14850" max="14850" width="23.7109375" style="18" customWidth="1"/>
    <col min="14851" max="14851" width="35.7109375" style="18" customWidth="1"/>
    <col min="14852" max="14852" width="22.7109375" style="18" customWidth="1"/>
    <col min="14853" max="14853" width="18.7109375" style="18" customWidth="1"/>
    <col min="14854" max="14854" width="18.00390625" style="18" customWidth="1"/>
    <col min="14855" max="14855" width="14.7109375" style="18" customWidth="1"/>
    <col min="14856" max="14856" width="9.8515625" style="18" bestFit="1" customWidth="1"/>
    <col min="14857" max="14857" width="10.8515625" style="18" bestFit="1" customWidth="1"/>
    <col min="14858" max="15104" width="8.8515625" style="18" customWidth="1"/>
    <col min="15105" max="15105" width="5.140625" style="18" customWidth="1"/>
    <col min="15106" max="15106" width="23.7109375" style="18" customWidth="1"/>
    <col min="15107" max="15107" width="35.7109375" style="18" customWidth="1"/>
    <col min="15108" max="15108" width="22.7109375" style="18" customWidth="1"/>
    <col min="15109" max="15109" width="18.7109375" style="18" customWidth="1"/>
    <col min="15110" max="15110" width="18.00390625" style="18" customWidth="1"/>
    <col min="15111" max="15111" width="14.7109375" style="18" customWidth="1"/>
    <col min="15112" max="15112" width="9.8515625" style="18" bestFit="1" customWidth="1"/>
    <col min="15113" max="15113" width="10.8515625" style="18" bestFit="1" customWidth="1"/>
    <col min="15114" max="15360" width="8.8515625" style="18" customWidth="1"/>
    <col min="15361" max="15361" width="5.140625" style="18" customWidth="1"/>
    <col min="15362" max="15362" width="23.7109375" style="18" customWidth="1"/>
    <col min="15363" max="15363" width="35.7109375" style="18" customWidth="1"/>
    <col min="15364" max="15364" width="22.7109375" style="18" customWidth="1"/>
    <col min="15365" max="15365" width="18.7109375" style="18" customWidth="1"/>
    <col min="15366" max="15366" width="18.00390625" style="18" customWidth="1"/>
    <col min="15367" max="15367" width="14.7109375" style="18" customWidth="1"/>
    <col min="15368" max="15368" width="9.8515625" style="18" bestFit="1" customWidth="1"/>
    <col min="15369" max="15369" width="10.8515625" style="18" bestFit="1" customWidth="1"/>
    <col min="15370" max="15616" width="8.8515625" style="18" customWidth="1"/>
    <col min="15617" max="15617" width="5.140625" style="18" customWidth="1"/>
    <col min="15618" max="15618" width="23.7109375" style="18" customWidth="1"/>
    <col min="15619" max="15619" width="35.7109375" style="18" customWidth="1"/>
    <col min="15620" max="15620" width="22.7109375" style="18" customWidth="1"/>
    <col min="15621" max="15621" width="18.7109375" style="18" customWidth="1"/>
    <col min="15622" max="15622" width="18.00390625" style="18" customWidth="1"/>
    <col min="15623" max="15623" width="14.7109375" style="18" customWidth="1"/>
    <col min="15624" max="15624" width="9.8515625" style="18" bestFit="1" customWidth="1"/>
    <col min="15625" max="15625" width="10.8515625" style="18" bestFit="1" customWidth="1"/>
    <col min="15626" max="15872" width="8.8515625" style="18" customWidth="1"/>
    <col min="15873" max="15873" width="5.140625" style="18" customWidth="1"/>
    <col min="15874" max="15874" width="23.7109375" style="18" customWidth="1"/>
    <col min="15875" max="15875" width="35.7109375" style="18" customWidth="1"/>
    <col min="15876" max="15876" width="22.7109375" style="18" customWidth="1"/>
    <col min="15877" max="15877" width="18.7109375" style="18" customWidth="1"/>
    <col min="15878" max="15878" width="18.00390625" style="18" customWidth="1"/>
    <col min="15879" max="15879" width="14.7109375" style="18" customWidth="1"/>
    <col min="15880" max="15880" width="9.8515625" style="18" bestFit="1" customWidth="1"/>
    <col min="15881" max="15881" width="10.8515625" style="18" bestFit="1" customWidth="1"/>
    <col min="15882" max="16128" width="8.8515625" style="18" customWidth="1"/>
    <col min="16129" max="16129" width="5.140625" style="18" customWidth="1"/>
    <col min="16130" max="16130" width="23.7109375" style="18" customWidth="1"/>
    <col min="16131" max="16131" width="35.7109375" style="18" customWidth="1"/>
    <col min="16132" max="16132" width="22.7109375" style="18" customWidth="1"/>
    <col min="16133" max="16133" width="18.7109375" style="18" customWidth="1"/>
    <col min="16134" max="16134" width="18.00390625" style="18" customWidth="1"/>
    <col min="16135" max="16135" width="14.7109375" style="18" customWidth="1"/>
    <col min="16136" max="16136" width="9.8515625" style="18" bestFit="1" customWidth="1"/>
    <col min="16137" max="16137" width="10.8515625" style="18" bestFit="1" customWidth="1"/>
    <col min="16138" max="16384" width="8.8515625" style="18" customWidth="1"/>
  </cols>
  <sheetData>
    <row r="1" spans="1:5" s="10" customFormat="1" ht="27" customHeight="1">
      <c r="A1" s="286" t="s">
        <v>576</v>
      </c>
      <c r="B1" s="286"/>
      <c r="C1" s="286"/>
      <c r="D1" s="286"/>
      <c r="E1" s="286"/>
    </row>
    <row r="2" spans="1:5" ht="27" customHeight="1">
      <c r="A2" s="194" t="s">
        <v>177</v>
      </c>
      <c r="B2" s="194" t="s">
        <v>178</v>
      </c>
      <c r="C2" s="194" t="s">
        <v>179</v>
      </c>
      <c r="D2" s="194" t="s">
        <v>180</v>
      </c>
      <c r="E2" s="194" t="s">
        <v>181</v>
      </c>
    </row>
    <row r="3" spans="1:5" ht="22.15" customHeight="1">
      <c r="A3" s="16">
        <v>1</v>
      </c>
      <c r="B3" s="26" t="s">
        <v>182</v>
      </c>
      <c r="C3" s="26" t="s">
        <v>183</v>
      </c>
      <c r="D3" s="29">
        <v>102859.12</v>
      </c>
      <c r="E3" s="30">
        <f>D3*1.1991</f>
        <v>123338.370792</v>
      </c>
    </row>
    <row r="4" spans="1:5" ht="22.15" customHeight="1">
      <c r="A4" s="16">
        <v>2</v>
      </c>
      <c r="B4" s="26" t="s">
        <v>184</v>
      </c>
      <c r="C4" s="26" t="s">
        <v>185</v>
      </c>
      <c r="D4" s="31">
        <v>84285.92</v>
      </c>
      <c r="E4" s="30">
        <f>D4*1.1991</f>
        <v>101067.24667200001</v>
      </c>
    </row>
    <row r="5" spans="1:5" ht="22.15" customHeight="1">
      <c r="A5" s="16">
        <v>3</v>
      </c>
      <c r="B5" s="26" t="s">
        <v>186</v>
      </c>
      <c r="C5" s="26" t="s">
        <v>187</v>
      </c>
      <c r="D5" s="31">
        <v>66117.84000000001</v>
      </c>
      <c r="E5" s="30">
        <f>D5*1.1991</f>
        <v>79281.90194400001</v>
      </c>
    </row>
    <row r="6" spans="1:5" ht="22.15" customHeight="1">
      <c r="A6" s="16">
        <v>4</v>
      </c>
      <c r="B6" s="26" t="s">
        <v>188</v>
      </c>
      <c r="C6" s="26" t="s">
        <v>187</v>
      </c>
      <c r="D6" s="31">
        <v>62805.719999999994</v>
      </c>
      <c r="E6" s="30">
        <f aca="true" t="shared" si="0" ref="E6:E12">D6*1.1991</f>
        <v>75310.338852</v>
      </c>
    </row>
    <row r="7" spans="1:5" ht="22.15" customHeight="1">
      <c r="A7" s="16">
        <v>5</v>
      </c>
      <c r="B7" s="26" t="s">
        <v>189</v>
      </c>
      <c r="C7" s="26" t="s">
        <v>187</v>
      </c>
      <c r="D7" s="31">
        <v>64368.72</v>
      </c>
      <c r="E7" s="30">
        <f t="shared" si="0"/>
        <v>77184.532152</v>
      </c>
    </row>
    <row r="8" spans="1:5" ht="22.15" customHeight="1">
      <c r="A8" s="16">
        <v>6</v>
      </c>
      <c r="B8" s="26" t="s">
        <v>190</v>
      </c>
      <c r="C8" s="26" t="s">
        <v>187</v>
      </c>
      <c r="D8" s="31">
        <v>57908.88</v>
      </c>
      <c r="E8" s="30">
        <f t="shared" si="0"/>
        <v>69438.538008</v>
      </c>
    </row>
    <row r="9" spans="1:5" ht="22.15" customHeight="1">
      <c r="A9" s="16">
        <v>7</v>
      </c>
      <c r="B9" s="26" t="s">
        <v>191</v>
      </c>
      <c r="C9" s="26" t="s">
        <v>187</v>
      </c>
      <c r="D9" s="31">
        <v>66471.6</v>
      </c>
      <c r="E9" s="30">
        <f t="shared" si="0"/>
        <v>79706.09556000002</v>
      </c>
    </row>
    <row r="10" spans="1:5" ht="22.15" customHeight="1">
      <c r="A10" s="16">
        <v>8</v>
      </c>
      <c r="B10" s="26" t="s">
        <v>192</v>
      </c>
      <c r="C10" s="26" t="s">
        <v>187</v>
      </c>
      <c r="D10" s="31">
        <v>67037.2</v>
      </c>
      <c r="E10" s="30">
        <f t="shared" si="0"/>
        <v>80384.30652</v>
      </c>
    </row>
    <row r="11" spans="1:5" ht="22.15" customHeight="1">
      <c r="A11" s="16">
        <v>9</v>
      </c>
      <c r="B11" s="26" t="s">
        <v>193</v>
      </c>
      <c r="C11" s="26" t="s">
        <v>187</v>
      </c>
      <c r="D11" s="31">
        <v>80594.12</v>
      </c>
      <c r="E11" s="30">
        <f t="shared" si="0"/>
        <v>96640.409292</v>
      </c>
    </row>
    <row r="12" spans="1:5" ht="22.15" customHeight="1">
      <c r="A12" s="16">
        <v>10</v>
      </c>
      <c r="B12" s="26" t="s">
        <v>194</v>
      </c>
      <c r="C12" s="26" t="s">
        <v>187</v>
      </c>
      <c r="D12" s="31">
        <v>68644.92000000001</v>
      </c>
      <c r="E12" s="30">
        <f t="shared" si="0"/>
        <v>82312.12357200003</v>
      </c>
    </row>
    <row r="13" spans="1:5" ht="22.15" customHeight="1">
      <c r="A13" s="16">
        <v>11</v>
      </c>
      <c r="B13" s="26" t="s">
        <v>195</v>
      </c>
      <c r="C13" s="26" t="s">
        <v>187</v>
      </c>
      <c r="D13" s="31">
        <v>68353.32</v>
      </c>
      <c r="E13" s="30">
        <f>D13*1.1991</f>
        <v>81962.46601200002</v>
      </c>
    </row>
    <row r="14" spans="1:6" s="15" customFormat="1" ht="22.15" customHeight="1">
      <c r="A14" s="304" t="s">
        <v>196</v>
      </c>
      <c r="B14" s="305"/>
      <c r="C14" s="305"/>
      <c r="D14" s="306"/>
      <c r="E14" s="195">
        <f>SUM(E3:E13)/11/12/160</f>
        <v>44.821322413636366</v>
      </c>
      <c r="F14" s="33"/>
    </row>
    <row r="15" spans="1:9" ht="22.15" customHeight="1">
      <c r="A15" s="16">
        <v>1</v>
      </c>
      <c r="B15" s="26" t="s">
        <v>197</v>
      </c>
      <c r="C15" s="26" t="s">
        <v>198</v>
      </c>
      <c r="D15" s="31">
        <v>50944.32</v>
      </c>
      <c r="E15" s="30">
        <f>D15*1.1991</f>
        <v>61087.334112000004</v>
      </c>
      <c r="H15" s="32"/>
      <c r="I15" s="32"/>
    </row>
    <row r="16" spans="1:5" ht="22.15" customHeight="1">
      <c r="A16" s="16">
        <v>2</v>
      </c>
      <c r="B16" s="26" t="s">
        <v>199</v>
      </c>
      <c r="C16" s="26" t="s">
        <v>198</v>
      </c>
      <c r="D16" s="31">
        <v>52458.08</v>
      </c>
      <c r="E16" s="30">
        <f>D16*1.1991</f>
        <v>62902.48372800001</v>
      </c>
    </row>
    <row r="17" spans="1:5" ht="22.15" customHeight="1">
      <c r="A17" s="16">
        <v>3</v>
      </c>
      <c r="B17" s="26" t="s">
        <v>200</v>
      </c>
      <c r="C17" s="26" t="s">
        <v>201</v>
      </c>
      <c r="D17" s="31">
        <v>48154.52</v>
      </c>
      <c r="E17" s="30">
        <f>D17*1.1991</f>
        <v>57742.084932</v>
      </c>
    </row>
    <row r="18" spans="1:6" ht="22.15" customHeight="1">
      <c r="A18" s="16">
        <v>4</v>
      </c>
      <c r="B18" s="26" t="s">
        <v>202</v>
      </c>
      <c r="C18" s="26" t="s">
        <v>201</v>
      </c>
      <c r="D18" s="31">
        <v>47753.64</v>
      </c>
      <c r="E18" s="30">
        <f>D18*1.1991</f>
        <v>57261.389724</v>
      </c>
      <c r="F18" s="33"/>
    </row>
    <row r="19" spans="1:5" s="15" customFormat="1" ht="22.15" customHeight="1">
      <c r="A19" s="304" t="s">
        <v>203</v>
      </c>
      <c r="B19" s="305"/>
      <c r="C19" s="305"/>
      <c r="D19" s="306"/>
      <c r="E19" s="195">
        <f>SUM(E15:E18)/4/12/160</f>
        <v>31.11891829375</v>
      </c>
    </row>
    <row r="20" spans="1:9" ht="22.15" customHeight="1">
      <c r="A20" s="16">
        <v>1</v>
      </c>
      <c r="B20" s="26" t="s">
        <v>204</v>
      </c>
      <c r="C20" s="26" t="s">
        <v>205</v>
      </c>
      <c r="D20" s="31">
        <v>39787.2</v>
      </c>
      <c r="E20" s="31">
        <f>D20*1.1991</f>
        <v>47708.83152</v>
      </c>
      <c r="H20" s="32"/>
      <c r="I20" s="32"/>
    </row>
    <row r="21" spans="1:5" s="15" customFormat="1" ht="22.15" customHeight="1">
      <c r="A21" s="304" t="s">
        <v>206</v>
      </c>
      <c r="B21" s="305"/>
      <c r="C21" s="305"/>
      <c r="D21" s="306"/>
      <c r="E21" s="195">
        <f>E20/12/160</f>
        <v>24.84834975</v>
      </c>
    </row>
  </sheetData>
  <mergeCells count="4">
    <mergeCell ref="A1:E1"/>
    <mergeCell ref="A14:D14"/>
    <mergeCell ref="A19:D19"/>
    <mergeCell ref="A21:D21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C20D3-3780-420E-9761-1A1A304EC434}">
  <sheetPr>
    <tabColor rgb="FFFFFFCC"/>
  </sheetPr>
  <dimension ref="A1:M48"/>
  <sheetViews>
    <sheetView workbookViewId="0" topLeftCell="A28">
      <selection activeCell="A12" sqref="A12:XFD12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procedur'!C36</f>
        <v>Amylaza w moczu dobowym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procedur'!B36</f>
        <v>I25.2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43.9" customHeight="1">
      <c r="A8" s="119">
        <f>'Przykładowe materiały - ceny'!A92</f>
        <v>1090</v>
      </c>
      <c r="B8" s="120" t="str">
        <f>'Przykładowe materiały - ceny'!B92</f>
        <v>Odczynnik do kalibracji CFAS</v>
      </c>
      <c r="C8" s="119" t="str">
        <f>'Przykładowe materiały - ceny'!C92</f>
        <v>odczynnik  do kalibracji</v>
      </c>
      <c r="D8" s="125">
        <f>'Przykładowe materiały - ceny'!D92</f>
        <v>370000</v>
      </c>
      <c r="E8" s="119" t="str">
        <f>'Przykładowe materiały - ceny'!E92</f>
        <v>zestaw roczny</v>
      </c>
      <c r="F8" s="119">
        <v>1</v>
      </c>
      <c r="G8" s="122">
        <f>'Przykładowe materiały - ceny'!G92</f>
        <v>494.208</v>
      </c>
      <c r="H8" s="174">
        <f>(F8/D8)*G8</f>
        <v>0.0013356972972972973</v>
      </c>
      <c r="I8" s="124" t="s">
        <v>432</v>
      </c>
      <c r="J8" s="113"/>
      <c r="K8" s="113"/>
      <c r="L8" s="113"/>
      <c r="M8" s="113"/>
    </row>
    <row r="9" spans="1:13" ht="30">
      <c r="A9" s="119">
        <f>'Przykładowe materiały - ceny'!A99</f>
        <v>1097</v>
      </c>
      <c r="B9" s="120" t="str">
        <f>'Przykładowe materiały - ceny'!B99</f>
        <v>Kontrola LiquiCheck</v>
      </c>
      <c r="C9" s="119" t="str">
        <f>'Przykładowe materiały - ceny'!C99</f>
        <v>materiał do kontroli</v>
      </c>
      <c r="D9" s="119">
        <f>'Przykładowe materiały - ceny'!D99</f>
        <v>750</v>
      </c>
      <c r="E9" s="119" t="str">
        <f>'Przykładowe materiały - ceny'!E99</f>
        <v>zestaw roczny</v>
      </c>
      <c r="F9" s="119">
        <v>2</v>
      </c>
      <c r="G9" s="122">
        <f>'Przykładowe materiały - ceny'!G99</f>
        <v>662.688</v>
      </c>
      <c r="H9" s="123">
        <f aca="true" t="shared" si="0" ref="H9">(F9/D9)*G9</f>
        <v>1.7671679999999999</v>
      </c>
      <c r="I9" s="124" t="s">
        <v>438</v>
      </c>
      <c r="J9" s="113"/>
      <c r="K9" s="113"/>
      <c r="L9" s="113"/>
      <c r="M9" s="113"/>
    </row>
    <row r="10" spans="1:13" ht="30">
      <c r="A10" s="119">
        <f>'Przykładowe materiały - ceny'!A98</f>
        <v>1096</v>
      </c>
      <c r="B10" s="120" t="str">
        <f>'Przykładowe materiały - ceny'!B98</f>
        <v>Odczynnik do oznaczenia amylazy</v>
      </c>
      <c r="C10" s="119" t="str">
        <f>'Przykładowe materiały - ceny'!C98</f>
        <v>odczynnik do badań</v>
      </c>
      <c r="D10" s="119">
        <v>1</v>
      </c>
      <c r="E10" s="119" t="str">
        <f>'Przykładowe materiały - ceny'!E98</f>
        <v>szt</v>
      </c>
      <c r="F10" s="119">
        <v>1</v>
      </c>
      <c r="G10" s="122">
        <f>'Przykładowe materiały - ceny'!G98</f>
        <v>2.02176</v>
      </c>
      <c r="H10" s="123">
        <f>(F10/D10)*G10</f>
        <v>2.02176</v>
      </c>
      <c r="I10" s="124"/>
      <c r="J10" s="113"/>
      <c r="K10" s="113"/>
      <c r="L10" s="113"/>
      <c r="M10" s="113"/>
    </row>
    <row r="11" spans="1:13" ht="45.6" customHeight="1">
      <c r="A11" s="119"/>
      <c r="B11" s="124" t="s">
        <v>416</v>
      </c>
      <c r="C11" s="124"/>
      <c r="D11" s="125"/>
      <c r="E11" s="124"/>
      <c r="F11" s="124"/>
      <c r="G11" s="126"/>
      <c r="H11" s="139">
        <f>'Załącznik 2'!H20</f>
        <v>0.23179417873873875</v>
      </c>
      <c r="I11" s="124"/>
      <c r="J11" s="113"/>
      <c r="K11" s="113"/>
      <c r="L11" s="113"/>
      <c r="M11" s="113"/>
    </row>
    <row r="12" spans="1:13" s="25" customFormat="1" ht="37.15" customHeight="1">
      <c r="A12" s="20"/>
      <c r="B12" s="21" t="s">
        <v>561</v>
      </c>
      <c r="C12" s="22"/>
      <c r="D12" s="24"/>
      <c r="E12" s="23"/>
      <c r="F12" s="24"/>
      <c r="G12" s="24"/>
      <c r="H12" s="42">
        <f>'Przykładowe materiały wspólne'!H29</f>
        <v>0.07908550171815339</v>
      </c>
      <c r="I12" s="26"/>
      <c r="J12" s="69"/>
      <c r="K12" s="69"/>
      <c r="L12" s="69"/>
      <c r="M12" s="69"/>
    </row>
    <row r="13" spans="1:13" ht="15">
      <c r="A13" s="124"/>
      <c r="B13" s="145"/>
      <c r="C13" s="145"/>
      <c r="D13" s="145"/>
      <c r="E13" s="145"/>
      <c r="F13" s="145"/>
      <c r="G13" s="145"/>
      <c r="H13" s="145"/>
      <c r="I13" s="124"/>
      <c r="J13" s="113"/>
      <c r="K13" s="113"/>
      <c r="L13" s="113"/>
      <c r="M13" s="113"/>
    </row>
    <row r="14" spans="1:13" ht="15">
      <c r="A14" s="145"/>
      <c r="B14" s="145"/>
      <c r="C14" s="145"/>
      <c r="D14" s="145"/>
      <c r="E14" s="145"/>
      <c r="F14" s="145"/>
      <c r="G14" s="145"/>
      <c r="H14" s="145"/>
      <c r="I14" s="145"/>
      <c r="J14" s="113"/>
      <c r="K14" s="113"/>
      <c r="L14" s="113"/>
      <c r="M14" s="113"/>
    </row>
    <row r="15" spans="1:13" ht="15">
      <c r="A15" s="124"/>
      <c r="B15" s="124"/>
      <c r="C15" s="124"/>
      <c r="D15" s="125"/>
      <c r="E15" s="124"/>
      <c r="F15" s="124"/>
      <c r="G15" s="126"/>
      <c r="H15" s="139"/>
      <c r="I15" s="124"/>
      <c r="J15" s="113"/>
      <c r="K15" s="113"/>
      <c r="L15" s="113"/>
      <c r="M15" s="113"/>
    </row>
    <row r="16" spans="1:13" ht="15">
      <c r="A16" s="124"/>
      <c r="B16" s="124"/>
      <c r="C16" s="124"/>
      <c r="D16" s="125"/>
      <c r="E16" s="124"/>
      <c r="F16" s="124"/>
      <c r="G16" s="126"/>
      <c r="H16" s="139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20.45" customHeight="1">
      <c r="A19" s="339" t="s">
        <v>221</v>
      </c>
      <c r="B19" s="340"/>
      <c r="C19" s="340"/>
      <c r="D19" s="340"/>
      <c r="E19" s="340"/>
      <c r="F19" s="340"/>
      <c r="G19" s="341"/>
      <c r="H19" s="127">
        <f>SUM(H8:H18)</f>
        <v>4.101143377754189</v>
      </c>
      <c r="I19" s="124"/>
      <c r="J19" s="113"/>
      <c r="K19" s="113"/>
      <c r="L19" s="113"/>
      <c r="M19" s="113"/>
    </row>
    <row r="20" spans="1:13" ht="15">
      <c r="A20" s="128"/>
      <c r="B20" s="128"/>
      <c r="C20" s="128"/>
      <c r="D20" s="129"/>
      <c r="E20" s="128"/>
      <c r="F20" s="128"/>
      <c r="G20" s="129"/>
      <c r="H20" s="128"/>
      <c r="I20" s="128"/>
      <c r="J20" s="113"/>
      <c r="K20" s="113"/>
      <c r="L20" s="113"/>
      <c r="M20" s="113"/>
    </row>
    <row r="21" spans="1:13" ht="15">
      <c r="A21" s="112" t="s">
        <v>175</v>
      </c>
      <c r="B21" s="113"/>
      <c r="C21" s="113"/>
      <c r="D21" s="130"/>
      <c r="E21" s="113"/>
      <c r="F21" s="113"/>
      <c r="G21" s="130"/>
      <c r="H21" s="128"/>
      <c r="I21" s="128"/>
      <c r="J21" s="113"/>
      <c r="K21" s="113"/>
      <c r="L21" s="113"/>
      <c r="M21" s="113"/>
    </row>
    <row r="22" spans="1:13" ht="15">
      <c r="A22" s="112" t="s">
        <v>176</v>
      </c>
      <c r="B22" s="131" t="s">
        <v>226</v>
      </c>
      <c r="C22" s="131" t="s">
        <v>227</v>
      </c>
      <c r="D22" s="113"/>
      <c r="E22" s="113"/>
      <c r="F22" s="113"/>
      <c r="G22" s="113"/>
      <c r="H22" s="132"/>
      <c r="I22" s="128"/>
      <c r="J22" s="113"/>
      <c r="K22" s="113"/>
      <c r="L22" s="113"/>
      <c r="M22" s="113"/>
    </row>
    <row r="23" spans="1:13" ht="15">
      <c r="A23" s="133" t="s">
        <v>167</v>
      </c>
      <c r="B23" s="134">
        <f>'Przykładowe stawki wynagrodzeń'!E14</f>
        <v>44.821322413636366</v>
      </c>
      <c r="C23" s="134">
        <f>B23/60</f>
        <v>0.7470220402272728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5">
      <c r="A24" s="135" t="s">
        <v>207</v>
      </c>
      <c r="B24" s="136">
        <f>'Przykładowe stawki wynagrodzeń'!E19</f>
        <v>31.11891829375</v>
      </c>
      <c r="C24" s="136">
        <f aca="true" t="shared" si="1" ref="C24:C25">B24/60</f>
        <v>0.5186486382291666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208</v>
      </c>
      <c r="B25" s="136">
        <f>'Przykładowe stawki wynagrodzeń'!E21</f>
        <v>24.84834975</v>
      </c>
      <c r="C25" s="136">
        <f t="shared" si="1"/>
        <v>0.4141391625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/>
      <c r="B26" s="136"/>
      <c r="C26" s="136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60">
      <c r="A27" s="114" t="s">
        <v>232</v>
      </c>
      <c r="B27" s="114" t="s">
        <v>222</v>
      </c>
      <c r="C27" s="114" t="s">
        <v>214</v>
      </c>
      <c r="D27" s="114" t="s">
        <v>233</v>
      </c>
      <c r="E27" s="114" t="s">
        <v>234</v>
      </c>
      <c r="F27" s="114" t="s">
        <v>223</v>
      </c>
      <c r="G27" s="114" t="s">
        <v>224</v>
      </c>
      <c r="H27" s="113"/>
      <c r="I27" s="113"/>
      <c r="J27" s="113"/>
      <c r="K27" s="113"/>
      <c r="L27" s="113"/>
      <c r="M27" s="113"/>
    </row>
    <row r="28" spans="1:13" ht="15">
      <c r="A28" s="118"/>
      <c r="B28" s="116" t="s">
        <v>153</v>
      </c>
      <c r="C28" s="116" t="s">
        <v>155</v>
      </c>
      <c r="D28" s="116" t="s">
        <v>156</v>
      </c>
      <c r="E28" s="116" t="s">
        <v>157</v>
      </c>
      <c r="F28" s="116" t="s">
        <v>158</v>
      </c>
      <c r="G28" s="137" t="s">
        <v>225</v>
      </c>
      <c r="H28" s="113"/>
      <c r="I28" s="113"/>
      <c r="J28" s="113"/>
      <c r="K28" s="113"/>
      <c r="L28" s="113"/>
      <c r="M28" s="113"/>
    </row>
    <row r="29" spans="1:13" ht="20.45" customHeight="1">
      <c r="A29" s="124" t="s">
        <v>238</v>
      </c>
      <c r="B29" s="119" t="str">
        <f>A24</f>
        <v>technik analityki</v>
      </c>
      <c r="C29" s="119">
        <v>3</v>
      </c>
      <c r="D29" s="119" t="s">
        <v>166</v>
      </c>
      <c r="E29" s="121">
        <v>5</v>
      </c>
      <c r="F29" s="138">
        <f>C24</f>
        <v>0.5186486382291666</v>
      </c>
      <c r="G29" s="139">
        <f>(E29/C29)*F29</f>
        <v>0.8644143970486111</v>
      </c>
      <c r="H29" s="113"/>
      <c r="I29" s="113"/>
      <c r="J29" s="113"/>
      <c r="K29" s="113"/>
      <c r="L29" s="113"/>
      <c r="M29" s="113"/>
    </row>
    <row r="30" spans="1:13" ht="20.45" customHeight="1">
      <c r="A30" s="124" t="s">
        <v>387</v>
      </c>
      <c r="B30" s="119" t="str">
        <f>A25</f>
        <v>pomoc laboratoryjna</v>
      </c>
      <c r="C30" s="125">
        <v>1500</v>
      </c>
      <c r="D30" s="119" t="s">
        <v>166</v>
      </c>
      <c r="E30" s="121">
        <v>5</v>
      </c>
      <c r="F30" s="138">
        <f>C25</f>
        <v>0.4141391625</v>
      </c>
      <c r="G30" s="178">
        <f aca="true" t="shared" si="2" ref="G30:G35">(E30/C30)*F30</f>
        <v>0.0013804638750000001</v>
      </c>
      <c r="H30" s="113"/>
      <c r="I30" s="113"/>
      <c r="J30" s="113"/>
      <c r="K30" s="113"/>
      <c r="L30" s="113"/>
      <c r="M30" s="113"/>
    </row>
    <row r="31" spans="1:13" ht="25.15" customHeight="1">
      <c r="A31" s="124" t="s">
        <v>418</v>
      </c>
      <c r="B31" s="140" t="str">
        <f>A23</f>
        <v>diagnosta laboratoryjny</v>
      </c>
      <c r="C31" s="125">
        <v>1500</v>
      </c>
      <c r="D31" s="119" t="s">
        <v>166</v>
      </c>
      <c r="E31" s="121">
        <v>60</v>
      </c>
      <c r="F31" s="138">
        <f>C23</f>
        <v>0.7470220402272728</v>
      </c>
      <c r="G31" s="178">
        <f t="shared" si="2"/>
        <v>0.029880881609090915</v>
      </c>
      <c r="H31" s="113"/>
      <c r="I31" s="113"/>
      <c r="J31" s="113"/>
      <c r="K31" s="113"/>
      <c r="L31" s="113"/>
      <c r="M31" s="113"/>
    </row>
    <row r="32" spans="1:13" ht="19.9" customHeight="1">
      <c r="A32" s="124" t="s">
        <v>420</v>
      </c>
      <c r="B32" s="119" t="str">
        <f>A23</f>
        <v>diagnosta laboratoryjny</v>
      </c>
      <c r="C32" s="125">
        <v>60</v>
      </c>
      <c r="D32" s="119" t="s">
        <v>166</v>
      </c>
      <c r="E32" s="121">
        <v>35</v>
      </c>
      <c r="F32" s="138">
        <f>C23</f>
        <v>0.7470220402272728</v>
      </c>
      <c r="G32" s="178">
        <f t="shared" si="2"/>
        <v>0.4357628567992425</v>
      </c>
      <c r="H32" s="113"/>
      <c r="I32" s="113"/>
      <c r="J32" s="113"/>
      <c r="K32" s="113"/>
      <c r="L32" s="113"/>
      <c r="M32" s="113"/>
    </row>
    <row r="33" spans="1:13" ht="19.9" customHeight="1">
      <c r="A33" s="124" t="s">
        <v>317</v>
      </c>
      <c r="B33" s="119" t="str">
        <f>A23</f>
        <v>diagnosta laboratoryjny</v>
      </c>
      <c r="C33" s="125">
        <v>60</v>
      </c>
      <c r="D33" s="119" t="s">
        <v>166</v>
      </c>
      <c r="E33" s="121">
        <v>20</v>
      </c>
      <c r="F33" s="138">
        <f>C23</f>
        <v>0.7470220402272728</v>
      </c>
      <c r="G33" s="178">
        <f t="shared" si="2"/>
        <v>0.24900734674242425</v>
      </c>
      <c r="H33" s="113"/>
      <c r="I33" s="113"/>
      <c r="J33" s="113"/>
      <c r="K33" s="113"/>
      <c r="L33" s="113"/>
      <c r="M33" s="113"/>
    </row>
    <row r="34" spans="1:13" ht="19.9" customHeight="1">
      <c r="A34" s="336" t="s">
        <v>318</v>
      </c>
      <c r="B34" s="119" t="str">
        <f>A24</f>
        <v>technik analityki</v>
      </c>
      <c r="C34" s="125">
        <v>1500</v>
      </c>
      <c r="D34" s="119" t="s">
        <v>166</v>
      </c>
      <c r="E34" s="121">
        <v>15</v>
      </c>
      <c r="F34" s="138">
        <f>C24</f>
        <v>0.5186486382291666</v>
      </c>
      <c r="G34" s="178">
        <f t="shared" si="2"/>
        <v>0.005186486382291667</v>
      </c>
      <c r="H34" s="113"/>
      <c r="I34" s="113"/>
      <c r="J34" s="113"/>
      <c r="K34" s="113"/>
      <c r="L34" s="113"/>
      <c r="M34" s="113"/>
    </row>
    <row r="35" spans="1:13" ht="19.9" customHeight="1">
      <c r="A35" s="337"/>
      <c r="B35" s="119" t="str">
        <f>A25</f>
        <v>pomoc laboratoryjna</v>
      </c>
      <c r="C35" s="125">
        <v>1500</v>
      </c>
      <c r="D35" s="119" t="s">
        <v>166</v>
      </c>
      <c r="E35" s="121">
        <v>15</v>
      </c>
      <c r="F35" s="138">
        <f>C25</f>
        <v>0.4141391625</v>
      </c>
      <c r="G35" s="178">
        <f t="shared" si="2"/>
        <v>0.004141391625</v>
      </c>
      <c r="H35" s="113"/>
      <c r="I35" s="113"/>
      <c r="J35" s="113"/>
      <c r="K35" s="113"/>
      <c r="L35" s="113"/>
      <c r="M35" s="113"/>
    </row>
    <row r="36" spans="1:13" ht="15">
      <c r="A36" s="339" t="s">
        <v>279</v>
      </c>
      <c r="B36" s="340"/>
      <c r="C36" s="340"/>
      <c r="D36" s="340"/>
      <c r="E36" s="340"/>
      <c r="F36" s="340"/>
      <c r="G36" s="127">
        <f>SUM(G29:G35)</f>
        <v>1.5897738240816603</v>
      </c>
      <c r="H36" s="113"/>
      <c r="I36" s="113"/>
      <c r="J36" s="113"/>
      <c r="K36" s="113"/>
      <c r="L36" s="113"/>
      <c r="M36" s="113"/>
    </row>
    <row r="37" spans="1:13" ht="15">
      <c r="A37" s="142"/>
      <c r="B37" s="142"/>
      <c r="C37" s="142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ht="15">
      <c r="A38" s="142"/>
      <c r="B38" s="142"/>
      <c r="C38" s="14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26.45" customHeight="1">
      <c r="A39" s="342" t="s">
        <v>334</v>
      </c>
      <c r="B39" s="342"/>
      <c r="C39" s="134">
        <f>H19</f>
        <v>4.101143377754189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25.15" customHeight="1">
      <c r="A40" s="335" t="s">
        <v>335</v>
      </c>
      <c r="B40" s="335"/>
      <c r="C40" s="134">
        <f>G36</f>
        <v>1.5897738240816603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25.15" customHeight="1">
      <c r="A41" s="175" t="s">
        <v>209</v>
      </c>
      <c r="B41" s="176"/>
      <c r="C41" s="177">
        <f>SUM(C39:C40)</f>
        <v>5.69091720183585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8" spans="1:13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</sheetData>
  <mergeCells count="6">
    <mergeCell ref="A40:B40"/>
    <mergeCell ref="B1:C1"/>
    <mergeCell ref="A19:G19"/>
    <mergeCell ref="A34:A35"/>
    <mergeCell ref="A36:F36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193DE-8400-4A19-A4F1-91CBEFE21F85}">
  <sheetPr>
    <tabColor rgb="FFFFFFCC"/>
  </sheetPr>
  <dimension ref="A1:M48"/>
  <sheetViews>
    <sheetView workbookViewId="0" topLeftCell="A28">
      <selection activeCell="A12" sqref="A12:XFD12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procedur'!C37</f>
        <v>Białko – immunofiksacja w surowicy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procedur'!B37</f>
        <v>I86.1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43.9" customHeight="1">
      <c r="A8" s="119">
        <f>'Przykładowe materiały - ceny'!A100</f>
        <v>1098</v>
      </c>
      <c r="B8" s="120" t="str">
        <f>'Przykładowe materiały - ceny'!B100</f>
        <v>Zestaw do oznaczenia białka</v>
      </c>
      <c r="C8" s="119" t="str">
        <f>'Przykładowe materiały - ceny'!C100</f>
        <v>zestaw do daignostyki</v>
      </c>
      <c r="D8" s="119">
        <f>'Przykładowe materiały - ceny'!D100</f>
        <v>20</v>
      </c>
      <c r="E8" s="119" t="str">
        <f>'Przykładowe materiały - ceny'!E100</f>
        <v>szt</v>
      </c>
      <c r="F8" s="119">
        <v>1</v>
      </c>
      <c r="G8" s="122">
        <f>'Przykładowe materiały - ceny'!G100</f>
        <v>1022.112</v>
      </c>
      <c r="H8" s="173">
        <f>(F8/D8)*G8</f>
        <v>51.1056</v>
      </c>
      <c r="I8" s="124" t="s">
        <v>447</v>
      </c>
      <c r="J8" s="113"/>
      <c r="K8" s="113"/>
      <c r="L8" s="113"/>
      <c r="M8" s="113"/>
    </row>
    <row r="9" spans="1:13" ht="45">
      <c r="A9" s="119">
        <f>'Przykładowe materiały - ceny'!A101</f>
        <v>1099</v>
      </c>
      <c r="B9" s="120" t="str">
        <f>'Przykładowe materiały - ceny'!B101</f>
        <v>Zestaw antysurowic: FIX, IgGAM, kappa,lambda</v>
      </c>
      <c r="C9" s="119" t="str">
        <f>'Przykładowe materiały - ceny'!C101</f>
        <v>zestaw antysurowic</v>
      </c>
      <c r="D9" s="119">
        <f>'Przykładowe materiały - ceny'!D101</f>
        <v>30</v>
      </c>
      <c r="E9" s="119" t="str">
        <f>'Przykładowe materiały - ceny'!E101</f>
        <v xml:space="preserve">zestaw </v>
      </c>
      <c r="F9" s="119">
        <v>1</v>
      </c>
      <c r="G9" s="122">
        <f>'Przykładowe materiały - ceny'!G101</f>
        <v>505.44</v>
      </c>
      <c r="H9" s="173">
        <f aca="true" t="shared" si="0" ref="H9:H11">(F9/D9)*G9</f>
        <v>16.848</v>
      </c>
      <c r="I9" s="124" t="s">
        <v>446</v>
      </c>
      <c r="J9" s="113"/>
      <c r="K9" s="113"/>
      <c r="L9" s="113"/>
      <c r="M9" s="113"/>
    </row>
    <row r="10" spans="1:13" ht="45">
      <c r="A10" s="119">
        <f>'Przykładowe materiały - ceny'!A102</f>
        <v>1100</v>
      </c>
      <c r="B10" s="120" t="str">
        <f>'Przykładowe materiały - ceny'!B102</f>
        <v>Zestaw antysurowic: wolne kappa, wolne lambda</v>
      </c>
      <c r="C10" s="119" t="str">
        <f>'Przykładowe materiały - ceny'!C102</f>
        <v>zestaw antysurowic</v>
      </c>
      <c r="D10" s="119">
        <f>'Przykładowe materiały - ceny'!D102</f>
        <v>30</v>
      </c>
      <c r="E10" s="119" t="str">
        <f>'Przykładowe materiały - ceny'!E102</f>
        <v xml:space="preserve">zestaw </v>
      </c>
      <c r="F10" s="119">
        <v>1</v>
      </c>
      <c r="G10" s="122">
        <f>'Przykładowe materiały - ceny'!G102</f>
        <v>948.48</v>
      </c>
      <c r="H10" s="173">
        <f t="shared" si="0"/>
        <v>31.616</v>
      </c>
      <c r="I10" s="124" t="s">
        <v>446</v>
      </c>
      <c r="J10" s="113"/>
      <c r="K10" s="113"/>
      <c r="L10" s="113"/>
      <c r="M10" s="113"/>
    </row>
    <row r="11" spans="1:13" ht="21" customHeight="1">
      <c r="A11" s="119">
        <f>'Przykładowe materiały - ceny'!A103</f>
        <v>1103</v>
      </c>
      <c r="B11" s="120" t="str">
        <f>'Przykładowe materiały - ceny'!B103</f>
        <v>Probówka typu eppendorf</v>
      </c>
      <c r="C11" s="119" t="str">
        <f>'Przykładowe materiały - ceny'!C103</f>
        <v>probówka</v>
      </c>
      <c r="D11" s="119">
        <v>1</v>
      </c>
      <c r="E11" s="119" t="str">
        <f>'Przykładowe materiały - ceny'!E103</f>
        <v>szt</v>
      </c>
      <c r="F11" s="119">
        <v>3</v>
      </c>
      <c r="G11" s="122">
        <f>'Przykładowe materiały - ceny'!G103</f>
        <v>0.041600000000000005</v>
      </c>
      <c r="H11" s="173">
        <f t="shared" si="0"/>
        <v>0.12480000000000002</v>
      </c>
      <c r="I11" s="124"/>
      <c r="J11" s="113"/>
      <c r="K11" s="113"/>
      <c r="L11" s="113"/>
      <c r="M11" s="113"/>
    </row>
    <row r="12" spans="1:13" s="25" customFormat="1" ht="37.15" customHeight="1">
      <c r="A12" s="20"/>
      <c r="B12" s="21" t="s">
        <v>561</v>
      </c>
      <c r="C12" s="22"/>
      <c r="D12" s="24"/>
      <c r="E12" s="23"/>
      <c r="F12" s="24"/>
      <c r="G12" s="24"/>
      <c r="H12" s="42">
        <f>'Przykładowe materiały wspólne'!H29</f>
        <v>0.07908550171815339</v>
      </c>
      <c r="I12" s="26"/>
      <c r="J12" s="69"/>
      <c r="K12" s="69"/>
      <c r="L12" s="69"/>
      <c r="M12" s="69"/>
    </row>
    <row r="13" spans="1:13" ht="15">
      <c r="A13" s="124"/>
      <c r="I13" s="124"/>
      <c r="J13" s="113"/>
      <c r="K13" s="113"/>
      <c r="L13" s="113"/>
      <c r="M13" s="113"/>
    </row>
    <row r="14" spans="1:13" ht="15">
      <c r="A14" s="145"/>
      <c r="B14" s="145"/>
      <c r="C14" s="145"/>
      <c r="D14" s="145"/>
      <c r="E14" s="145"/>
      <c r="F14" s="145"/>
      <c r="G14" s="145"/>
      <c r="H14" s="145"/>
      <c r="I14" s="145"/>
      <c r="J14" s="113"/>
      <c r="K14" s="113"/>
      <c r="L14" s="113"/>
      <c r="M14" s="113"/>
    </row>
    <row r="15" spans="1:13" ht="15">
      <c r="A15" s="124"/>
      <c r="B15" s="124"/>
      <c r="C15" s="124"/>
      <c r="D15" s="125"/>
      <c r="E15" s="124"/>
      <c r="F15" s="124"/>
      <c r="G15" s="126"/>
      <c r="H15" s="123"/>
      <c r="I15" s="124"/>
      <c r="J15" s="113"/>
      <c r="K15" s="113"/>
      <c r="L15" s="113"/>
      <c r="M15" s="113"/>
    </row>
    <row r="16" spans="1:13" ht="15">
      <c r="A16" s="124"/>
      <c r="B16" s="124"/>
      <c r="C16" s="124"/>
      <c r="D16" s="125"/>
      <c r="E16" s="124"/>
      <c r="F16" s="124"/>
      <c r="G16" s="126"/>
      <c r="H16" s="123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20.45" customHeight="1">
      <c r="A19" s="339" t="s">
        <v>221</v>
      </c>
      <c r="B19" s="340"/>
      <c r="C19" s="340"/>
      <c r="D19" s="340"/>
      <c r="E19" s="340"/>
      <c r="F19" s="340"/>
      <c r="G19" s="341"/>
      <c r="H19" s="127">
        <f>SUM(H8:H18)</f>
        <v>99.77348550171814</v>
      </c>
      <c r="I19" s="124"/>
      <c r="J19" s="113"/>
      <c r="K19" s="113"/>
      <c r="L19" s="113"/>
      <c r="M19" s="113"/>
    </row>
    <row r="20" spans="1:13" ht="15">
      <c r="A20" s="128"/>
      <c r="B20" s="128"/>
      <c r="C20" s="128"/>
      <c r="D20" s="129"/>
      <c r="E20" s="128"/>
      <c r="F20" s="128"/>
      <c r="G20" s="129"/>
      <c r="H20" s="128"/>
      <c r="I20" s="128"/>
      <c r="J20" s="113"/>
      <c r="K20" s="113"/>
      <c r="L20" s="113"/>
      <c r="M20" s="113"/>
    </row>
    <row r="21" spans="1:13" ht="15">
      <c r="A21" s="112" t="s">
        <v>175</v>
      </c>
      <c r="B21" s="113"/>
      <c r="C21" s="113"/>
      <c r="D21" s="130"/>
      <c r="E21" s="113"/>
      <c r="F21" s="113"/>
      <c r="G21" s="130"/>
      <c r="H21" s="128"/>
      <c r="I21" s="128"/>
      <c r="J21" s="113"/>
      <c r="K21" s="113"/>
      <c r="L21" s="113"/>
      <c r="M21" s="113"/>
    </row>
    <row r="22" spans="1:13" ht="15">
      <c r="A22" s="112" t="s">
        <v>176</v>
      </c>
      <c r="B22" s="131" t="s">
        <v>226</v>
      </c>
      <c r="C22" s="131" t="s">
        <v>227</v>
      </c>
      <c r="D22" s="113"/>
      <c r="E22" s="113"/>
      <c r="F22" s="113"/>
      <c r="G22" s="113"/>
      <c r="H22" s="132"/>
      <c r="I22" s="128"/>
      <c r="J22" s="113"/>
      <c r="K22" s="113"/>
      <c r="L22" s="113"/>
      <c r="M22" s="113"/>
    </row>
    <row r="23" spans="1:13" ht="15">
      <c r="A23" s="133" t="s">
        <v>167</v>
      </c>
      <c r="B23" s="134">
        <f>'Przykładowe stawki wynagrodzeń'!E14</f>
        <v>44.821322413636366</v>
      </c>
      <c r="C23" s="134">
        <f>B23/60</f>
        <v>0.7470220402272728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5">
      <c r="A24" s="135" t="s">
        <v>207</v>
      </c>
      <c r="B24" s="136">
        <f>'Przykładowe stawki wynagrodzeń'!E19</f>
        <v>31.11891829375</v>
      </c>
      <c r="C24" s="136">
        <f aca="true" t="shared" si="1" ref="C24:C25">B24/60</f>
        <v>0.5186486382291666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208</v>
      </c>
      <c r="B25" s="136">
        <f>'Przykładowe stawki wynagrodzeń'!E21</f>
        <v>24.84834975</v>
      </c>
      <c r="C25" s="136">
        <f t="shared" si="1"/>
        <v>0.4141391625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/>
      <c r="B26" s="136"/>
      <c r="C26" s="136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60">
      <c r="A27" s="114" t="s">
        <v>232</v>
      </c>
      <c r="B27" s="114" t="s">
        <v>222</v>
      </c>
      <c r="C27" s="114" t="s">
        <v>214</v>
      </c>
      <c r="D27" s="114" t="s">
        <v>233</v>
      </c>
      <c r="E27" s="114" t="s">
        <v>234</v>
      </c>
      <c r="F27" s="114" t="s">
        <v>223</v>
      </c>
      <c r="G27" s="114" t="s">
        <v>224</v>
      </c>
      <c r="H27" s="113"/>
      <c r="I27" s="113"/>
      <c r="J27" s="113"/>
      <c r="K27" s="113"/>
      <c r="L27" s="113"/>
      <c r="M27" s="113"/>
    </row>
    <row r="28" spans="1:13" ht="15">
      <c r="A28" s="118"/>
      <c r="B28" s="116" t="s">
        <v>153</v>
      </c>
      <c r="C28" s="116" t="s">
        <v>155</v>
      </c>
      <c r="D28" s="116" t="s">
        <v>156</v>
      </c>
      <c r="E28" s="116" t="s">
        <v>157</v>
      </c>
      <c r="F28" s="116" t="s">
        <v>158</v>
      </c>
      <c r="G28" s="137" t="s">
        <v>225</v>
      </c>
      <c r="H28" s="113"/>
      <c r="I28" s="113"/>
      <c r="J28" s="113"/>
      <c r="K28" s="113"/>
      <c r="L28" s="113"/>
      <c r="M28" s="113"/>
    </row>
    <row r="29" spans="1:13" ht="20.45" customHeight="1">
      <c r="A29" s="124" t="s">
        <v>238</v>
      </c>
      <c r="B29" s="119" t="str">
        <f>A24</f>
        <v>technik analityki</v>
      </c>
      <c r="C29" s="119">
        <v>1</v>
      </c>
      <c r="D29" s="119" t="s">
        <v>166</v>
      </c>
      <c r="E29" s="121">
        <v>1</v>
      </c>
      <c r="F29" s="138">
        <f>C24</f>
        <v>0.5186486382291666</v>
      </c>
      <c r="G29" s="139">
        <f>(E29/C29)*F29</f>
        <v>0.5186486382291666</v>
      </c>
      <c r="H29" s="113"/>
      <c r="I29" s="113"/>
      <c r="J29" s="113"/>
      <c r="K29" s="113"/>
      <c r="L29" s="113"/>
      <c r="M29" s="113"/>
    </row>
    <row r="30" spans="1:13" ht="20.45" customHeight="1">
      <c r="A30" s="124" t="s">
        <v>387</v>
      </c>
      <c r="B30" s="119" t="str">
        <f>A25</f>
        <v>pomoc laboratoryjna</v>
      </c>
      <c r="C30" s="125">
        <v>1500</v>
      </c>
      <c r="D30" s="119" t="s">
        <v>166</v>
      </c>
      <c r="E30" s="121">
        <v>5</v>
      </c>
      <c r="F30" s="138">
        <f>C25</f>
        <v>0.4141391625</v>
      </c>
      <c r="G30" s="178">
        <f aca="true" t="shared" si="2" ref="G30:G35">(E30/C30)*F30</f>
        <v>0.0013804638750000001</v>
      </c>
      <c r="H30" s="113"/>
      <c r="I30" s="113"/>
      <c r="J30" s="113"/>
      <c r="K30" s="113"/>
      <c r="L30" s="113"/>
      <c r="M30" s="113"/>
    </row>
    <row r="31" spans="1:13" ht="36" customHeight="1">
      <c r="A31" s="124" t="s">
        <v>448</v>
      </c>
      <c r="B31" s="140" t="str">
        <f>A23</f>
        <v>diagnosta laboratoryjny</v>
      </c>
      <c r="C31" s="125">
        <v>10</v>
      </c>
      <c r="D31" s="119" t="s">
        <v>166</v>
      </c>
      <c r="E31" s="121">
        <v>30</v>
      </c>
      <c r="F31" s="138">
        <f>C23</f>
        <v>0.7470220402272728</v>
      </c>
      <c r="G31" s="139">
        <f t="shared" si="2"/>
        <v>2.2410661206818183</v>
      </c>
      <c r="H31" s="113"/>
      <c r="I31" s="113"/>
      <c r="J31" s="113"/>
      <c r="K31" s="113"/>
      <c r="L31" s="113"/>
      <c r="M31" s="113"/>
    </row>
    <row r="32" spans="1:13" ht="19.9" customHeight="1">
      <c r="A32" s="124" t="s">
        <v>420</v>
      </c>
      <c r="B32" s="119" t="str">
        <f>A23</f>
        <v>diagnosta laboratoryjny</v>
      </c>
      <c r="C32" s="125">
        <v>4</v>
      </c>
      <c r="D32" s="119" t="s">
        <v>166</v>
      </c>
      <c r="E32" s="121">
        <v>60</v>
      </c>
      <c r="F32" s="138">
        <f>C23</f>
        <v>0.7470220402272728</v>
      </c>
      <c r="G32" s="139">
        <f t="shared" si="2"/>
        <v>11.205330603409092</v>
      </c>
      <c r="H32" s="113"/>
      <c r="I32" s="113"/>
      <c r="J32" s="113"/>
      <c r="K32" s="113"/>
      <c r="L32" s="113"/>
      <c r="M32" s="113"/>
    </row>
    <row r="33" spans="1:13" ht="32.45" customHeight="1">
      <c r="A33" s="124" t="s">
        <v>449</v>
      </c>
      <c r="B33" s="119" t="str">
        <f>A23</f>
        <v>diagnosta laboratoryjny</v>
      </c>
      <c r="C33" s="125">
        <v>1</v>
      </c>
      <c r="D33" s="119" t="s">
        <v>166</v>
      </c>
      <c r="E33" s="121">
        <v>10</v>
      </c>
      <c r="F33" s="138">
        <f>C23</f>
        <v>0.7470220402272728</v>
      </c>
      <c r="G33" s="139">
        <f t="shared" si="2"/>
        <v>7.470220402272728</v>
      </c>
      <c r="H33" s="113"/>
      <c r="I33" s="113"/>
      <c r="J33" s="113"/>
      <c r="K33" s="113"/>
      <c r="L33" s="113"/>
      <c r="M33" s="113"/>
    </row>
    <row r="34" spans="1:13" ht="19.9" customHeight="1">
      <c r="A34" s="336" t="s">
        <v>318</v>
      </c>
      <c r="B34" s="119" t="str">
        <f>A24</f>
        <v>technik analityki</v>
      </c>
      <c r="C34" s="125">
        <v>1500</v>
      </c>
      <c r="D34" s="119" t="s">
        <v>166</v>
      </c>
      <c r="E34" s="121">
        <v>15</v>
      </c>
      <c r="F34" s="138">
        <f>C24</f>
        <v>0.5186486382291666</v>
      </c>
      <c r="G34" s="178">
        <f t="shared" si="2"/>
        <v>0.005186486382291667</v>
      </c>
      <c r="H34" s="113"/>
      <c r="I34" s="113"/>
      <c r="J34" s="113"/>
      <c r="K34" s="113"/>
      <c r="L34" s="113"/>
      <c r="M34" s="113"/>
    </row>
    <row r="35" spans="1:13" ht="19.9" customHeight="1">
      <c r="A35" s="337"/>
      <c r="B35" s="119" t="str">
        <f>A25</f>
        <v>pomoc laboratoryjna</v>
      </c>
      <c r="C35" s="125">
        <v>1500</v>
      </c>
      <c r="D35" s="119" t="s">
        <v>166</v>
      </c>
      <c r="E35" s="121">
        <v>15</v>
      </c>
      <c r="F35" s="138">
        <f>C25</f>
        <v>0.4141391625</v>
      </c>
      <c r="G35" s="178">
        <f t="shared" si="2"/>
        <v>0.004141391625</v>
      </c>
      <c r="H35" s="113"/>
      <c r="I35" s="113"/>
      <c r="J35" s="113"/>
      <c r="K35" s="113"/>
      <c r="L35" s="113"/>
      <c r="M35" s="113"/>
    </row>
    <row r="36" spans="1:13" ht="15">
      <c r="A36" s="339" t="s">
        <v>279</v>
      </c>
      <c r="B36" s="340"/>
      <c r="C36" s="340"/>
      <c r="D36" s="340"/>
      <c r="E36" s="340"/>
      <c r="F36" s="340"/>
      <c r="G36" s="127">
        <f>SUM(G29:G35)</f>
        <v>21.4459741064751</v>
      </c>
      <c r="H36" s="113"/>
      <c r="I36" s="113"/>
      <c r="J36" s="113"/>
      <c r="K36" s="113"/>
      <c r="L36" s="113"/>
      <c r="M36" s="113"/>
    </row>
    <row r="37" spans="1:13" ht="15">
      <c r="A37" s="142"/>
      <c r="B37" s="142"/>
      <c r="C37" s="142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ht="15">
      <c r="A38" s="142"/>
      <c r="B38" s="142"/>
      <c r="C38" s="14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26.45" customHeight="1">
      <c r="A39" s="342" t="s">
        <v>334</v>
      </c>
      <c r="B39" s="342"/>
      <c r="C39" s="134">
        <f>H19</f>
        <v>99.77348550171814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25.15" customHeight="1">
      <c r="A40" s="335" t="s">
        <v>335</v>
      </c>
      <c r="B40" s="335"/>
      <c r="C40" s="134">
        <f>G36</f>
        <v>21.4459741064751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25.15" customHeight="1">
      <c r="A41" s="175" t="s">
        <v>209</v>
      </c>
      <c r="B41" s="176"/>
      <c r="C41" s="177">
        <f>SUM(C39:C40)</f>
        <v>121.21945960819323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8" spans="1:13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</sheetData>
  <mergeCells count="6">
    <mergeCell ref="A40:B40"/>
    <mergeCell ref="B1:C1"/>
    <mergeCell ref="A19:G19"/>
    <mergeCell ref="A34:A35"/>
    <mergeCell ref="A36:F36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7E45E-AFA7-4D87-987A-7C645F3C1F12}">
  <sheetPr>
    <tabColor rgb="FFFFFFCC"/>
  </sheetPr>
  <dimension ref="A1:M49"/>
  <sheetViews>
    <sheetView workbookViewId="0" topLeftCell="A30">
      <selection activeCell="A13" sqref="A13:XFD13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procedur'!C38</f>
        <v>Białko – immunofiksacja w moczu dobowym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procedur'!B38</f>
        <v>I86.2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43.9" customHeight="1">
      <c r="A8" s="119">
        <f>'Przykładowe materiały - ceny'!A100</f>
        <v>1098</v>
      </c>
      <c r="B8" s="120" t="str">
        <f>'Przykładowe materiały - ceny'!B100</f>
        <v>Zestaw do oznaczenia białka</v>
      </c>
      <c r="C8" s="119" t="str">
        <f>'Przykładowe materiały - ceny'!C100</f>
        <v>zestaw do daignostyki</v>
      </c>
      <c r="D8" s="119">
        <f>'Przykładowe materiały - ceny'!D100</f>
        <v>20</v>
      </c>
      <c r="E8" s="119" t="str">
        <f>'Przykładowe materiały - ceny'!E100</f>
        <v>szt</v>
      </c>
      <c r="F8" s="119">
        <v>1</v>
      </c>
      <c r="G8" s="122">
        <f>'Przykładowe materiały - ceny'!G100</f>
        <v>1022.112</v>
      </c>
      <c r="H8" s="123">
        <f>(F8/D8)*G8</f>
        <v>51.1056</v>
      </c>
      <c r="I8" s="124" t="s">
        <v>447</v>
      </c>
      <c r="J8" s="113"/>
      <c r="K8" s="113"/>
      <c r="L8" s="113"/>
      <c r="M8" s="113"/>
    </row>
    <row r="9" spans="1:13" ht="45">
      <c r="A9" s="119">
        <f>'Przykładowe materiały - ceny'!A101</f>
        <v>1099</v>
      </c>
      <c r="B9" s="120" t="str">
        <f>'Przykładowe materiały - ceny'!B101</f>
        <v>Zestaw antysurowic: FIX, IgGAM, kappa,lambda</v>
      </c>
      <c r="C9" s="119" t="str">
        <f>'Przykładowe materiały - ceny'!C101</f>
        <v>zestaw antysurowic</v>
      </c>
      <c r="D9" s="119">
        <f>'Przykładowe materiały - ceny'!D101</f>
        <v>30</v>
      </c>
      <c r="E9" s="119" t="str">
        <f>'Przykładowe materiały - ceny'!E101</f>
        <v xml:space="preserve">zestaw </v>
      </c>
      <c r="F9" s="119">
        <v>1</v>
      </c>
      <c r="G9" s="122">
        <f>'Przykładowe materiały - ceny'!G101</f>
        <v>505.44</v>
      </c>
      <c r="H9" s="123">
        <f aca="true" t="shared" si="0" ref="H9:H11">(F9/D9)*G9</f>
        <v>16.848</v>
      </c>
      <c r="I9" s="124" t="s">
        <v>446</v>
      </c>
      <c r="J9" s="113"/>
      <c r="K9" s="113"/>
      <c r="L9" s="113"/>
      <c r="M9" s="113"/>
    </row>
    <row r="10" spans="1:13" ht="45">
      <c r="A10" s="119">
        <f>'Przykładowe materiały - ceny'!A102</f>
        <v>1100</v>
      </c>
      <c r="B10" s="120" t="str">
        <f>'Przykładowe materiały - ceny'!B102</f>
        <v>Zestaw antysurowic: wolne kappa, wolne lambda</v>
      </c>
      <c r="C10" s="119" t="str">
        <f>'Przykładowe materiały - ceny'!C102</f>
        <v>zestaw antysurowic</v>
      </c>
      <c r="D10" s="119">
        <f>'Przykładowe materiały - ceny'!D102</f>
        <v>30</v>
      </c>
      <c r="E10" s="119" t="str">
        <f>'Przykładowe materiały - ceny'!E102</f>
        <v xml:space="preserve">zestaw </v>
      </c>
      <c r="F10" s="119">
        <v>1</v>
      </c>
      <c r="G10" s="122">
        <f>'Przykładowe materiały - ceny'!G102</f>
        <v>948.48</v>
      </c>
      <c r="H10" s="123">
        <f t="shared" si="0"/>
        <v>31.616</v>
      </c>
      <c r="I10" s="124" t="s">
        <v>446</v>
      </c>
      <c r="J10" s="113"/>
      <c r="K10" s="113"/>
      <c r="L10" s="113"/>
      <c r="M10" s="113"/>
    </row>
    <row r="11" spans="1:13" ht="21" customHeight="1">
      <c r="A11" s="119">
        <f>'Przykładowe materiały - ceny'!A103</f>
        <v>1103</v>
      </c>
      <c r="B11" s="120" t="str">
        <f>'Przykładowe materiały - ceny'!B103</f>
        <v>Probówka typu eppendorf</v>
      </c>
      <c r="C11" s="119" t="str">
        <f>'Przykładowe materiały - ceny'!C103</f>
        <v>probówka</v>
      </c>
      <c r="D11" s="119">
        <v>1</v>
      </c>
      <c r="E11" s="119" t="str">
        <f>'Przykładowe materiały - ceny'!E103</f>
        <v>szt</v>
      </c>
      <c r="F11" s="119">
        <v>3</v>
      </c>
      <c r="G11" s="122">
        <f>'Przykładowe materiały - ceny'!G103</f>
        <v>0.041600000000000005</v>
      </c>
      <c r="H11" s="123">
        <f t="shared" si="0"/>
        <v>0.12480000000000002</v>
      </c>
      <c r="I11" s="124"/>
      <c r="J11" s="113"/>
      <c r="K11" s="113"/>
      <c r="L11" s="113"/>
      <c r="M11" s="113"/>
    </row>
    <row r="12" spans="1:13" ht="45" customHeight="1">
      <c r="A12" s="119"/>
      <c r="B12" s="124" t="s">
        <v>450</v>
      </c>
      <c r="C12" s="124"/>
      <c r="D12" s="125"/>
      <c r="E12" s="124"/>
      <c r="F12" s="124"/>
      <c r="G12" s="126"/>
      <c r="H12" s="123">
        <f>'A07'!H19</f>
        <v>1.666207680456892</v>
      </c>
      <c r="I12" s="124"/>
      <c r="J12" s="113"/>
      <c r="K12" s="113"/>
      <c r="L12" s="113"/>
      <c r="M12" s="113"/>
    </row>
    <row r="13" spans="1:13" s="25" customFormat="1" ht="37.15" customHeight="1">
      <c r="A13" s="20"/>
      <c r="B13" s="21" t="s">
        <v>561</v>
      </c>
      <c r="C13" s="22"/>
      <c r="D13" s="24"/>
      <c r="E13" s="23"/>
      <c r="F13" s="24"/>
      <c r="G13" s="24"/>
      <c r="H13" s="42">
        <f>'Przykładowe materiały wspólne'!H29</f>
        <v>0.07908550171815339</v>
      </c>
      <c r="I13" s="26"/>
      <c r="J13" s="69"/>
      <c r="K13" s="69"/>
      <c r="L13" s="69"/>
      <c r="M13" s="69"/>
    </row>
    <row r="14" spans="1:13" ht="15">
      <c r="A14" s="145"/>
      <c r="B14" s="145"/>
      <c r="C14" s="145"/>
      <c r="D14" s="145"/>
      <c r="E14" s="145"/>
      <c r="F14" s="145"/>
      <c r="G14" s="145"/>
      <c r="H14" s="145"/>
      <c r="I14" s="145"/>
      <c r="J14" s="113"/>
      <c r="K14" s="113"/>
      <c r="L14" s="113"/>
      <c r="M14" s="113"/>
    </row>
    <row r="15" spans="1:13" ht="15">
      <c r="A15" s="124"/>
      <c r="B15" s="124"/>
      <c r="C15" s="124"/>
      <c r="D15" s="125"/>
      <c r="E15" s="124"/>
      <c r="F15" s="124"/>
      <c r="G15" s="126"/>
      <c r="H15" s="123"/>
      <c r="I15" s="124"/>
      <c r="J15" s="113"/>
      <c r="K15" s="113"/>
      <c r="L15" s="113"/>
      <c r="M15" s="113"/>
    </row>
    <row r="16" spans="1:13" ht="15">
      <c r="A16" s="124"/>
      <c r="B16" s="124"/>
      <c r="C16" s="124"/>
      <c r="D16" s="125"/>
      <c r="E16" s="124"/>
      <c r="F16" s="124"/>
      <c r="G16" s="126"/>
      <c r="H16" s="123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20.45" customHeight="1">
      <c r="A19" s="339" t="s">
        <v>221</v>
      </c>
      <c r="B19" s="340"/>
      <c r="C19" s="340"/>
      <c r="D19" s="340"/>
      <c r="E19" s="340"/>
      <c r="F19" s="340"/>
      <c r="G19" s="341"/>
      <c r="H19" s="127">
        <f>SUM(H8:H18)</f>
        <v>101.43969318217503</v>
      </c>
      <c r="I19" s="124"/>
      <c r="J19" s="113"/>
      <c r="K19" s="113"/>
      <c r="L19" s="113"/>
      <c r="M19" s="113"/>
    </row>
    <row r="20" spans="1:13" ht="15">
      <c r="A20" s="128"/>
      <c r="B20" s="128"/>
      <c r="C20" s="128"/>
      <c r="D20" s="129"/>
      <c r="E20" s="128"/>
      <c r="F20" s="128"/>
      <c r="G20" s="129"/>
      <c r="H20" s="128"/>
      <c r="I20" s="128"/>
      <c r="J20" s="113"/>
      <c r="K20" s="113"/>
      <c r="L20" s="113"/>
      <c r="M20" s="113"/>
    </row>
    <row r="21" spans="1:13" ht="15">
      <c r="A21" s="112" t="s">
        <v>175</v>
      </c>
      <c r="B21" s="113"/>
      <c r="C21" s="113"/>
      <c r="D21" s="130"/>
      <c r="E21" s="113"/>
      <c r="F21" s="113"/>
      <c r="G21" s="130"/>
      <c r="H21" s="128"/>
      <c r="I21" s="128"/>
      <c r="J21" s="113"/>
      <c r="K21" s="113"/>
      <c r="L21" s="113"/>
      <c r="M21" s="113"/>
    </row>
    <row r="22" spans="1:13" ht="15">
      <c r="A22" s="112" t="s">
        <v>176</v>
      </c>
      <c r="B22" s="131" t="s">
        <v>226</v>
      </c>
      <c r="C22" s="131" t="s">
        <v>227</v>
      </c>
      <c r="D22" s="113"/>
      <c r="E22" s="113"/>
      <c r="F22" s="113"/>
      <c r="G22" s="113"/>
      <c r="H22" s="132"/>
      <c r="I22" s="128"/>
      <c r="J22" s="113"/>
      <c r="K22" s="113"/>
      <c r="L22" s="113"/>
      <c r="M22" s="113"/>
    </row>
    <row r="23" spans="1:13" ht="15">
      <c r="A23" s="133" t="s">
        <v>167</v>
      </c>
      <c r="B23" s="134">
        <f>'Przykładowe stawki wynagrodzeń'!E14</f>
        <v>44.821322413636366</v>
      </c>
      <c r="C23" s="134">
        <f>B23/60</f>
        <v>0.7470220402272728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5">
      <c r="A24" s="135" t="s">
        <v>207</v>
      </c>
      <c r="B24" s="136">
        <f>'Przykładowe stawki wynagrodzeń'!E19</f>
        <v>31.11891829375</v>
      </c>
      <c r="C24" s="136">
        <f aca="true" t="shared" si="1" ref="C24:C25">B24/60</f>
        <v>0.5186486382291666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208</v>
      </c>
      <c r="B25" s="136">
        <f>'Przykładowe stawki wynagrodzeń'!E21</f>
        <v>24.84834975</v>
      </c>
      <c r="C25" s="136">
        <f t="shared" si="1"/>
        <v>0.4141391625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/>
      <c r="B26" s="136"/>
      <c r="C26" s="136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60">
      <c r="A27" s="114" t="s">
        <v>232</v>
      </c>
      <c r="B27" s="114" t="s">
        <v>222</v>
      </c>
      <c r="C27" s="114" t="s">
        <v>214</v>
      </c>
      <c r="D27" s="114" t="s">
        <v>233</v>
      </c>
      <c r="E27" s="114" t="s">
        <v>234</v>
      </c>
      <c r="F27" s="114" t="s">
        <v>223</v>
      </c>
      <c r="G27" s="114" t="s">
        <v>224</v>
      </c>
      <c r="H27" s="113"/>
      <c r="I27" s="113"/>
      <c r="J27" s="113"/>
      <c r="K27" s="113"/>
      <c r="L27" s="113"/>
      <c r="M27" s="113"/>
    </row>
    <row r="28" spans="1:13" ht="15">
      <c r="A28" s="118"/>
      <c r="B28" s="116" t="s">
        <v>153</v>
      </c>
      <c r="C28" s="116" t="s">
        <v>155</v>
      </c>
      <c r="D28" s="116" t="s">
        <v>156</v>
      </c>
      <c r="E28" s="116" t="s">
        <v>157</v>
      </c>
      <c r="F28" s="116" t="s">
        <v>158</v>
      </c>
      <c r="G28" s="137" t="s">
        <v>225</v>
      </c>
      <c r="H28" s="113"/>
      <c r="I28" s="113"/>
      <c r="J28" s="113"/>
      <c r="K28" s="113"/>
      <c r="L28" s="113"/>
      <c r="M28" s="113"/>
    </row>
    <row r="29" spans="1:13" ht="20.45" customHeight="1">
      <c r="A29" s="124" t="s">
        <v>238</v>
      </c>
      <c r="B29" s="119" t="str">
        <f>A24</f>
        <v>technik analityki</v>
      </c>
      <c r="C29" s="119">
        <v>1</v>
      </c>
      <c r="D29" s="119" t="s">
        <v>166</v>
      </c>
      <c r="E29" s="121">
        <v>1</v>
      </c>
      <c r="F29" s="138">
        <f>C24</f>
        <v>0.5186486382291666</v>
      </c>
      <c r="G29" s="139">
        <f>(E29/C29)*F29</f>
        <v>0.5186486382291666</v>
      </c>
      <c r="H29" s="113"/>
      <c r="I29" s="113"/>
      <c r="J29" s="113"/>
      <c r="K29" s="113"/>
      <c r="L29" s="113"/>
      <c r="M29" s="113"/>
    </row>
    <row r="30" spans="1:13" ht="20.45" customHeight="1">
      <c r="A30" s="124" t="s">
        <v>387</v>
      </c>
      <c r="B30" s="119" t="str">
        <f>A25</f>
        <v>pomoc laboratoryjna</v>
      </c>
      <c r="C30" s="125">
        <v>1500</v>
      </c>
      <c r="D30" s="119" t="s">
        <v>166</v>
      </c>
      <c r="E30" s="121">
        <v>5</v>
      </c>
      <c r="F30" s="138">
        <f>C25</f>
        <v>0.4141391625</v>
      </c>
      <c r="G30" s="178">
        <f aca="true" t="shared" si="2" ref="G30:G36">(E30/C30)*F30</f>
        <v>0.0013804638750000001</v>
      </c>
      <c r="H30" s="113"/>
      <c r="I30" s="113"/>
      <c r="J30" s="113"/>
      <c r="K30" s="113"/>
      <c r="L30" s="113"/>
      <c r="M30" s="113"/>
    </row>
    <row r="31" spans="1:13" ht="33" customHeight="1">
      <c r="A31" s="124" t="s">
        <v>451</v>
      </c>
      <c r="B31" s="119"/>
      <c r="C31" s="125"/>
      <c r="D31" s="119"/>
      <c r="E31" s="121"/>
      <c r="F31" s="138"/>
      <c r="G31" s="139">
        <f>'A07'!G36</f>
        <v>1.5897738240816603</v>
      </c>
      <c r="H31" s="113"/>
      <c r="I31" s="113"/>
      <c r="J31" s="113"/>
      <c r="K31" s="113"/>
      <c r="L31" s="113"/>
      <c r="M31" s="113"/>
    </row>
    <row r="32" spans="1:13" ht="36" customHeight="1">
      <c r="A32" s="124" t="s">
        <v>452</v>
      </c>
      <c r="B32" s="140" t="str">
        <f>A23</f>
        <v>diagnosta laboratoryjny</v>
      </c>
      <c r="C32" s="125">
        <v>10</v>
      </c>
      <c r="D32" s="119" t="s">
        <v>166</v>
      </c>
      <c r="E32" s="121">
        <v>30</v>
      </c>
      <c r="F32" s="138">
        <f>C23</f>
        <v>0.7470220402272728</v>
      </c>
      <c r="G32" s="139">
        <f t="shared" si="2"/>
        <v>2.2410661206818183</v>
      </c>
      <c r="H32" s="113"/>
      <c r="I32" s="113"/>
      <c r="J32" s="113"/>
      <c r="K32" s="113"/>
      <c r="L32" s="113"/>
      <c r="M32" s="113"/>
    </row>
    <row r="33" spans="1:13" ht="19.9" customHeight="1">
      <c r="A33" s="124" t="s">
        <v>453</v>
      </c>
      <c r="B33" s="119" t="str">
        <f>A23</f>
        <v>diagnosta laboratoryjny</v>
      </c>
      <c r="C33" s="125">
        <v>2</v>
      </c>
      <c r="D33" s="119" t="s">
        <v>166</v>
      </c>
      <c r="E33" s="121">
        <v>60</v>
      </c>
      <c r="F33" s="138">
        <f>C23</f>
        <v>0.7470220402272728</v>
      </c>
      <c r="G33" s="139">
        <f t="shared" si="2"/>
        <v>22.410661206818183</v>
      </c>
      <c r="H33" s="113"/>
      <c r="I33" s="113"/>
      <c r="J33" s="113"/>
      <c r="K33" s="113"/>
      <c r="L33" s="113"/>
      <c r="M33" s="113"/>
    </row>
    <row r="34" spans="1:13" ht="32.45" customHeight="1">
      <c r="A34" s="124" t="s">
        <v>454</v>
      </c>
      <c r="B34" s="119" t="str">
        <f>A23</f>
        <v>diagnosta laboratoryjny</v>
      </c>
      <c r="C34" s="125">
        <v>1</v>
      </c>
      <c r="D34" s="119" t="s">
        <v>166</v>
      </c>
      <c r="E34" s="121">
        <v>10</v>
      </c>
      <c r="F34" s="138">
        <f>C23</f>
        <v>0.7470220402272728</v>
      </c>
      <c r="G34" s="139">
        <f t="shared" si="2"/>
        <v>7.470220402272728</v>
      </c>
      <c r="H34" s="113"/>
      <c r="I34" s="113"/>
      <c r="J34" s="113"/>
      <c r="K34" s="113"/>
      <c r="L34" s="113"/>
      <c r="M34" s="113"/>
    </row>
    <row r="35" spans="1:13" ht="19.9" customHeight="1">
      <c r="A35" s="336" t="s">
        <v>455</v>
      </c>
      <c r="B35" s="119" t="str">
        <f>A24</f>
        <v>technik analityki</v>
      </c>
      <c r="C35" s="125">
        <v>1500</v>
      </c>
      <c r="D35" s="119" t="s">
        <v>166</v>
      </c>
      <c r="E35" s="121">
        <v>15</v>
      </c>
      <c r="F35" s="138">
        <f>C24</f>
        <v>0.5186486382291666</v>
      </c>
      <c r="G35" s="178">
        <f t="shared" si="2"/>
        <v>0.005186486382291667</v>
      </c>
      <c r="H35" s="113"/>
      <c r="I35" s="113"/>
      <c r="J35" s="113"/>
      <c r="K35" s="113"/>
      <c r="L35" s="113"/>
      <c r="M35" s="113"/>
    </row>
    <row r="36" spans="1:13" ht="19.9" customHeight="1">
      <c r="A36" s="337"/>
      <c r="B36" s="119" t="str">
        <f>A25</f>
        <v>pomoc laboratoryjna</v>
      </c>
      <c r="C36" s="125">
        <v>1500</v>
      </c>
      <c r="D36" s="119" t="s">
        <v>166</v>
      </c>
      <c r="E36" s="121">
        <v>15</v>
      </c>
      <c r="F36" s="138">
        <f>C25</f>
        <v>0.4141391625</v>
      </c>
      <c r="G36" s="178">
        <f t="shared" si="2"/>
        <v>0.004141391625</v>
      </c>
      <c r="H36" s="113"/>
      <c r="I36" s="113"/>
      <c r="J36" s="113"/>
      <c r="K36" s="113"/>
      <c r="L36" s="113"/>
      <c r="M36" s="113"/>
    </row>
    <row r="37" spans="1:13" ht="15">
      <c r="A37" s="339" t="s">
        <v>279</v>
      </c>
      <c r="B37" s="340"/>
      <c r="C37" s="340"/>
      <c r="D37" s="340"/>
      <c r="E37" s="340"/>
      <c r="F37" s="340"/>
      <c r="G37" s="127">
        <f>SUM(G29:G36)</f>
        <v>34.24107853396585</v>
      </c>
      <c r="H37" s="113"/>
      <c r="I37" s="113"/>
      <c r="J37" s="113"/>
      <c r="K37" s="113"/>
      <c r="L37" s="113"/>
      <c r="M37" s="113"/>
    </row>
    <row r="38" spans="1:13" ht="15">
      <c r="A38" s="142"/>
      <c r="B38" s="142"/>
      <c r="C38" s="142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15">
      <c r="A39" s="142"/>
      <c r="B39" s="142"/>
      <c r="C39" s="143"/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26.45" customHeight="1">
      <c r="A40" s="342" t="s">
        <v>334</v>
      </c>
      <c r="B40" s="342"/>
      <c r="C40" s="134">
        <f>H19</f>
        <v>101.43969318217503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25.15" customHeight="1">
      <c r="A41" s="335" t="s">
        <v>335</v>
      </c>
      <c r="B41" s="335"/>
      <c r="C41" s="134">
        <f>G37</f>
        <v>34.24107853396585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25.15" customHeight="1">
      <c r="A42" s="175" t="s">
        <v>209</v>
      </c>
      <c r="B42" s="176"/>
      <c r="C42" s="177">
        <f>SUM(C40:C41)</f>
        <v>135.6807717161409</v>
      </c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6" spans="1:13" ht="15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</row>
    <row r="49" spans="1:13" ht="15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</row>
  </sheetData>
  <mergeCells count="6">
    <mergeCell ref="A41:B41"/>
    <mergeCell ref="B1:C1"/>
    <mergeCell ref="A19:G19"/>
    <mergeCell ref="A35:A36"/>
    <mergeCell ref="A37:F37"/>
    <mergeCell ref="A40:B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89169-0F3C-450A-9908-783819F5E7BB}">
  <sheetPr>
    <tabColor rgb="FFFFFFCC"/>
  </sheetPr>
  <dimension ref="A1:M48"/>
  <sheetViews>
    <sheetView workbookViewId="0" topLeftCell="A27">
      <selection activeCell="A13" sqref="A13:XFD13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procedur'!C39</f>
        <v>Białko całkowite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procedur'!B39</f>
        <v>I77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43.9" customHeight="1">
      <c r="A8" s="119">
        <f>'Przykładowe materiały - ceny'!A104</f>
        <v>1104</v>
      </c>
      <c r="B8" s="120" t="str">
        <f>'Przykładowe materiały - ceny'!B104</f>
        <v>Odczynnik PROT</v>
      </c>
      <c r="C8" s="119" t="str">
        <f>'Przykładowe materiały - ceny'!C104</f>
        <v>odczynnik do badań</v>
      </c>
      <c r="D8" s="119">
        <v>1</v>
      </c>
      <c r="E8" s="119" t="str">
        <f>'Przykładowe materiały - ceny'!E104</f>
        <v>szt</v>
      </c>
      <c r="F8" s="119">
        <v>1</v>
      </c>
      <c r="G8" s="122">
        <f>'Przykładowe materiały - ceny'!G104</f>
        <v>0.16848</v>
      </c>
      <c r="H8" s="123">
        <f>(F8/D8)*G8</f>
        <v>0.16848</v>
      </c>
      <c r="I8" s="124"/>
      <c r="J8" s="113"/>
      <c r="K8" s="113"/>
      <c r="L8" s="113"/>
      <c r="M8" s="113"/>
    </row>
    <row r="9" spans="1:13" ht="45">
      <c r="A9" s="119">
        <f>'Przykładowe materiały - ceny'!A92</f>
        <v>1090</v>
      </c>
      <c r="B9" s="120" t="str">
        <f>'Przykładowe materiały - ceny'!B92</f>
        <v>Odczynnik do kalibracji CFAS</v>
      </c>
      <c r="C9" s="119" t="str">
        <f>'Przykładowe materiały - ceny'!C92</f>
        <v>odczynnik  do kalibracji</v>
      </c>
      <c r="D9" s="125">
        <f>'Przykładowe materiały - ceny'!D92</f>
        <v>370000</v>
      </c>
      <c r="E9" s="119" t="str">
        <f>'Przykładowe materiały - ceny'!E92</f>
        <v>zestaw roczny</v>
      </c>
      <c r="F9" s="119">
        <v>1</v>
      </c>
      <c r="G9" s="122">
        <f>'Przykładowe materiały - ceny'!G92</f>
        <v>494.208</v>
      </c>
      <c r="H9" s="174">
        <f aca="true" t="shared" si="0" ref="H9:H11">(F9/D9)*G9</f>
        <v>0.0013356972972972973</v>
      </c>
      <c r="I9" s="124" t="s">
        <v>432</v>
      </c>
      <c r="J9" s="113"/>
      <c r="K9" s="113"/>
      <c r="L9" s="113"/>
      <c r="M9" s="113"/>
    </row>
    <row r="10" spans="1:13" ht="30">
      <c r="A10" s="119">
        <f>'Przykładowe materiały - ceny'!A93</f>
        <v>1091</v>
      </c>
      <c r="B10" s="120" t="str">
        <f>'Przykładowe materiały - ceny'!B93</f>
        <v>Odczynnik do kontroli PCCCM1</v>
      </c>
      <c r="C10" s="119" t="str">
        <f>'Przykładowe materiały - ceny'!C93</f>
        <v>materiał do kontroli</v>
      </c>
      <c r="D10" s="125">
        <f>'Przykładowe materiały - ceny'!D93</f>
        <v>370000</v>
      </c>
      <c r="E10" s="119" t="str">
        <f>'Przykładowe materiały - ceny'!E93</f>
        <v>zestaw roczny</v>
      </c>
      <c r="F10" s="119">
        <v>1</v>
      </c>
      <c r="G10" s="122">
        <f>'Przykładowe materiały - ceny'!G93</f>
        <v>1797.1200000000001</v>
      </c>
      <c r="H10" s="174">
        <f t="shared" si="0"/>
        <v>0.004857081081081081</v>
      </c>
      <c r="I10" s="124" t="s">
        <v>432</v>
      </c>
      <c r="J10" s="113"/>
      <c r="K10" s="113"/>
      <c r="L10" s="113"/>
      <c r="M10" s="113"/>
    </row>
    <row r="11" spans="1:13" ht="30">
      <c r="A11" s="119">
        <f>'Przykładowe materiały - ceny'!A94</f>
        <v>1092</v>
      </c>
      <c r="B11" s="120" t="str">
        <f>'Przykładowe materiały - ceny'!B94</f>
        <v>Odczynnik do kontroli PCCCM2</v>
      </c>
      <c r="C11" s="119" t="str">
        <f>'Przykładowe materiały - ceny'!C94</f>
        <v>materiał do kontroli</v>
      </c>
      <c r="D11" s="125">
        <f>'Przykładowe materiały - ceny'!D94</f>
        <v>370000</v>
      </c>
      <c r="E11" s="119" t="str">
        <f>'Przykładowe materiały - ceny'!E94</f>
        <v>zestaw roczny</v>
      </c>
      <c r="F11" s="119">
        <v>1</v>
      </c>
      <c r="G11" s="122">
        <f>'Przykładowe materiały - ceny'!G94</f>
        <v>2021.7600000000002</v>
      </c>
      <c r="H11" s="174">
        <f t="shared" si="0"/>
        <v>0.005464216216216217</v>
      </c>
      <c r="I11" s="124" t="s">
        <v>432</v>
      </c>
      <c r="J11" s="113"/>
      <c r="K11" s="113"/>
      <c r="L11" s="113"/>
      <c r="M11" s="113"/>
    </row>
    <row r="12" spans="1:13" ht="45" customHeight="1">
      <c r="A12" s="119"/>
      <c r="B12" s="124" t="s">
        <v>416</v>
      </c>
      <c r="C12" s="124"/>
      <c r="D12" s="125"/>
      <c r="E12" s="124"/>
      <c r="F12" s="124"/>
      <c r="G12" s="126"/>
      <c r="H12" s="123">
        <f>'Załącznik 2'!H20</f>
        <v>0.23179417873873875</v>
      </c>
      <c r="I12" s="124"/>
      <c r="J12" s="113"/>
      <c r="K12" s="113"/>
      <c r="L12" s="113"/>
      <c r="M12" s="113"/>
    </row>
    <row r="13" spans="1:13" s="25" customFormat="1" ht="37.15" customHeight="1">
      <c r="A13" s="20"/>
      <c r="B13" s="21" t="s">
        <v>561</v>
      </c>
      <c r="C13" s="22"/>
      <c r="D13" s="24"/>
      <c r="E13" s="23"/>
      <c r="F13" s="24"/>
      <c r="G13" s="24"/>
      <c r="H13" s="42">
        <f>'Przykładowe materiały wspólne'!H29</f>
        <v>0.07908550171815339</v>
      </c>
      <c r="I13" s="26"/>
      <c r="J13" s="69"/>
      <c r="K13" s="69"/>
      <c r="L13" s="69"/>
      <c r="M13" s="69"/>
    </row>
    <row r="14" spans="1:13" ht="15">
      <c r="A14" s="145"/>
      <c r="B14" s="145"/>
      <c r="C14" s="145"/>
      <c r="D14" s="145"/>
      <c r="E14" s="145"/>
      <c r="F14" s="145"/>
      <c r="G14" s="145"/>
      <c r="H14" s="145"/>
      <c r="I14" s="145"/>
      <c r="J14" s="113"/>
      <c r="K14" s="113"/>
      <c r="L14" s="113"/>
      <c r="M14" s="113"/>
    </row>
    <row r="15" spans="1:13" ht="15">
      <c r="A15" s="124"/>
      <c r="B15" s="124"/>
      <c r="C15" s="124"/>
      <c r="D15" s="125"/>
      <c r="E15" s="124"/>
      <c r="F15" s="124"/>
      <c r="G15" s="126"/>
      <c r="H15" s="123"/>
      <c r="I15" s="124"/>
      <c r="J15" s="113"/>
      <c r="K15" s="113"/>
      <c r="L15" s="113"/>
      <c r="M15" s="113"/>
    </row>
    <row r="16" spans="1:13" ht="15">
      <c r="A16" s="124"/>
      <c r="B16" s="124"/>
      <c r="C16" s="124"/>
      <c r="D16" s="125"/>
      <c r="E16" s="124"/>
      <c r="F16" s="124"/>
      <c r="G16" s="126"/>
      <c r="H16" s="123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20.45" customHeight="1">
      <c r="A19" s="339" t="s">
        <v>221</v>
      </c>
      <c r="B19" s="340"/>
      <c r="C19" s="340"/>
      <c r="D19" s="340"/>
      <c r="E19" s="340"/>
      <c r="F19" s="340"/>
      <c r="G19" s="341"/>
      <c r="H19" s="127">
        <f>SUM(H8:H18)</f>
        <v>0.49101667505148666</v>
      </c>
      <c r="I19" s="124"/>
      <c r="J19" s="113"/>
      <c r="K19" s="113"/>
      <c r="L19" s="113"/>
      <c r="M19" s="113"/>
    </row>
    <row r="20" spans="1:13" ht="15">
      <c r="A20" s="128"/>
      <c r="B20" s="128"/>
      <c r="C20" s="128"/>
      <c r="D20" s="129"/>
      <c r="E20" s="128"/>
      <c r="F20" s="128"/>
      <c r="G20" s="129"/>
      <c r="H20" s="128"/>
      <c r="I20" s="128"/>
      <c r="J20" s="113"/>
      <c r="K20" s="113"/>
      <c r="L20" s="113"/>
      <c r="M20" s="113"/>
    </row>
    <row r="21" spans="1:13" ht="15">
      <c r="A21" s="112" t="s">
        <v>175</v>
      </c>
      <c r="B21" s="113"/>
      <c r="C21" s="113"/>
      <c r="D21" s="130"/>
      <c r="E21" s="113"/>
      <c r="F21" s="113"/>
      <c r="G21" s="130"/>
      <c r="H21" s="128"/>
      <c r="I21" s="128"/>
      <c r="J21" s="113"/>
      <c r="K21" s="113"/>
      <c r="L21" s="113"/>
      <c r="M21" s="113"/>
    </row>
    <row r="22" spans="1:13" ht="15">
      <c r="A22" s="112" t="s">
        <v>176</v>
      </c>
      <c r="B22" s="131" t="s">
        <v>226</v>
      </c>
      <c r="C22" s="131" t="s">
        <v>227</v>
      </c>
      <c r="D22" s="113"/>
      <c r="E22" s="113"/>
      <c r="F22" s="113"/>
      <c r="G22" s="113"/>
      <c r="H22" s="132"/>
      <c r="I22" s="128"/>
      <c r="J22" s="113"/>
      <c r="K22" s="113"/>
      <c r="L22" s="113"/>
      <c r="M22" s="113"/>
    </row>
    <row r="23" spans="1:13" ht="15">
      <c r="A23" s="133" t="s">
        <v>167</v>
      </c>
      <c r="B23" s="134">
        <f>'Przykładowe stawki wynagrodzeń'!E14</f>
        <v>44.821322413636366</v>
      </c>
      <c r="C23" s="134">
        <f>B23/60</f>
        <v>0.7470220402272728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5">
      <c r="A24" s="135" t="s">
        <v>207</v>
      </c>
      <c r="B24" s="136">
        <f>'Przykładowe stawki wynagrodzeń'!E19</f>
        <v>31.11891829375</v>
      </c>
      <c r="C24" s="136">
        <f aca="true" t="shared" si="1" ref="C24:C25">B24/60</f>
        <v>0.5186486382291666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208</v>
      </c>
      <c r="B25" s="136">
        <f>'Przykładowe stawki wynagrodzeń'!E21</f>
        <v>24.84834975</v>
      </c>
      <c r="C25" s="136">
        <f t="shared" si="1"/>
        <v>0.4141391625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/>
      <c r="B26" s="136"/>
      <c r="C26" s="136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60">
      <c r="A27" s="114" t="s">
        <v>232</v>
      </c>
      <c r="B27" s="114" t="s">
        <v>222</v>
      </c>
      <c r="C27" s="114" t="s">
        <v>214</v>
      </c>
      <c r="D27" s="114" t="s">
        <v>233</v>
      </c>
      <c r="E27" s="114" t="s">
        <v>234</v>
      </c>
      <c r="F27" s="114" t="s">
        <v>223</v>
      </c>
      <c r="G27" s="114" t="s">
        <v>224</v>
      </c>
      <c r="H27" s="113"/>
      <c r="I27" s="113"/>
      <c r="J27" s="113"/>
      <c r="K27" s="113"/>
      <c r="L27" s="113"/>
      <c r="M27" s="113"/>
    </row>
    <row r="28" spans="1:13" ht="15">
      <c r="A28" s="118"/>
      <c r="B28" s="116" t="s">
        <v>153</v>
      </c>
      <c r="C28" s="116" t="s">
        <v>155</v>
      </c>
      <c r="D28" s="116" t="s">
        <v>156</v>
      </c>
      <c r="E28" s="116" t="s">
        <v>157</v>
      </c>
      <c r="F28" s="116" t="s">
        <v>158</v>
      </c>
      <c r="G28" s="137" t="s">
        <v>225</v>
      </c>
      <c r="H28" s="113"/>
      <c r="I28" s="113"/>
      <c r="J28" s="113"/>
      <c r="K28" s="113"/>
      <c r="L28" s="113"/>
      <c r="M28" s="113"/>
    </row>
    <row r="29" spans="1:13" ht="20.45" customHeight="1">
      <c r="A29" s="124" t="s">
        <v>238</v>
      </c>
      <c r="B29" s="119" t="str">
        <f>A24</f>
        <v>technik analityki</v>
      </c>
      <c r="C29" s="119">
        <v>3</v>
      </c>
      <c r="D29" s="119" t="s">
        <v>166</v>
      </c>
      <c r="E29" s="121">
        <v>5</v>
      </c>
      <c r="F29" s="138">
        <f>C24</f>
        <v>0.5186486382291666</v>
      </c>
      <c r="G29" s="139">
        <f>(E29/C29)*F29</f>
        <v>0.8644143970486111</v>
      </c>
      <c r="H29" s="113"/>
      <c r="I29" s="113"/>
      <c r="J29" s="113"/>
      <c r="K29" s="113"/>
      <c r="L29" s="113"/>
      <c r="M29" s="113"/>
    </row>
    <row r="30" spans="1:13" ht="20.45" customHeight="1">
      <c r="A30" s="124" t="s">
        <v>387</v>
      </c>
      <c r="B30" s="119" t="str">
        <f>A25</f>
        <v>pomoc laboratoryjna</v>
      </c>
      <c r="C30" s="125">
        <v>1500</v>
      </c>
      <c r="D30" s="119" t="s">
        <v>166</v>
      </c>
      <c r="E30" s="121">
        <v>5</v>
      </c>
      <c r="F30" s="138">
        <f>C25</f>
        <v>0.4141391625</v>
      </c>
      <c r="G30" s="178">
        <f aca="true" t="shared" si="2" ref="G30:G35">(E30/C30)*F30</f>
        <v>0.0013804638750000001</v>
      </c>
      <c r="H30" s="113"/>
      <c r="I30" s="113"/>
      <c r="J30" s="113"/>
      <c r="K30" s="113"/>
      <c r="L30" s="113"/>
      <c r="M30" s="113"/>
    </row>
    <row r="31" spans="1:13" ht="25.15" customHeight="1">
      <c r="A31" s="124" t="s">
        <v>418</v>
      </c>
      <c r="B31" s="140" t="str">
        <f>A23</f>
        <v>diagnosta laboratoryjny</v>
      </c>
      <c r="C31" s="125">
        <v>1500</v>
      </c>
      <c r="D31" s="119" t="s">
        <v>166</v>
      </c>
      <c r="E31" s="121">
        <v>60</v>
      </c>
      <c r="F31" s="138">
        <f>C23</f>
        <v>0.7470220402272728</v>
      </c>
      <c r="G31" s="178">
        <f t="shared" si="2"/>
        <v>0.029880881609090915</v>
      </c>
      <c r="H31" s="113"/>
      <c r="I31" s="113"/>
      <c r="J31" s="113"/>
      <c r="K31" s="113"/>
      <c r="L31" s="113"/>
      <c r="M31" s="113"/>
    </row>
    <row r="32" spans="1:13" ht="19.9" customHeight="1">
      <c r="A32" s="124" t="s">
        <v>420</v>
      </c>
      <c r="B32" s="119" t="str">
        <f>A23</f>
        <v>diagnosta laboratoryjny</v>
      </c>
      <c r="C32" s="125">
        <v>60</v>
      </c>
      <c r="D32" s="119" t="s">
        <v>166</v>
      </c>
      <c r="E32" s="121">
        <v>35</v>
      </c>
      <c r="F32" s="138">
        <f>C23</f>
        <v>0.7470220402272728</v>
      </c>
      <c r="G32" s="178">
        <f t="shared" si="2"/>
        <v>0.4357628567992425</v>
      </c>
      <c r="H32" s="113"/>
      <c r="I32" s="113"/>
      <c r="J32" s="113"/>
      <c r="K32" s="113"/>
      <c r="L32" s="113"/>
      <c r="M32" s="113"/>
    </row>
    <row r="33" spans="1:13" ht="19.9" customHeight="1">
      <c r="A33" s="124" t="s">
        <v>317</v>
      </c>
      <c r="B33" s="119" t="str">
        <f>A23</f>
        <v>diagnosta laboratoryjny</v>
      </c>
      <c r="C33" s="125">
        <v>60</v>
      </c>
      <c r="D33" s="119" t="s">
        <v>166</v>
      </c>
      <c r="E33" s="121">
        <v>20</v>
      </c>
      <c r="F33" s="138">
        <f>C23</f>
        <v>0.7470220402272728</v>
      </c>
      <c r="G33" s="178">
        <f t="shared" si="2"/>
        <v>0.24900734674242425</v>
      </c>
      <c r="H33" s="113"/>
      <c r="I33" s="113"/>
      <c r="J33" s="113"/>
      <c r="K33" s="113"/>
      <c r="L33" s="113"/>
      <c r="M33" s="113"/>
    </row>
    <row r="34" spans="1:13" ht="19.9" customHeight="1">
      <c r="A34" s="336" t="s">
        <v>318</v>
      </c>
      <c r="B34" s="119" t="str">
        <f>A24</f>
        <v>technik analityki</v>
      </c>
      <c r="C34" s="125">
        <v>1500</v>
      </c>
      <c r="D34" s="119" t="s">
        <v>166</v>
      </c>
      <c r="E34" s="121">
        <v>15</v>
      </c>
      <c r="F34" s="138">
        <f>C24</f>
        <v>0.5186486382291666</v>
      </c>
      <c r="G34" s="178">
        <f t="shared" si="2"/>
        <v>0.005186486382291667</v>
      </c>
      <c r="H34" s="113"/>
      <c r="I34" s="113"/>
      <c r="J34" s="113"/>
      <c r="K34" s="113"/>
      <c r="L34" s="113"/>
      <c r="M34" s="113"/>
    </row>
    <row r="35" spans="1:13" ht="19.9" customHeight="1">
      <c r="A35" s="337"/>
      <c r="B35" s="119" t="str">
        <f>A25</f>
        <v>pomoc laboratoryjna</v>
      </c>
      <c r="C35" s="125">
        <v>1500</v>
      </c>
      <c r="D35" s="119" t="s">
        <v>166</v>
      </c>
      <c r="E35" s="121">
        <v>15</v>
      </c>
      <c r="F35" s="138">
        <f>C25</f>
        <v>0.4141391625</v>
      </c>
      <c r="G35" s="178">
        <f t="shared" si="2"/>
        <v>0.004141391625</v>
      </c>
      <c r="H35" s="113"/>
      <c r="I35" s="113"/>
      <c r="J35" s="113"/>
      <c r="K35" s="113"/>
      <c r="L35" s="113"/>
      <c r="M35" s="113"/>
    </row>
    <row r="36" spans="1:13" ht="15">
      <c r="A36" s="339" t="s">
        <v>279</v>
      </c>
      <c r="B36" s="340"/>
      <c r="C36" s="340"/>
      <c r="D36" s="340"/>
      <c r="E36" s="340"/>
      <c r="F36" s="340"/>
      <c r="G36" s="127">
        <f>SUM(G29:G35)</f>
        <v>1.5897738240816603</v>
      </c>
      <c r="H36" s="113"/>
      <c r="I36" s="113"/>
      <c r="J36" s="113"/>
      <c r="K36" s="113"/>
      <c r="L36" s="113"/>
      <c r="M36" s="113"/>
    </row>
    <row r="37" spans="1:13" ht="15">
      <c r="A37" s="142"/>
      <c r="B37" s="142"/>
      <c r="C37" s="142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ht="15">
      <c r="A38" s="142"/>
      <c r="B38" s="142"/>
      <c r="C38" s="14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26.45" customHeight="1">
      <c r="A39" s="342" t="s">
        <v>334</v>
      </c>
      <c r="B39" s="342"/>
      <c r="C39" s="134">
        <f>H19</f>
        <v>0.49101667505148666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25.15" customHeight="1">
      <c r="A40" s="335" t="s">
        <v>335</v>
      </c>
      <c r="B40" s="335"/>
      <c r="C40" s="134">
        <f>G36</f>
        <v>1.5897738240816603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25.15" customHeight="1">
      <c r="A41" s="175" t="s">
        <v>209</v>
      </c>
      <c r="B41" s="176"/>
      <c r="C41" s="177">
        <f>SUM(C39:C40)</f>
        <v>2.080790499133147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8" spans="1:13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</sheetData>
  <mergeCells count="6">
    <mergeCell ref="A40:B40"/>
    <mergeCell ref="B1:C1"/>
    <mergeCell ref="A19:G19"/>
    <mergeCell ref="A34:A35"/>
    <mergeCell ref="A36:F36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0CE9D-ED43-4F6A-B6E3-EE26ED01066A}">
  <sheetPr>
    <tabColor rgb="FFFFFFCC"/>
  </sheetPr>
  <dimension ref="A1:M48"/>
  <sheetViews>
    <sheetView workbookViewId="0" topLeftCell="A28">
      <selection activeCell="A13" sqref="A13:XFD13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procedur'!C40</f>
        <v>Bilirubina bezpośrednia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procedur'!B40</f>
        <v>I87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43.9" customHeight="1">
      <c r="A8" s="119">
        <f>'Przykładowe materiały - ceny'!A105</f>
        <v>1105</v>
      </c>
      <c r="B8" s="120" t="str">
        <f>'Przykładowe materiały - ceny'!B105</f>
        <v>Odczynnik do oznaczenia bilirubiny bezpośredniej</v>
      </c>
      <c r="C8" s="119" t="str">
        <f>'Przykładowe materiały - ceny'!C105</f>
        <v>odczynnik do badań</v>
      </c>
      <c r="D8" s="119">
        <v>1</v>
      </c>
      <c r="E8" s="119" t="str">
        <f>'Przykładowe materiały - ceny'!E105</f>
        <v>szt</v>
      </c>
      <c r="F8" s="119">
        <v>1</v>
      </c>
      <c r="G8" s="122">
        <f>'Przykładowe materiały - ceny'!G105</f>
        <v>0.6354102857142857</v>
      </c>
      <c r="H8" s="123">
        <f>(F8/D8)*G8</f>
        <v>0.6354102857142857</v>
      </c>
      <c r="I8" s="124"/>
      <c r="J8" s="113"/>
      <c r="K8" s="113"/>
      <c r="L8" s="113"/>
      <c r="M8" s="113"/>
    </row>
    <row r="9" spans="1:13" ht="45">
      <c r="A9" s="119">
        <f>'Przykładowe materiały - ceny'!A92</f>
        <v>1090</v>
      </c>
      <c r="B9" s="120" t="str">
        <f>'Przykładowe materiały - ceny'!B92</f>
        <v>Odczynnik do kalibracji CFAS</v>
      </c>
      <c r="C9" s="119" t="str">
        <f>'Przykładowe materiały - ceny'!C92</f>
        <v>odczynnik  do kalibracji</v>
      </c>
      <c r="D9" s="125">
        <f>'Przykładowe materiały - ceny'!D92</f>
        <v>370000</v>
      </c>
      <c r="E9" s="119" t="str">
        <f>'Przykładowe materiały - ceny'!E92</f>
        <v>zestaw roczny</v>
      </c>
      <c r="F9" s="119">
        <v>1</v>
      </c>
      <c r="G9" s="122">
        <f>'Przykładowe materiały - ceny'!G92</f>
        <v>494.208</v>
      </c>
      <c r="H9" s="174">
        <f aca="true" t="shared" si="0" ref="H9:H11">(F9/D9)*G9</f>
        <v>0.0013356972972972973</v>
      </c>
      <c r="I9" s="124" t="s">
        <v>432</v>
      </c>
      <c r="J9" s="113"/>
      <c r="K9" s="113"/>
      <c r="L9" s="113"/>
      <c r="M9" s="113"/>
    </row>
    <row r="10" spans="1:13" ht="30">
      <c r="A10" s="119">
        <f>'Przykładowe materiały - ceny'!A93</f>
        <v>1091</v>
      </c>
      <c r="B10" s="120" t="str">
        <f>'Przykładowe materiały - ceny'!B93</f>
        <v>Odczynnik do kontroli PCCCM1</v>
      </c>
      <c r="C10" s="119" t="str">
        <f>'Przykładowe materiały - ceny'!C93</f>
        <v>materiał do kontroli</v>
      </c>
      <c r="D10" s="125">
        <f>'Przykładowe materiały - ceny'!D93</f>
        <v>370000</v>
      </c>
      <c r="E10" s="119" t="str">
        <f>'Przykładowe materiały - ceny'!E93</f>
        <v>zestaw roczny</v>
      </c>
      <c r="F10" s="119">
        <v>1</v>
      </c>
      <c r="G10" s="122">
        <f>'Przykładowe materiały - ceny'!G93</f>
        <v>1797.1200000000001</v>
      </c>
      <c r="H10" s="174">
        <f t="shared" si="0"/>
        <v>0.004857081081081081</v>
      </c>
      <c r="I10" s="124" t="s">
        <v>432</v>
      </c>
      <c r="J10" s="113"/>
      <c r="K10" s="113"/>
      <c r="L10" s="113"/>
      <c r="M10" s="113"/>
    </row>
    <row r="11" spans="1:13" ht="30">
      <c r="A11" s="119">
        <f>'Przykładowe materiały - ceny'!A94</f>
        <v>1092</v>
      </c>
      <c r="B11" s="120" t="str">
        <f>'Przykładowe materiały - ceny'!B94</f>
        <v>Odczynnik do kontroli PCCCM2</v>
      </c>
      <c r="C11" s="119" t="str">
        <f>'Przykładowe materiały - ceny'!C94</f>
        <v>materiał do kontroli</v>
      </c>
      <c r="D11" s="125">
        <f>'Przykładowe materiały - ceny'!D94</f>
        <v>370000</v>
      </c>
      <c r="E11" s="119" t="str">
        <f>'Przykładowe materiały - ceny'!E94</f>
        <v>zestaw roczny</v>
      </c>
      <c r="F11" s="119">
        <v>1</v>
      </c>
      <c r="G11" s="122">
        <f>'Przykładowe materiały - ceny'!G94</f>
        <v>2021.7600000000002</v>
      </c>
      <c r="H11" s="174">
        <f t="shared" si="0"/>
        <v>0.005464216216216217</v>
      </c>
      <c r="I11" s="124" t="s">
        <v>432</v>
      </c>
      <c r="J11" s="113"/>
      <c r="K11" s="113"/>
      <c r="L11" s="113"/>
      <c r="M11" s="113"/>
    </row>
    <row r="12" spans="1:13" ht="45" customHeight="1">
      <c r="A12" s="119"/>
      <c r="B12" s="124" t="s">
        <v>416</v>
      </c>
      <c r="C12" s="124"/>
      <c r="D12" s="125"/>
      <c r="E12" s="124"/>
      <c r="F12" s="124"/>
      <c r="G12" s="126"/>
      <c r="H12" s="123">
        <f>'Załącznik 2'!H20</f>
        <v>0.23179417873873875</v>
      </c>
      <c r="I12" s="124"/>
      <c r="J12" s="113"/>
      <c r="K12" s="113"/>
      <c r="L12" s="113"/>
      <c r="M12" s="113"/>
    </row>
    <row r="13" spans="1:13" s="25" customFormat="1" ht="37.15" customHeight="1">
      <c r="A13" s="20"/>
      <c r="B13" s="21" t="s">
        <v>561</v>
      </c>
      <c r="C13" s="22"/>
      <c r="D13" s="24"/>
      <c r="E13" s="23"/>
      <c r="F13" s="24"/>
      <c r="G13" s="24"/>
      <c r="H13" s="42">
        <f>'Przykładowe materiały wspólne'!H29</f>
        <v>0.07908550171815339</v>
      </c>
      <c r="I13" s="26"/>
      <c r="J13" s="69"/>
      <c r="K13" s="69"/>
      <c r="L13" s="69"/>
      <c r="M13" s="69"/>
    </row>
    <row r="14" spans="1:13" ht="15">
      <c r="A14" s="145"/>
      <c r="B14" s="145"/>
      <c r="C14" s="145"/>
      <c r="D14" s="145"/>
      <c r="E14" s="145"/>
      <c r="F14" s="145"/>
      <c r="G14" s="145"/>
      <c r="H14" s="145"/>
      <c r="I14" s="145"/>
      <c r="J14" s="113"/>
      <c r="K14" s="113"/>
      <c r="L14" s="113"/>
      <c r="M14" s="113"/>
    </row>
    <row r="15" spans="1:13" ht="15">
      <c r="A15" s="124"/>
      <c r="B15" s="124"/>
      <c r="C15" s="124"/>
      <c r="D15" s="125"/>
      <c r="E15" s="124"/>
      <c r="F15" s="124"/>
      <c r="G15" s="126"/>
      <c r="H15" s="123"/>
      <c r="I15" s="124"/>
      <c r="J15" s="113"/>
      <c r="K15" s="113"/>
      <c r="L15" s="113"/>
      <c r="M15" s="113"/>
    </row>
    <row r="16" spans="1:13" ht="15">
      <c r="A16" s="124"/>
      <c r="B16" s="124"/>
      <c r="C16" s="124"/>
      <c r="D16" s="125"/>
      <c r="E16" s="124"/>
      <c r="F16" s="124"/>
      <c r="G16" s="126"/>
      <c r="H16" s="123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20.45" customHeight="1">
      <c r="A19" s="339" t="s">
        <v>221</v>
      </c>
      <c r="B19" s="340"/>
      <c r="C19" s="340"/>
      <c r="D19" s="340"/>
      <c r="E19" s="340"/>
      <c r="F19" s="340"/>
      <c r="G19" s="341"/>
      <c r="H19" s="127">
        <f>SUM(H8:H18)</f>
        <v>0.9579469607657725</v>
      </c>
      <c r="I19" s="124"/>
      <c r="J19" s="113"/>
      <c r="K19" s="113"/>
      <c r="L19" s="113"/>
      <c r="M19" s="113"/>
    </row>
    <row r="20" spans="1:13" ht="15">
      <c r="A20" s="128"/>
      <c r="B20" s="128"/>
      <c r="C20" s="128"/>
      <c r="D20" s="129"/>
      <c r="E20" s="128"/>
      <c r="F20" s="128"/>
      <c r="G20" s="129"/>
      <c r="H20" s="128"/>
      <c r="I20" s="128"/>
      <c r="J20" s="113"/>
      <c r="K20" s="113"/>
      <c r="L20" s="113"/>
      <c r="M20" s="113"/>
    </row>
    <row r="21" spans="1:13" ht="15">
      <c r="A21" s="112" t="s">
        <v>175</v>
      </c>
      <c r="B21" s="113"/>
      <c r="C21" s="113"/>
      <c r="D21" s="130"/>
      <c r="E21" s="113"/>
      <c r="F21" s="113"/>
      <c r="G21" s="130"/>
      <c r="H21" s="128"/>
      <c r="I21" s="128"/>
      <c r="J21" s="113"/>
      <c r="K21" s="113"/>
      <c r="L21" s="113"/>
      <c r="M21" s="113"/>
    </row>
    <row r="22" spans="1:13" ht="15">
      <c r="A22" s="112" t="s">
        <v>176</v>
      </c>
      <c r="B22" s="131" t="s">
        <v>226</v>
      </c>
      <c r="C22" s="131" t="s">
        <v>227</v>
      </c>
      <c r="D22" s="113"/>
      <c r="E22" s="113"/>
      <c r="F22" s="113"/>
      <c r="G22" s="113"/>
      <c r="H22" s="132"/>
      <c r="I22" s="128"/>
      <c r="J22" s="113"/>
      <c r="K22" s="113"/>
      <c r="L22" s="113"/>
      <c r="M22" s="113"/>
    </row>
    <row r="23" spans="1:13" ht="15">
      <c r="A23" s="133" t="s">
        <v>167</v>
      </c>
      <c r="B23" s="134">
        <f>'Przykładowe stawki wynagrodzeń'!E14</f>
        <v>44.821322413636366</v>
      </c>
      <c r="C23" s="134">
        <f>B23/60</f>
        <v>0.7470220402272728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5">
      <c r="A24" s="135" t="s">
        <v>207</v>
      </c>
      <c r="B24" s="136">
        <f>'Przykładowe stawki wynagrodzeń'!E19</f>
        <v>31.11891829375</v>
      </c>
      <c r="C24" s="136">
        <f aca="true" t="shared" si="1" ref="C24:C25">B24/60</f>
        <v>0.5186486382291666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208</v>
      </c>
      <c r="B25" s="136">
        <f>'Przykładowe stawki wynagrodzeń'!E21</f>
        <v>24.84834975</v>
      </c>
      <c r="C25" s="136">
        <f t="shared" si="1"/>
        <v>0.4141391625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/>
      <c r="B26" s="136"/>
      <c r="C26" s="136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60">
      <c r="A27" s="114" t="s">
        <v>232</v>
      </c>
      <c r="B27" s="114" t="s">
        <v>222</v>
      </c>
      <c r="C27" s="114" t="s">
        <v>214</v>
      </c>
      <c r="D27" s="114" t="s">
        <v>233</v>
      </c>
      <c r="E27" s="114" t="s">
        <v>234</v>
      </c>
      <c r="F27" s="114" t="s">
        <v>223</v>
      </c>
      <c r="G27" s="114" t="s">
        <v>224</v>
      </c>
      <c r="H27" s="113"/>
      <c r="I27" s="113"/>
      <c r="J27" s="113"/>
      <c r="K27" s="113"/>
      <c r="L27" s="113"/>
      <c r="M27" s="113"/>
    </row>
    <row r="28" spans="1:13" ht="15">
      <c r="A28" s="118"/>
      <c r="B28" s="116" t="s">
        <v>153</v>
      </c>
      <c r="C28" s="116" t="s">
        <v>155</v>
      </c>
      <c r="D28" s="116" t="s">
        <v>156</v>
      </c>
      <c r="E28" s="116" t="s">
        <v>157</v>
      </c>
      <c r="F28" s="116" t="s">
        <v>158</v>
      </c>
      <c r="G28" s="137" t="s">
        <v>225</v>
      </c>
      <c r="H28" s="113"/>
      <c r="I28" s="113"/>
      <c r="J28" s="113"/>
      <c r="K28" s="113"/>
      <c r="L28" s="113"/>
      <c r="M28" s="113"/>
    </row>
    <row r="29" spans="1:13" ht="20.45" customHeight="1">
      <c r="A29" s="124" t="s">
        <v>238</v>
      </c>
      <c r="B29" s="119" t="str">
        <f>A24</f>
        <v>technik analityki</v>
      </c>
      <c r="C29" s="119">
        <v>3</v>
      </c>
      <c r="D29" s="119" t="s">
        <v>166</v>
      </c>
      <c r="E29" s="121">
        <v>5</v>
      </c>
      <c r="F29" s="138">
        <f>C24</f>
        <v>0.5186486382291666</v>
      </c>
      <c r="G29" s="139">
        <f>(E29/C29)*F29</f>
        <v>0.8644143970486111</v>
      </c>
      <c r="H29" s="113"/>
      <c r="I29" s="113"/>
      <c r="J29" s="113"/>
      <c r="K29" s="113"/>
      <c r="L29" s="113"/>
      <c r="M29" s="113"/>
    </row>
    <row r="30" spans="1:13" ht="20.45" customHeight="1">
      <c r="A30" s="124" t="s">
        <v>387</v>
      </c>
      <c r="B30" s="119" t="str">
        <f>A25</f>
        <v>pomoc laboratoryjna</v>
      </c>
      <c r="C30" s="125">
        <v>1500</v>
      </c>
      <c r="D30" s="119" t="s">
        <v>166</v>
      </c>
      <c r="E30" s="121">
        <v>5</v>
      </c>
      <c r="F30" s="138">
        <f>C25</f>
        <v>0.4141391625</v>
      </c>
      <c r="G30" s="178">
        <f aca="true" t="shared" si="2" ref="G30:G35">(E30/C30)*F30</f>
        <v>0.0013804638750000001</v>
      </c>
      <c r="H30" s="113"/>
      <c r="I30" s="113"/>
      <c r="J30" s="113"/>
      <c r="K30" s="113"/>
      <c r="L30" s="113"/>
      <c r="M30" s="113"/>
    </row>
    <row r="31" spans="1:13" ht="25.15" customHeight="1">
      <c r="A31" s="124" t="s">
        <v>418</v>
      </c>
      <c r="B31" s="140" t="str">
        <f>A23</f>
        <v>diagnosta laboratoryjny</v>
      </c>
      <c r="C31" s="125">
        <v>1500</v>
      </c>
      <c r="D31" s="119" t="s">
        <v>166</v>
      </c>
      <c r="E31" s="121">
        <v>60</v>
      </c>
      <c r="F31" s="138">
        <f>C23</f>
        <v>0.7470220402272728</v>
      </c>
      <c r="G31" s="178">
        <f t="shared" si="2"/>
        <v>0.029880881609090915</v>
      </c>
      <c r="H31" s="113"/>
      <c r="I31" s="113"/>
      <c r="J31" s="113"/>
      <c r="K31" s="113"/>
      <c r="L31" s="113"/>
      <c r="M31" s="113"/>
    </row>
    <row r="32" spans="1:13" ht="19.9" customHeight="1">
      <c r="A32" s="124" t="s">
        <v>420</v>
      </c>
      <c r="B32" s="119" t="str">
        <f>A23</f>
        <v>diagnosta laboratoryjny</v>
      </c>
      <c r="C32" s="125">
        <v>60</v>
      </c>
      <c r="D32" s="119" t="s">
        <v>166</v>
      </c>
      <c r="E32" s="121">
        <v>35</v>
      </c>
      <c r="F32" s="138">
        <f>C23</f>
        <v>0.7470220402272728</v>
      </c>
      <c r="G32" s="178">
        <f t="shared" si="2"/>
        <v>0.4357628567992425</v>
      </c>
      <c r="H32" s="113"/>
      <c r="I32" s="113"/>
      <c r="J32" s="113"/>
      <c r="K32" s="113"/>
      <c r="L32" s="113"/>
      <c r="M32" s="113"/>
    </row>
    <row r="33" spans="1:13" ht="19.9" customHeight="1">
      <c r="A33" s="124" t="s">
        <v>317</v>
      </c>
      <c r="B33" s="119" t="str">
        <f>A23</f>
        <v>diagnosta laboratoryjny</v>
      </c>
      <c r="C33" s="125">
        <v>60</v>
      </c>
      <c r="D33" s="119" t="s">
        <v>166</v>
      </c>
      <c r="E33" s="121">
        <v>20</v>
      </c>
      <c r="F33" s="138">
        <f>C23</f>
        <v>0.7470220402272728</v>
      </c>
      <c r="G33" s="178">
        <f t="shared" si="2"/>
        <v>0.24900734674242425</v>
      </c>
      <c r="H33" s="113"/>
      <c r="I33" s="113"/>
      <c r="J33" s="113"/>
      <c r="K33" s="113"/>
      <c r="L33" s="113"/>
      <c r="M33" s="113"/>
    </row>
    <row r="34" spans="1:13" ht="19.9" customHeight="1">
      <c r="A34" s="336" t="s">
        <v>318</v>
      </c>
      <c r="B34" s="119" t="str">
        <f>A24</f>
        <v>technik analityki</v>
      </c>
      <c r="C34" s="125">
        <v>1500</v>
      </c>
      <c r="D34" s="119" t="s">
        <v>166</v>
      </c>
      <c r="E34" s="121">
        <v>15</v>
      </c>
      <c r="F34" s="138">
        <f>C24</f>
        <v>0.5186486382291666</v>
      </c>
      <c r="G34" s="178">
        <f t="shared" si="2"/>
        <v>0.005186486382291667</v>
      </c>
      <c r="H34" s="113"/>
      <c r="I34" s="113"/>
      <c r="J34" s="113"/>
      <c r="K34" s="113"/>
      <c r="L34" s="113"/>
      <c r="M34" s="113"/>
    </row>
    <row r="35" spans="1:13" ht="19.9" customHeight="1">
      <c r="A35" s="337"/>
      <c r="B35" s="119" t="str">
        <f>A25</f>
        <v>pomoc laboratoryjna</v>
      </c>
      <c r="C35" s="125">
        <v>1500</v>
      </c>
      <c r="D35" s="119" t="s">
        <v>166</v>
      </c>
      <c r="E35" s="121">
        <v>15</v>
      </c>
      <c r="F35" s="138">
        <f>C25</f>
        <v>0.4141391625</v>
      </c>
      <c r="G35" s="178">
        <f t="shared" si="2"/>
        <v>0.004141391625</v>
      </c>
      <c r="H35" s="113"/>
      <c r="I35" s="113"/>
      <c r="J35" s="113"/>
      <c r="K35" s="113"/>
      <c r="L35" s="113"/>
      <c r="M35" s="113"/>
    </row>
    <row r="36" spans="1:13" ht="15">
      <c r="A36" s="339" t="s">
        <v>279</v>
      </c>
      <c r="B36" s="340"/>
      <c r="C36" s="340"/>
      <c r="D36" s="340"/>
      <c r="E36" s="340"/>
      <c r="F36" s="340"/>
      <c r="G36" s="127">
        <f>SUM(G29:G35)</f>
        <v>1.5897738240816603</v>
      </c>
      <c r="H36" s="113"/>
      <c r="I36" s="113"/>
      <c r="J36" s="113"/>
      <c r="K36" s="113"/>
      <c r="L36" s="113"/>
      <c r="M36" s="113"/>
    </row>
    <row r="37" spans="1:13" ht="15">
      <c r="A37" s="142"/>
      <c r="B37" s="142"/>
      <c r="C37" s="142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ht="15">
      <c r="A38" s="142"/>
      <c r="B38" s="142"/>
      <c r="C38" s="14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26.45" customHeight="1">
      <c r="A39" s="342" t="s">
        <v>334</v>
      </c>
      <c r="B39" s="342"/>
      <c r="C39" s="134">
        <f>H19</f>
        <v>0.9579469607657725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25.15" customHeight="1">
      <c r="A40" s="335" t="s">
        <v>335</v>
      </c>
      <c r="B40" s="335"/>
      <c r="C40" s="134">
        <f>G36</f>
        <v>1.5897738240816603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25.15" customHeight="1">
      <c r="A41" s="175" t="s">
        <v>209</v>
      </c>
      <c r="B41" s="176"/>
      <c r="C41" s="177">
        <f>SUM(C39:C40)</f>
        <v>2.547720784847433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8" spans="1:13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</sheetData>
  <mergeCells count="6">
    <mergeCell ref="A40:B40"/>
    <mergeCell ref="B1:C1"/>
    <mergeCell ref="A19:G19"/>
    <mergeCell ref="A34:A35"/>
    <mergeCell ref="A36:F36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05938-C6DD-4A09-9328-58447CE65810}">
  <sheetPr>
    <tabColor rgb="FFFFFFCC"/>
  </sheetPr>
  <dimension ref="A1:M48"/>
  <sheetViews>
    <sheetView workbookViewId="0" topLeftCell="A28">
      <selection activeCell="A13" sqref="A13:XFD13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procedur'!C41</f>
        <v>Bilirubina całkowita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procedur'!B41</f>
        <v>I89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43.9" customHeight="1">
      <c r="A8" s="119">
        <f>'Przykładowe materiały - ceny'!A106</f>
        <v>1106</v>
      </c>
      <c r="B8" s="120" t="str">
        <f>'Przykładowe materiały - ceny'!B106</f>
        <v>Odczynnik do oznaczenia bilirubiny całkowitej</v>
      </c>
      <c r="C8" s="119" t="str">
        <f>'Przykładowe materiały - ceny'!C106</f>
        <v>odczynnik do badań</v>
      </c>
      <c r="D8" s="119">
        <v>1</v>
      </c>
      <c r="E8" s="119" t="str">
        <f>'Przykładowe materiały - ceny'!E106</f>
        <v>szt</v>
      </c>
      <c r="F8" s="119">
        <v>1</v>
      </c>
      <c r="G8" s="122">
        <f>'Przykładowe materiały - ceny'!G106</f>
        <v>0.359424</v>
      </c>
      <c r="H8" s="123">
        <f>(F8/D8)*G8</f>
        <v>0.359424</v>
      </c>
      <c r="I8" s="124"/>
      <c r="J8" s="113"/>
      <c r="K8" s="113"/>
      <c r="L8" s="113"/>
      <c r="M8" s="113"/>
    </row>
    <row r="9" spans="1:13" ht="45">
      <c r="A9" s="119">
        <f>'Przykładowe materiały - ceny'!A92</f>
        <v>1090</v>
      </c>
      <c r="B9" s="120" t="str">
        <f>'Przykładowe materiały - ceny'!B92</f>
        <v>Odczynnik do kalibracji CFAS</v>
      </c>
      <c r="C9" s="119" t="str">
        <f>'Przykładowe materiały - ceny'!C92</f>
        <v>odczynnik  do kalibracji</v>
      </c>
      <c r="D9" s="125">
        <f>'Przykładowe materiały - ceny'!D92</f>
        <v>370000</v>
      </c>
      <c r="E9" s="119" t="str">
        <f>'Przykładowe materiały - ceny'!E92</f>
        <v>zestaw roczny</v>
      </c>
      <c r="F9" s="119">
        <v>1</v>
      </c>
      <c r="G9" s="122">
        <f>'Przykładowe materiały - ceny'!G92</f>
        <v>494.208</v>
      </c>
      <c r="H9" s="174">
        <f aca="true" t="shared" si="0" ref="H9:H11">(F9/D9)*G9</f>
        <v>0.0013356972972972973</v>
      </c>
      <c r="I9" s="124" t="s">
        <v>432</v>
      </c>
      <c r="J9" s="113"/>
      <c r="K9" s="113"/>
      <c r="L9" s="113"/>
      <c r="M9" s="113"/>
    </row>
    <row r="10" spans="1:13" ht="30">
      <c r="A10" s="119">
        <f>'Przykładowe materiały - ceny'!A93</f>
        <v>1091</v>
      </c>
      <c r="B10" s="120" t="str">
        <f>'Przykładowe materiały - ceny'!B93</f>
        <v>Odczynnik do kontroli PCCCM1</v>
      </c>
      <c r="C10" s="119" t="str">
        <f>'Przykładowe materiały - ceny'!C93</f>
        <v>materiał do kontroli</v>
      </c>
      <c r="D10" s="125">
        <f>'Przykładowe materiały - ceny'!D93</f>
        <v>370000</v>
      </c>
      <c r="E10" s="119" t="str">
        <f>'Przykładowe materiały - ceny'!E93</f>
        <v>zestaw roczny</v>
      </c>
      <c r="F10" s="119">
        <v>1</v>
      </c>
      <c r="G10" s="122">
        <f>'Przykładowe materiały - ceny'!G93</f>
        <v>1797.1200000000001</v>
      </c>
      <c r="H10" s="174">
        <f t="shared" si="0"/>
        <v>0.004857081081081081</v>
      </c>
      <c r="I10" s="124" t="s">
        <v>432</v>
      </c>
      <c r="J10" s="113"/>
      <c r="K10" s="113"/>
      <c r="L10" s="113"/>
      <c r="M10" s="113"/>
    </row>
    <row r="11" spans="1:13" ht="30">
      <c r="A11" s="119">
        <f>'Przykładowe materiały - ceny'!A94</f>
        <v>1092</v>
      </c>
      <c r="B11" s="120" t="str">
        <f>'Przykładowe materiały - ceny'!B94</f>
        <v>Odczynnik do kontroli PCCCM2</v>
      </c>
      <c r="C11" s="119" t="str">
        <f>'Przykładowe materiały - ceny'!C94</f>
        <v>materiał do kontroli</v>
      </c>
      <c r="D11" s="125">
        <f>'Przykładowe materiały - ceny'!D94</f>
        <v>370000</v>
      </c>
      <c r="E11" s="119" t="str">
        <f>'Przykładowe materiały - ceny'!E94</f>
        <v>zestaw roczny</v>
      </c>
      <c r="F11" s="119">
        <v>1</v>
      </c>
      <c r="G11" s="122">
        <f>'Przykładowe materiały - ceny'!G94</f>
        <v>2021.7600000000002</v>
      </c>
      <c r="H11" s="174">
        <f t="shared" si="0"/>
        <v>0.005464216216216217</v>
      </c>
      <c r="I11" s="124" t="s">
        <v>432</v>
      </c>
      <c r="J11" s="113"/>
      <c r="K11" s="113"/>
      <c r="L11" s="113"/>
      <c r="M11" s="113"/>
    </row>
    <row r="12" spans="1:13" ht="45" customHeight="1">
      <c r="A12" s="119"/>
      <c r="B12" s="124" t="s">
        <v>416</v>
      </c>
      <c r="C12" s="124"/>
      <c r="D12" s="125"/>
      <c r="E12" s="124"/>
      <c r="F12" s="124"/>
      <c r="G12" s="126"/>
      <c r="H12" s="123">
        <f>'Załącznik 2'!H20</f>
        <v>0.23179417873873875</v>
      </c>
      <c r="I12" s="124"/>
      <c r="J12" s="113"/>
      <c r="K12" s="113"/>
      <c r="L12" s="113"/>
      <c r="M12" s="113"/>
    </row>
    <row r="13" spans="1:13" s="25" customFormat="1" ht="37.15" customHeight="1">
      <c r="A13" s="20"/>
      <c r="B13" s="21" t="s">
        <v>561</v>
      </c>
      <c r="C13" s="22"/>
      <c r="D13" s="24"/>
      <c r="E13" s="23"/>
      <c r="F13" s="24"/>
      <c r="G13" s="24"/>
      <c r="H13" s="42">
        <f>'Przykładowe materiały wspólne'!H29</f>
        <v>0.07908550171815339</v>
      </c>
      <c r="I13" s="26"/>
      <c r="J13" s="69"/>
      <c r="K13" s="69"/>
      <c r="L13" s="69"/>
      <c r="M13" s="69"/>
    </row>
    <row r="14" spans="1:13" ht="15">
      <c r="A14" s="145"/>
      <c r="B14" s="145"/>
      <c r="C14" s="145"/>
      <c r="D14" s="145"/>
      <c r="E14" s="145"/>
      <c r="F14" s="145"/>
      <c r="G14" s="145"/>
      <c r="H14" s="145"/>
      <c r="I14" s="145"/>
      <c r="J14" s="113"/>
      <c r="K14" s="113"/>
      <c r="L14" s="113"/>
      <c r="M14" s="113"/>
    </row>
    <row r="15" spans="1:13" ht="15">
      <c r="A15" s="124"/>
      <c r="B15" s="124"/>
      <c r="C15" s="124"/>
      <c r="D15" s="125"/>
      <c r="E15" s="124"/>
      <c r="F15" s="124"/>
      <c r="G15" s="126"/>
      <c r="H15" s="123"/>
      <c r="I15" s="124"/>
      <c r="J15" s="113"/>
      <c r="K15" s="113"/>
      <c r="L15" s="113"/>
      <c r="M15" s="113"/>
    </row>
    <row r="16" spans="1:13" ht="15">
      <c r="A16" s="124"/>
      <c r="B16" s="124"/>
      <c r="C16" s="124"/>
      <c r="D16" s="125"/>
      <c r="E16" s="124"/>
      <c r="F16" s="124"/>
      <c r="G16" s="126"/>
      <c r="H16" s="123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20.45" customHeight="1">
      <c r="A19" s="339" t="s">
        <v>221</v>
      </c>
      <c r="B19" s="340"/>
      <c r="C19" s="340"/>
      <c r="D19" s="340"/>
      <c r="E19" s="340"/>
      <c r="F19" s="340"/>
      <c r="G19" s="341"/>
      <c r="H19" s="127">
        <f>SUM(H8:H18)</f>
        <v>0.6819606750514868</v>
      </c>
      <c r="I19" s="124"/>
      <c r="J19" s="113"/>
      <c r="K19" s="113"/>
      <c r="L19" s="113"/>
      <c r="M19" s="113"/>
    </row>
    <row r="20" spans="1:13" ht="15">
      <c r="A20" s="128"/>
      <c r="B20" s="128"/>
      <c r="C20" s="128"/>
      <c r="D20" s="129"/>
      <c r="E20" s="128"/>
      <c r="F20" s="128"/>
      <c r="G20" s="129"/>
      <c r="H20" s="128"/>
      <c r="I20" s="128"/>
      <c r="J20" s="113"/>
      <c r="K20" s="113"/>
      <c r="L20" s="113"/>
      <c r="M20" s="113"/>
    </row>
    <row r="21" spans="1:13" ht="15">
      <c r="A21" s="112" t="s">
        <v>175</v>
      </c>
      <c r="B21" s="113"/>
      <c r="C21" s="113"/>
      <c r="D21" s="130"/>
      <c r="E21" s="113"/>
      <c r="F21" s="113"/>
      <c r="G21" s="130"/>
      <c r="H21" s="128"/>
      <c r="I21" s="128"/>
      <c r="J21" s="113"/>
      <c r="K21" s="113"/>
      <c r="L21" s="113"/>
      <c r="M21" s="113"/>
    </row>
    <row r="22" spans="1:13" ht="15">
      <c r="A22" s="112" t="s">
        <v>176</v>
      </c>
      <c r="B22" s="131" t="s">
        <v>226</v>
      </c>
      <c r="C22" s="131" t="s">
        <v>227</v>
      </c>
      <c r="D22" s="113"/>
      <c r="E22" s="113"/>
      <c r="F22" s="113"/>
      <c r="G22" s="113"/>
      <c r="H22" s="132"/>
      <c r="I22" s="128"/>
      <c r="J22" s="113"/>
      <c r="K22" s="113"/>
      <c r="L22" s="113"/>
      <c r="M22" s="113"/>
    </row>
    <row r="23" spans="1:13" ht="15">
      <c r="A23" s="133" t="s">
        <v>167</v>
      </c>
      <c r="B23" s="134">
        <f>'Przykładowe stawki wynagrodzeń'!E14</f>
        <v>44.821322413636366</v>
      </c>
      <c r="C23" s="134">
        <f>B23/60</f>
        <v>0.7470220402272728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5">
      <c r="A24" s="135" t="s">
        <v>207</v>
      </c>
      <c r="B24" s="136">
        <f>'Przykładowe stawki wynagrodzeń'!E19</f>
        <v>31.11891829375</v>
      </c>
      <c r="C24" s="136">
        <f aca="true" t="shared" si="1" ref="C24:C25">B24/60</f>
        <v>0.5186486382291666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208</v>
      </c>
      <c r="B25" s="136">
        <f>'Przykładowe stawki wynagrodzeń'!E21</f>
        <v>24.84834975</v>
      </c>
      <c r="C25" s="136">
        <f t="shared" si="1"/>
        <v>0.4141391625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/>
      <c r="B26" s="136"/>
      <c r="C26" s="136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60">
      <c r="A27" s="114" t="s">
        <v>232</v>
      </c>
      <c r="B27" s="114" t="s">
        <v>222</v>
      </c>
      <c r="C27" s="114" t="s">
        <v>214</v>
      </c>
      <c r="D27" s="114" t="s">
        <v>233</v>
      </c>
      <c r="E27" s="114" t="s">
        <v>234</v>
      </c>
      <c r="F27" s="114" t="s">
        <v>223</v>
      </c>
      <c r="G27" s="114" t="s">
        <v>224</v>
      </c>
      <c r="H27" s="113"/>
      <c r="I27" s="113"/>
      <c r="J27" s="113"/>
      <c r="K27" s="113"/>
      <c r="L27" s="113"/>
      <c r="M27" s="113"/>
    </row>
    <row r="28" spans="1:13" ht="15">
      <c r="A28" s="118"/>
      <c r="B28" s="116" t="s">
        <v>153</v>
      </c>
      <c r="C28" s="116" t="s">
        <v>155</v>
      </c>
      <c r="D28" s="116" t="s">
        <v>156</v>
      </c>
      <c r="E28" s="116" t="s">
        <v>157</v>
      </c>
      <c r="F28" s="116" t="s">
        <v>158</v>
      </c>
      <c r="G28" s="137" t="s">
        <v>225</v>
      </c>
      <c r="H28" s="113"/>
      <c r="I28" s="113"/>
      <c r="J28" s="113"/>
      <c r="K28" s="113"/>
      <c r="L28" s="113"/>
      <c r="M28" s="113"/>
    </row>
    <row r="29" spans="1:13" ht="20.45" customHeight="1">
      <c r="A29" s="124" t="s">
        <v>238</v>
      </c>
      <c r="B29" s="119" t="str">
        <f>A24</f>
        <v>technik analityki</v>
      </c>
      <c r="C29" s="119">
        <v>3</v>
      </c>
      <c r="D29" s="119" t="s">
        <v>166</v>
      </c>
      <c r="E29" s="121">
        <v>5</v>
      </c>
      <c r="F29" s="138">
        <f>C24</f>
        <v>0.5186486382291666</v>
      </c>
      <c r="G29" s="139">
        <f>(E29/C29)*F29</f>
        <v>0.8644143970486111</v>
      </c>
      <c r="H29" s="113"/>
      <c r="I29" s="113"/>
      <c r="J29" s="113"/>
      <c r="K29" s="113"/>
      <c r="L29" s="113"/>
      <c r="M29" s="113"/>
    </row>
    <row r="30" spans="1:13" ht="20.45" customHeight="1">
      <c r="A30" s="124" t="s">
        <v>387</v>
      </c>
      <c r="B30" s="119" t="str">
        <f>A25</f>
        <v>pomoc laboratoryjna</v>
      </c>
      <c r="C30" s="125">
        <v>1500</v>
      </c>
      <c r="D30" s="119" t="s">
        <v>166</v>
      </c>
      <c r="E30" s="121">
        <v>5</v>
      </c>
      <c r="F30" s="138">
        <f>C25</f>
        <v>0.4141391625</v>
      </c>
      <c r="G30" s="178">
        <f aca="true" t="shared" si="2" ref="G30:G35">(E30/C30)*F30</f>
        <v>0.0013804638750000001</v>
      </c>
      <c r="H30" s="113"/>
      <c r="I30" s="113"/>
      <c r="J30" s="113"/>
      <c r="K30" s="113"/>
      <c r="L30" s="113"/>
      <c r="M30" s="113"/>
    </row>
    <row r="31" spans="1:13" ht="25.15" customHeight="1">
      <c r="A31" s="124" t="s">
        <v>418</v>
      </c>
      <c r="B31" s="140" t="str">
        <f>A23</f>
        <v>diagnosta laboratoryjny</v>
      </c>
      <c r="C31" s="125">
        <v>1500</v>
      </c>
      <c r="D31" s="119" t="s">
        <v>166</v>
      </c>
      <c r="E31" s="121">
        <v>60</v>
      </c>
      <c r="F31" s="138">
        <f>C23</f>
        <v>0.7470220402272728</v>
      </c>
      <c r="G31" s="178">
        <f t="shared" si="2"/>
        <v>0.029880881609090915</v>
      </c>
      <c r="H31" s="113"/>
      <c r="I31" s="113"/>
      <c r="J31" s="113"/>
      <c r="K31" s="113"/>
      <c r="L31" s="113"/>
      <c r="M31" s="113"/>
    </row>
    <row r="32" spans="1:13" ht="19.9" customHeight="1">
      <c r="A32" s="124" t="s">
        <v>420</v>
      </c>
      <c r="B32" s="119" t="str">
        <f>A23</f>
        <v>diagnosta laboratoryjny</v>
      </c>
      <c r="C32" s="125">
        <v>60</v>
      </c>
      <c r="D32" s="119" t="s">
        <v>166</v>
      </c>
      <c r="E32" s="121">
        <v>35</v>
      </c>
      <c r="F32" s="138">
        <f>C23</f>
        <v>0.7470220402272728</v>
      </c>
      <c r="G32" s="178">
        <f t="shared" si="2"/>
        <v>0.4357628567992425</v>
      </c>
      <c r="H32" s="113"/>
      <c r="I32" s="113"/>
      <c r="J32" s="113"/>
      <c r="K32" s="113"/>
      <c r="L32" s="113"/>
      <c r="M32" s="113"/>
    </row>
    <row r="33" spans="1:13" ht="19.9" customHeight="1">
      <c r="A33" s="124" t="s">
        <v>317</v>
      </c>
      <c r="B33" s="119" t="str">
        <f>A23</f>
        <v>diagnosta laboratoryjny</v>
      </c>
      <c r="C33" s="125">
        <v>60</v>
      </c>
      <c r="D33" s="119" t="s">
        <v>166</v>
      </c>
      <c r="E33" s="121">
        <v>20</v>
      </c>
      <c r="F33" s="138">
        <f>C23</f>
        <v>0.7470220402272728</v>
      </c>
      <c r="G33" s="178">
        <f t="shared" si="2"/>
        <v>0.24900734674242425</v>
      </c>
      <c r="H33" s="113"/>
      <c r="I33" s="113"/>
      <c r="J33" s="113"/>
      <c r="K33" s="113"/>
      <c r="L33" s="113"/>
      <c r="M33" s="113"/>
    </row>
    <row r="34" spans="1:13" ht="19.9" customHeight="1">
      <c r="A34" s="336" t="s">
        <v>318</v>
      </c>
      <c r="B34" s="119" t="str">
        <f>A24</f>
        <v>technik analityki</v>
      </c>
      <c r="C34" s="125">
        <v>1500</v>
      </c>
      <c r="D34" s="119" t="s">
        <v>166</v>
      </c>
      <c r="E34" s="121">
        <v>15</v>
      </c>
      <c r="F34" s="138">
        <f>C24</f>
        <v>0.5186486382291666</v>
      </c>
      <c r="G34" s="178">
        <f t="shared" si="2"/>
        <v>0.005186486382291667</v>
      </c>
      <c r="H34" s="113"/>
      <c r="I34" s="113"/>
      <c r="J34" s="113"/>
      <c r="K34" s="113"/>
      <c r="L34" s="113"/>
      <c r="M34" s="113"/>
    </row>
    <row r="35" spans="1:13" ht="19.9" customHeight="1">
      <c r="A35" s="337"/>
      <c r="B35" s="119" t="str">
        <f>A25</f>
        <v>pomoc laboratoryjna</v>
      </c>
      <c r="C35" s="125">
        <v>1500</v>
      </c>
      <c r="D35" s="119" t="s">
        <v>166</v>
      </c>
      <c r="E35" s="121">
        <v>15</v>
      </c>
      <c r="F35" s="138">
        <f>C25</f>
        <v>0.4141391625</v>
      </c>
      <c r="G35" s="178">
        <f t="shared" si="2"/>
        <v>0.004141391625</v>
      </c>
      <c r="H35" s="113"/>
      <c r="I35" s="113"/>
      <c r="J35" s="113"/>
      <c r="K35" s="113"/>
      <c r="L35" s="113"/>
      <c r="M35" s="113"/>
    </row>
    <row r="36" spans="1:13" ht="15">
      <c r="A36" s="339" t="s">
        <v>279</v>
      </c>
      <c r="B36" s="340"/>
      <c r="C36" s="340"/>
      <c r="D36" s="340"/>
      <c r="E36" s="340"/>
      <c r="F36" s="340"/>
      <c r="G36" s="127">
        <f>SUM(G29:G35)</f>
        <v>1.5897738240816603</v>
      </c>
      <c r="H36" s="113"/>
      <c r="I36" s="113"/>
      <c r="J36" s="113"/>
      <c r="K36" s="113"/>
      <c r="L36" s="113"/>
      <c r="M36" s="113"/>
    </row>
    <row r="37" spans="1:13" ht="15">
      <c r="A37" s="142"/>
      <c r="B37" s="142"/>
      <c r="C37" s="142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ht="15">
      <c r="A38" s="142"/>
      <c r="B38" s="142"/>
      <c r="C38" s="14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26.45" customHeight="1">
      <c r="A39" s="342" t="s">
        <v>334</v>
      </c>
      <c r="B39" s="342"/>
      <c r="C39" s="134">
        <f>H19</f>
        <v>0.6819606750514868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25.15" customHeight="1">
      <c r="A40" s="335" t="s">
        <v>335</v>
      </c>
      <c r="B40" s="335"/>
      <c r="C40" s="134">
        <f>G36</f>
        <v>1.5897738240816603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25.15" customHeight="1">
      <c r="A41" s="175" t="s">
        <v>209</v>
      </c>
      <c r="B41" s="176"/>
      <c r="C41" s="177">
        <f>SUM(C39:C40)</f>
        <v>2.271734499133147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8" spans="1:13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</sheetData>
  <mergeCells count="6">
    <mergeCell ref="A40:B40"/>
    <mergeCell ref="B1:C1"/>
    <mergeCell ref="A19:G19"/>
    <mergeCell ref="A34:A35"/>
    <mergeCell ref="A36:F36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7B4D2-63E2-4D66-A4B6-57ED4DBC698A}">
  <sheetPr>
    <tabColor rgb="FFFFFFCC"/>
  </sheetPr>
  <dimension ref="A1:M48"/>
  <sheetViews>
    <sheetView workbookViewId="0" topLeftCell="A28">
      <selection activeCell="A13" sqref="A13:XFD13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procedur'!C42</f>
        <v>Cholesterol całkowity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procedur'!B42</f>
        <v>I99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43.9" customHeight="1">
      <c r="A8" s="119">
        <f>'Przykładowe materiały - ceny'!A107</f>
        <v>1107</v>
      </c>
      <c r="B8" s="120" t="str">
        <f>'Przykładowe materiały - ceny'!B107</f>
        <v>Odczynnik do oznaczenia cholesterolu</v>
      </c>
      <c r="C8" s="119" t="str">
        <f>'Przykładowe materiały - ceny'!C107</f>
        <v>odczynnik do badań</v>
      </c>
      <c r="D8" s="119">
        <v>1</v>
      </c>
      <c r="E8" s="119" t="str">
        <f>'Przykładowe materiały - ceny'!E107</f>
        <v>szt</v>
      </c>
      <c r="F8" s="119">
        <v>1</v>
      </c>
      <c r="G8" s="122">
        <f>'Przykładowe materiały - ceny'!G107</f>
        <v>0.763776</v>
      </c>
      <c r="H8" s="123">
        <f>(F8/D8)*G8</f>
        <v>0.763776</v>
      </c>
      <c r="I8" s="124"/>
      <c r="J8" s="113"/>
      <c r="K8" s="113"/>
      <c r="L8" s="113"/>
      <c r="M8" s="113"/>
    </row>
    <row r="9" spans="1:13" ht="45">
      <c r="A9" s="119">
        <f>'Przykładowe materiały - ceny'!A92</f>
        <v>1090</v>
      </c>
      <c r="B9" s="120" t="str">
        <f>'Przykładowe materiały - ceny'!B92</f>
        <v>Odczynnik do kalibracji CFAS</v>
      </c>
      <c r="C9" s="119" t="str">
        <f>'Przykładowe materiały - ceny'!C92</f>
        <v>odczynnik  do kalibracji</v>
      </c>
      <c r="D9" s="125">
        <f>'Przykładowe materiały - ceny'!D92</f>
        <v>370000</v>
      </c>
      <c r="E9" s="119" t="str">
        <f>'Przykładowe materiały - ceny'!E92</f>
        <v>zestaw roczny</v>
      </c>
      <c r="F9" s="119">
        <v>1</v>
      </c>
      <c r="G9" s="122">
        <f>'Przykładowe materiały - ceny'!G92</f>
        <v>494.208</v>
      </c>
      <c r="H9" s="174">
        <f aca="true" t="shared" si="0" ref="H9:H11">(F9/D9)*G9</f>
        <v>0.0013356972972972973</v>
      </c>
      <c r="I9" s="124" t="s">
        <v>432</v>
      </c>
      <c r="J9" s="113"/>
      <c r="K9" s="113"/>
      <c r="L9" s="113"/>
      <c r="M9" s="113"/>
    </row>
    <row r="10" spans="1:13" ht="30">
      <c r="A10" s="119">
        <f>'Przykładowe materiały - ceny'!A93</f>
        <v>1091</v>
      </c>
      <c r="B10" s="120" t="str">
        <f>'Przykładowe materiały - ceny'!B93</f>
        <v>Odczynnik do kontroli PCCCM1</v>
      </c>
      <c r="C10" s="119" t="str">
        <f>'Przykładowe materiały - ceny'!C93</f>
        <v>materiał do kontroli</v>
      </c>
      <c r="D10" s="125">
        <f>'Przykładowe materiały - ceny'!D93</f>
        <v>370000</v>
      </c>
      <c r="E10" s="119" t="str">
        <f>'Przykładowe materiały - ceny'!E93</f>
        <v>zestaw roczny</v>
      </c>
      <c r="F10" s="119">
        <v>1</v>
      </c>
      <c r="G10" s="122">
        <f>'Przykładowe materiały - ceny'!G93</f>
        <v>1797.1200000000001</v>
      </c>
      <c r="H10" s="174">
        <f t="shared" si="0"/>
        <v>0.004857081081081081</v>
      </c>
      <c r="I10" s="124" t="s">
        <v>432</v>
      </c>
      <c r="J10" s="113"/>
      <c r="K10" s="113"/>
      <c r="L10" s="113"/>
      <c r="M10" s="113"/>
    </row>
    <row r="11" spans="1:13" ht="30">
      <c r="A11" s="119">
        <f>'Przykładowe materiały - ceny'!A94</f>
        <v>1092</v>
      </c>
      <c r="B11" s="120" t="str">
        <f>'Przykładowe materiały - ceny'!B94</f>
        <v>Odczynnik do kontroli PCCCM2</v>
      </c>
      <c r="C11" s="119" t="str">
        <f>'Przykładowe materiały - ceny'!C94</f>
        <v>materiał do kontroli</v>
      </c>
      <c r="D11" s="125">
        <f>'Przykładowe materiały - ceny'!D94</f>
        <v>370000</v>
      </c>
      <c r="E11" s="119" t="str">
        <f>'Przykładowe materiały - ceny'!E94</f>
        <v>zestaw roczny</v>
      </c>
      <c r="F11" s="119">
        <v>1</v>
      </c>
      <c r="G11" s="122">
        <f>'Przykładowe materiały - ceny'!G94</f>
        <v>2021.7600000000002</v>
      </c>
      <c r="H11" s="174">
        <f t="shared" si="0"/>
        <v>0.005464216216216217</v>
      </c>
      <c r="I11" s="124" t="s">
        <v>432</v>
      </c>
      <c r="J11" s="113"/>
      <c r="K11" s="113"/>
      <c r="L11" s="113"/>
      <c r="M11" s="113"/>
    </row>
    <row r="12" spans="1:13" ht="45" customHeight="1">
      <c r="A12" s="119"/>
      <c r="B12" s="124" t="s">
        <v>416</v>
      </c>
      <c r="C12" s="124"/>
      <c r="D12" s="125"/>
      <c r="E12" s="124"/>
      <c r="F12" s="124"/>
      <c r="G12" s="126"/>
      <c r="H12" s="123">
        <f>'Załącznik 2'!H20</f>
        <v>0.23179417873873875</v>
      </c>
      <c r="I12" s="124"/>
      <c r="J12" s="113"/>
      <c r="K12" s="113"/>
      <c r="L12" s="113"/>
      <c r="M12" s="113"/>
    </row>
    <row r="13" spans="1:13" s="25" customFormat="1" ht="37.15" customHeight="1">
      <c r="A13" s="20"/>
      <c r="B13" s="21" t="s">
        <v>561</v>
      </c>
      <c r="C13" s="22"/>
      <c r="D13" s="24"/>
      <c r="E13" s="23"/>
      <c r="F13" s="24"/>
      <c r="G13" s="24"/>
      <c r="H13" s="42">
        <f>'Przykładowe materiały wspólne'!H29</f>
        <v>0.07908550171815339</v>
      </c>
      <c r="I13" s="26"/>
      <c r="J13" s="69"/>
      <c r="K13" s="69"/>
      <c r="L13" s="69"/>
      <c r="M13" s="69"/>
    </row>
    <row r="14" spans="1:13" ht="15">
      <c r="A14" s="145"/>
      <c r="B14" s="145"/>
      <c r="C14" s="145"/>
      <c r="D14" s="145"/>
      <c r="E14" s="145"/>
      <c r="F14" s="145"/>
      <c r="G14" s="145"/>
      <c r="H14" s="145"/>
      <c r="I14" s="145"/>
      <c r="J14" s="113"/>
      <c r="K14" s="113"/>
      <c r="L14" s="113"/>
      <c r="M14" s="113"/>
    </row>
    <row r="15" spans="1:13" ht="15">
      <c r="A15" s="124"/>
      <c r="B15" s="124"/>
      <c r="C15" s="124"/>
      <c r="D15" s="125"/>
      <c r="E15" s="124"/>
      <c r="F15" s="124"/>
      <c r="G15" s="126"/>
      <c r="H15" s="123"/>
      <c r="I15" s="124"/>
      <c r="J15" s="113"/>
      <c r="K15" s="113"/>
      <c r="L15" s="113"/>
      <c r="M15" s="113"/>
    </row>
    <row r="16" spans="1:13" ht="15">
      <c r="A16" s="124"/>
      <c r="B16" s="124"/>
      <c r="C16" s="124"/>
      <c r="D16" s="125"/>
      <c r="E16" s="124"/>
      <c r="F16" s="124"/>
      <c r="G16" s="126"/>
      <c r="H16" s="123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20.45" customHeight="1">
      <c r="A19" s="339" t="s">
        <v>221</v>
      </c>
      <c r="B19" s="340"/>
      <c r="C19" s="340"/>
      <c r="D19" s="340"/>
      <c r="E19" s="340"/>
      <c r="F19" s="340"/>
      <c r="G19" s="341"/>
      <c r="H19" s="127">
        <f>SUM(H8:H18)</f>
        <v>1.0863126750514867</v>
      </c>
      <c r="I19" s="124"/>
      <c r="J19" s="113"/>
      <c r="K19" s="113"/>
      <c r="L19" s="113"/>
      <c r="M19" s="113"/>
    </row>
    <row r="20" spans="1:13" ht="15">
      <c r="A20" s="128"/>
      <c r="B20" s="128"/>
      <c r="C20" s="128"/>
      <c r="D20" s="129"/>
      <c r="E20" s="128"/>
      <c r="F20" s="128"/>
      <c r="G20" s="129"/>
      <c r="H20" s="128"/>
      <c r="I20" s="128"/>
      <c r="J20" s="113"/>
      <c r="K20" s="113"/>
      <c r="L20" s="113"/>
      <c r="M20" s="113"/>
    </row>
    <row r="21" spans="1:13" ht="15">
      <c r="A21" s="112" t="s">
        <v>175</v>
      </c>
      <c r="B21" s="113"/>
      <c r="C21" s="113"/>
      <c r="D21" s="130"/>
      <c r="E21" s="113"/>
      <c r="F21" s="113"/>
      <c r="G21" s="130"/>
      <c r="H21" s="128"/>
      <c r="I21" s="128"/>
      <c r="J21" s="113"/>
      <c r="K21" s="113"/>
      <c r="L21" s="113"/>
      <c r="M21" s="113"/>
    </row>
    <row r="22" spans="1:13" ht="15">
      <c r="A22" s="112" t="s">
        <v>176</v>
      </c>
      <c r="B22" s="131" t="s">
        <v>226</v>
      </c>
      <c r="C22" s="131" t="s">
        <v>227</v>
      </c>
      <c r="D22" s="113"/>
      <c r="E22" s="113"/>
      <c r="F22" s="113"/>
      <c r="G22" s="113"/>
      <c r="H22" s="132"/>
      <c r="I22" s="128"/>
      <c r="J22" s="113"/>
      <c r="K22" s="113"/>
      <c r="L22" s="113"/>
      <c r="M22" s="113"/>
    </row>
    <row r="23" spans="1:13" ht="15">
      <c r="A23" s="133" t="s">
        <v>167</v>
      </c>
      <c r="B23" s="134">
        <f>'Przykładowe stawki wynagrodzeń'!E14</f>
        <v>44.821322413636366</v>
      </c>
      <c r="C23" s="134">
        <f>B23/60</f>
        <v>0.7470220402272728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5">
      <c r="A24" s="135" t="s">
        <v>207</v>
      </c>
      <c r="B24" s="136">
        <f>'Przykładowe stawki wynagrodzeń'!E19</f>
        <v>31.11891829375</v>
      </c>
      <c r="C24" s="136">
        <f aca="true" t="shared" si="1" ref="C24:C25">B24/60</f>
        <v>0.5186486382291666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208</v>
      </c>
      <c r="B25" s="136">
        <f>'Przykładowe stawki wynagrodzeń'!E21</f>
        <v>24.84834975</v>
      </c>
      <c r="C25" s="136">
        <f t="shared" si="1"/>
        <v>0.4141391625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/>
      <c r="B26" s="136"/>
      <c r="C26" s="136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60">
      <c r="A27" s="114" t="s">
        <v>232</v>
      </c>
      <c r="B27" s="114" t="s">
        <v>222</v>
      </c>
      <c r="C27" s="114" t="s">
        <v>214</v>
      </c>
      <c r="D27" s="114" t="s">
        <v>233</v>
      </c>
      <c r="E27" s="114" t="s">
        <v>234</v>
      </c>
      <c r="F27" s="114" t="s">
        <v>223</v>
      </c>
      <c r="G27" s="114" t="s">
        <v>224</v>
      </c>
      <c r="H27" s="113"/>
      <c r="I27" s="113"/>
      <c r="J27" s="113"/>
      <c r="K27" s="113"/>
      <c r="L27" s="113"/>
      <c r="M27" s="113"/>
    </row>
    <row r="28" spans="1:13" ht="15">
      <c r="A28" s="118"/>
      <c r="B28" s="116" t="s">
        <v>153</v>
      </c>
      <c r="C28" s="116" t="s">
        <v>155</v>
      </c>
      <c r="D28" s="116" t="s">
        <v>156</v>
      </c>
      <c r="E28" s="116" t="s">
        <v>157</v>
      </c>
      <c r="F28" s="116" t="s">
        <v>158</v>
      </c>
      <c r="G28" s="137" t="s">
        <v>225</v>
      </c>
      <c r="H28" s="113"/>
      <c r="I28" s="113"/>
      <c r="J28" s="113"/>
      <c r="K28" s="113"/>
      <c r="L28" s="113"/>
      <c r="M28" s="113"/>
    </row>
    <row r="29" spans="1:13" ht="20.45" customHeight="1">
      <c r="A29" s="124" t="s">
        <v>238</v>
      </c>
      <c r="B29" s="119" t="str">
        <f>A24</f>
        <v>technik analityki</v>
      </c>
      <c r="C29" s="119">
        <v>3</v>
      </c>
      <c r="D29" s="119" t="s">
        <v>166</v>
      </c>
      <c r="E29" s="121">
        <v>5</v>
      </c>
      <c r="F29" s="138">
        <f>C24</f>
        <v>0.5186486382291666</v>
      </c>
      <c r="G29" s="139">
        <f>(E29/C29)*F29</f>
        <v>0.8644143970486111</v>
      </c>
      <c r="H29" s="113"/>
      <c r="I29" s="113"/>
      <c r="J29" s="113"/>
      <c r="K29" s="113"/>
      <c r="L29" s="113"/>
      <c r="M29" s="113"/>
    </row>
    <row r="30" spans="1:13" ht="20.45" customHeight="1">
      <c r="A30" s="124" t="s">
        <v>387</v>
      </c>
      <c r="B30" s="119" t="str">
        <f>A25</f>
        <v>pomoc laboratoryjna</v>
      </c>
      <c r="C30" s="125">
        <v>1500</v>
      </c>
      <c r="D30" s="119" t="s">
        <v>166</v>
      </c>
      <c r="E30" s="121">
        <v>5</v>
      </c>
      <c r="F30" s="138">
        <f>C25</f>
        <v>0.4141391625</v>
      </c>
      <c r="G30" s="178">
        <f aca="true" t="shared" si="2" ref="G30:G35">(E30/C30)*F30</f>
        <v>0.0013804638750000001</v>
      </c>
      <c r="H30" s="113"/>
      <c r="I30" s="113"/>
      <c r="J30" s="113"/>
      <c r="K30" s="113"/>
      <c r="L30" s="113"/>
      <c r="M30" s="113"/>
    </row>
    <row r="31" spans="1:13" ht="25.15" customHeight="1">
      <c r="A31" s="124" t="s">
        <v>418</v>
      </c>
      <c r="B31" s="140" t="str">
        <f>A23</f>
        <v>diagnosta laboratoryjny</v>
      </c>
      <c r="C31" s="125">
        <v>1500</v>
      </c>
      <c r="D31" s="119" t="s">
        <v>166</v>
      </c>
      <c r="E31" s="121">
        <v>60</v>
      </c>
      <c r="F31" s="138">
        <f>C23</f>
        <v>0.7470220402272728</v>
      </c>
      <c r="G31" s="178">
        <f t="shared" si="2"/>
        <v>0.029880881609090915</v>
      </c>
      <c r="H31" s="113"/>
      <c r="I31" s="113"/>
      <c r="J31" s="113"/>
      <c r="K31" s="113"/>
      <c r="L31" s="113"/>
      <c r="M31" s="113"/>
    </row>
    <row r="32" spans="1:13" ht="19.9" customHeight="1">
      <c r="A32" s="124" t="s">
        <v>420</v>
      </c>
      <c r="B32" s="119" t="str">
        <f>A23</f>
        <v>diagnosta laboratoryjny</v>
      </c>
      <c r="C32" s="125">
        <v>60</v>
      </c>
      <c r="D32" s="119" t="s">
        <v>166</v>
      </c>
      <c r="E32" s="121">
        <v>35</v>
      </c>
      <c r="F32" s="138">
        <f>C23</f>
        <v>0.7470220402272728</v>
      </c>
      <c r="G32" s="178">
        <f t="shared" si="2"/>
        <v>0.4357628567992425</v>
      </c>
      <c r="H32" s="113"/>
      <c r="I32" s="113"/>
      <c r="J32" s="113"/>
      <c r="K32" s="113"/>
      <c r="L32" s="113"/>
      <c r="M32" s="113"/>
    </row>
    <row r="33" spans="1:13" ht="19.9" customHeight="1">
      <c r="A33" s="124" t="s">
        <v>317</v>
      </c>
      <c r="B33" s="119" t="str">
        <f>A23</f>
        <v>diagnosta laboratoryjny</v>
      </c>
      <c r="C33" s="125">
        <v>60</v>
      </c>
      <c r="D33" s="119" t="s">
        <v>166</v>
      </c>
      <c r="E33" s="121">
        <v>20</v>
      </c>
      <c r="F33" s="138">
        <f>C23</f>
        <v>0.7470220402272728</v>
      </c>
      <c r="G33" s="178">
        <f t="shared" si="2"/>
        <v>0.24900734674242425</v>
      </c>
      <c r="H33" s="113"/>
      <c r="I33" s="113"/>
      <c r="J33" s="113"/>
      <c r="K33" s="113"/>
      <c r="L33" s="113"/>
      <c r="M33" s="113"/>
    </row>
    <row r="34" spans="1:13" ht="19.9" customHeight="1">
      <c r="A34" s="336" t="s">
        <v>318</v>
      </c>
      <c r="B34" s="119" t="str">
        <f>A24</f>
        <v>technik analityki</v>
      </c>
      <c r="C34" s="125">
        <v>1500</v>
      </c>
      <c r="D34" s="119" t="s">
        <v>166</v>
      </c>
      <c r="E34" s="121">
        <v>15</v>
      </c>
      <c r="F34" s="138">
        <f>C24</f>
        <v>0.5186486382291666</v>
      </c>
      <c r="G34" s="178">
        <f t="shared" si="2"/>
        <v>0.005186486382291667</v>
      </c>
      <c r="H34" s="113"/>
      <c r="I34" s="113"/>
      <c r="J34" s="113"/>
      <c r="K34" s="113"/>
      <c r="L34" s="113"/>
      <c r="M34" s="113"/>
    </row>
    <row r="35" spans="1:13" ht="19.9" customHeight="1">
      <c r="A35" s="337"/>
      <c r="B35" s="119" t="str">
        <f>A25</f>
        <v>pomoc laboratoryjna</v>
      </c>
      <c r="C35" s="125">
        <v>1500</v>
      </c>
      <c r="D35" s="119" t="s">
        <v>166</v>
      </c>
      <c r="E35" s="121">
        <v>15</v>
      </c>
      <c r="F35" s="138">
        <f>C25</f>
        <v>0.4141391625</v>
      </c>
      <c r="G35" s="178">
        <f t="shared" si="2"/>
        <v>0.004141391625</v>
      </c>
      <c r="H35" s="113"/>
      <c r="I35" s="113"/>
      <c r="J35" s="113"/>
      <c r="K35" s="113"/>
      <c r="L35" s="113"/>
      <c r="M35" s="113"/>
    </row>
    <row r="36" spans="1:13" ht="15">
      <c r="A36" s="339" t="s">
        <v>279</v>
      </c>
      <c r="B36" s="340"/>
      <c r="C36" s="340"/>
      <c r="D36" s="340"/>
      <c r="E36" s="340"/>
      <c r="F36" s="340"/>
      <c r="G36" s="127">
        <f>SUM(G29:G35)</f>
        <v>1.5897738240816603</v>
      </c>
      <c r="H36" s="113"/>
      <c r="I36" s="113"/>
      <c r="J36" s="113"/>
      <c r="K36" s="113"/>
      <c r="L36" s="113"/>
      <c r="M36" s="113"/>
    </row>
    <row r="37" spans="1:13" ht="15">
      <c r="A37" s="142"/>
      <c r="B37" s="142"/>
      <c r="C37" s="142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ht="15">
      <c r="A38" s="142"/>
      <c r="B38" s="142"/>
      <c r="C38" s="14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26.45" customHeight="1">
      <c r="A39" s="342" t="s">
        <v>334</v>
      </c>
      <c r="B39" s="342"/>
      <c r="C39" s="134">
        <f>H19</f>
        <v>1.0863126750514867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25.15" customHeight="1">
      <c r="A40" s="335" t="s">
        <v>335</v>
      </c>
      <c r="B40" s="335"/>
      <c r="C40" s="134">
        <f>G36</f>
        <v>1.5897738240816603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25.15" customHeight="1">
      <c r="A41" s="175" t="s">
        <v>209</v>
      </c>
      <c r="B41" s="176"/>
      <c r="C41" s="177">
        <f>SUM(C39:C40)</f>
        <v>2.676086499133147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8" spans="1:13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</sheetData>
  <mergeCells count="6">
    <mergeCell ref="A40:B40"/>
    <mergeCell ref="B1:C1"/>
    <mergeCell ref="A19:G19"/>
    <mergeCell ref="A34:A35"/>
    <mergeCell ref="A36:F36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CA98C-ABFA-4A5E-A10F-7EF9D47CF19F}">
  <sheetPr>
    <tabColor rgb="FFFFFFCC"/>
  </sheetPr>
  <dimension ref="A1:M48"/>
  <sheetViews>
    <sheetView workbookViewId="0" topLeftCell="A28">
      <selection activeCell="C40" sqref="C40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procedur'!C43</f>
        <v>Cholesterol HDL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procedur'!B43</f>
        <v>K01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43.9" customHeight="1">
      <c r="A8" s="119">
        <f>'Przykładowe materiały - ceny'!A108</f>
        <v>1108</v>
      </c>
      <c r="B8" s="120" t="str">
        <f>'Przykładowe materiały - ceny'!B108</f>
        <v>Odczynnik do oznaczenia HDL</v>
      </c>
      <c r="C8" s="119" t="str">
        <f>'Przykładowe materiały - ceny'!C108</f>
        <v>odczynnik do badań</v>
      </c>
      <c r="D8" s="119">
        <v>1</v>
      </c>
      <c r="E8" s="119" t="str">
        <f>'Przykładowe materiały - ceny'!E108</f>
        <v>szt</v>
      </c>
      <c r="F8" s="119">
        <v>1</v>
      </c>
      <c r="G8" s="122">
        <f>'Przykładowe materiały - ceny'!G108</f>
        <v>1.467648</v>
      </c>
      <c r="H8" s="123">
        <f>(F8/D8)*G8</f>
        <v>1.467648</v>
      </c>
      <c r="I8" s="124"/>
      <c r="J8" s="113"/>
      <c r="K8" s="113"/>
      <c r="L8" s="113"/>
      <c r="M8" s="113"/>
    </row>
    <row r="9" spans="1:13" ht="45">
      <c r="A9" s="119">
        <f>'Przykładowe materiały - ceny'!A110</f>
        <v>1110</v>
      </c>
      <c r="B9" s="120" t="str">
        <f>'Przykładowe materiały - ceny'!B110</f>
        <v>Odczynnik do kalibracji CFAS Lipids</v>
      </c>
      <c r="C9" s="119" t="str">
        <f>'Przykładowe materiały - ceny'!C110</f>
        <v>odczynnik  do kalibracji</v>
      </c>
      <c r="D9" s="125">
        <f>'Przykładowe materiały - ceny'!D110</f>
        <v>4500</v>
      </c>
      <c r="E9" s="119" t="str">
        <f>'Przykładowe materiały - ceny'!E110</f>
        <v>zestaw roczny</v>
      </c>
      <c r="F9" s="119">
        <v>1</v>
      </c>
      <c r="G9" s="122">
        <f>'Przykładowe materiały - ceny'!G110</f>
        <v>215.6544</v>
      </c>
      <c r="H9" s="174">
        <f aca="true" t="shared" si="0" ref="H9:H11">(F9/D9)*G9</f>
        <v>0.047923200000000006</v>
      </c>
      <c r="I9" s="124" t="s">
        <v>463</v>
      </c>
      <c r="J9" s="113"/>
      <c r="K9" s="113"/>
      <c r="L9" s="113"/>
      <c r="M9" s="113"/>
    </row>
    <row r="10" spans="1:13" ht="30">
      <c r="A10" s="119">
        <f>'Przykładowe materiały - ceny'!A93</f>
        <v>1091</v>
      </c>
      <c r="B10" s="120" t="str">
        <f>'Przykładowe materiały - ceny'!B93</f>
        <v>Odczynnik do kontroli PCCCM1</v>
      </c>
      <c r="C10" s="119" t="str">
        <f>'Przykładowe materiały - ceny'!C93</f>
        <v>materiał do kontroli</v>
      </c>
      <c r="D10" s="125">
        <f>'Przykładowe materiały - ceny'!D93</f>
        <v>370000</v>
      </c>
      <c r="E10" s="119" t="str">
        <f>'Przykładowe materiały - ceny'!E93</f>
        <v>zestaw roczny</v>
      </c>
      <c r="F10" s="119">
        <v>1</v>
      </c>
      <c r="G10" s="122">
        <f>'Przykładowe materiały - ceny'!G93</f>
        <v>1797.1200000000001</v>
      </c>
      <c r="H10" s="174">
        <f t="shared" si="0"/>
        <v>0.004857081081081081</v>
      </c>
      <c r="I10" s="124" t="s">
        <v>432</v>
      </c>
      <c r="J10" s="113"/>
      <c r="K10" s="113"/>
      <c r="L10" s="113"/>
      <c r="M10" s="113"/>
    </row>
    <row r="11" spans="1:13" ht="30">
      <c r="A11" s="119">
        <f>'Przykładowe materiały - ceny'!A94</f>
        <v>1092</v>
      </c>
      <c r="B11" s="120" t="str">
        <f>'Przykładowe materiały - ceny'!B94</f>
        <v>Odczynnik do kontroli PCCCM2</v>
      </c>
      <c r="C11" s="119" t="str">
        <f>'Przykładowe materiały - ceny'!C94</f>
        <v>materiał do kontroli</v>
      </c>
      <c r="D11" s="125">
        <f>'Przykładowe materiały - ceny'!D94</f>
        <v>370000</v>
      </c>
      <c r="E11" s="119" t="str">
        <f>'Przykładowe materiały - ceny'!E94</f>
        <v>zestaw roczny</v>
      </c>
      <c r="F11" s="119">
        <v>1</v>
      </c>
      <c r="G11" s="122">
        <f>'Przykładowe materiały - ceny'!G94</f>
        <v>2021.7600000000002</v>
      </c>
      <c r="H11" s="174">
        <f t="shared" si="0"/>
        <v>0.005464216216216217</v>
      </c>
      <c r="I11" s="124" t="s">
        <v>432</v>
      </c>
      <c r="J11" s="113"/>
      <c r="K11" s="113"/>
      <c r="L11" s="113"/>
      <c r="M11" s="113"/>
    </row>
    <row r="12" spans="1:13" ht="45" customHeight="1">
      <c r="A12" s="119"/>
      <c r="B12" s="124" t="s">
        <v>416</v>
      </c>
      <c r="C12" s="124"/>
      <c r="D12" s="125"/>
      <c r="E12" s="124"/>
      <c r="F12" s="124"/>
      <c r="G12" s="126"/>
      <c r="H12" s="123">
        <f>'Załącznik 2'!H20</f>
        <v>0.23179417873873875</v>
      </c>
      <c r="I12" s="124"/>
      <c r="J12" s="113"/>
      <c r="K12" s="113"/>
      <c r="L12" s="113"/>
      <c r="M12" s="113"/>
    </row>
    <row r="13" spans="1:13" s="25" customFormat="1" ht="37.15" customHeight="1">
      <c r="A13" s="20"/>
      <c r="B13" s="21" t="s">
        <v>561</v>
      </c>
      <c r="C13" s="22"/>
      <c r="D13" s="24"/>
      <c r="E13" s="23"/>
      <c r="F13" s="24"/>
      <c r="G13" s="24"/>
      <c r="H13" s="42">
        <f>'Przykładowe materiały wspólne'!H29</f>
        <v>0.07908550171815339</v>
      </c>
      <c r="I13" s="26"/>
      <c r="J13" s="69"/>
      <c r="K13" s="69"/>
      <c r="L13" s="69"/>
      <c r="M13" s="69"/>
    </row>
    <row r="14" spans="1:13" ht="15">
      <c r="A14" s="145"/>
      <c r="B14" s="145"/>
      <c r="C14" s="145"/>
      <c r="D14" s="145"/>
      <c r="E14" s="145"/>
      <c r="F14" s="145"/>
      <c r="G14" s="145"/>
      <c r="H14" s="145"/>
      <c r="I14" s="145"/>
      <c r="J14" s="113"/>
      <c r="K14" s="113"/>
      <c r="L14" s="113"/>
      <c r="M14" s="113"/>
    </row>
    <row r="15" spans="1:13" ht="15">
      <c r="A15" s="124"/>
      <c r="B15" s="124"/>
      <c r="C15" s="124"/>
      <c r="D15" s="125"/>
      <c r="E15" s="124"/>
      <c r="F15" s="124"/>
      <c r="G15" s="126"/>
      <c r="H15" s="123"/>
      <c r="I15" s="124"/>
      <c r="J15" s="113"/>
      <c r="K15" s="113"/>
      <c r="L15" s="113"/>
      <c r="M15" s="113"/>
    </row>
    <row r="16" spans="1:13" ht="15">
      <c r="A16" s="124"/>
      <c r="B16" s="124"/>
      <c r="C16" s="124"/>
      <c r="D16" s="125"/>
      <c r="E16" s="124"/>
      <c r="F16" s="124"/>
      <c r="G16" s="126"/>
      <c r="H16" s="123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20.45" customHeight="1">
      <c r="A19" s="339" t="s">
        <v>221</v>
      </c>
      <c r="B19" s="340"/>
      <c r="C19" s="340"/>
      <c r="D19" s="340"/>
      <c r="E19" s="340"/>
      <c r="F19" s="340"/>
      <c r="G19" s="341"/>
      <c r="H19" s="127">
        <f>SUM(H8:H18)</f>
        <v>1.8367721777541894</v>
      </c>
      <c r="I19" s="124"/>
      <c r="J19" s="113"/>
      <c r="K19" s="113"/>
      <c r="L19" s="113"/>
      <c r="M19" s="113"/>
    </row>
    <row r="20" spans="1:13" ht="15">
      <c r="A20" s="128"/>
      <c r="B20" s="128"/>
      <c r="C20" s="128"/>
      <c r="D20" s="129"/>
      <c r="E20" s="128"/>
      <c r="F20" s="128"/>
      <c r="G20" s="129"/>
      <c r="H20" s="128"/>
      <c r="I20" s="128"/>
      <c r="J20" s="113"/>
      <c r="K20" s="113"/>
      <c r="L20" s="113"/>
      <c r="M20" s="113"/>
    </row>
    <row r="21" spans="1:13" ht="15">
      <c r="A21" s="112" t="s">
        <v>175</v>
      </c>
      <c r="B21" s="113"/>
      <c r="C21" s="113"/>
      <c r="D21" s="130"/>
      <c r="E21" s="113"/>
      <c r="F21" s="113"/>
      <c r="G21" s="130"/>
      <c r="H21" s="128"/>
      <c r="I21" s="128"/>
      <c r="J21" s="113"/>
      <c r="K21" s="113"/>
      <c r="L21" s="113"/>
      <c r="M21" s="113"/>
    </row>
    <row r="22" spans="1:13" ht="15">
      <c r="A22" s="112" t="s">
        <v>176</v>
      </c>
      <c r="B22" s="131" t="s">
        <v>226</v>
      </c>
      <c r="C22" s="131" t="s">
        <v>227</v>
      </c>
      <c r="D22" s="113"/>
      <c r="E22" s="113"/>
      <c r="F22" s="113"/>
      <c r="G22" s="113"/>
      <c r="H22" s="132"/>
      <c r="I22" s="128"/>
      <c r="J22" s="113"/>
      <c r="K22" s="113"/>
      <c r="L22" s="113"/>
      <c r="M22" s="113"/>
    </row>
    <row r="23" spans="1:13" ht="15">
      <c r="A23" s="133" t="s">
        <v>167</v>
      </c>
      <c r="B23" s="134">
        <f>'Przykładowe stawki wynagrodzeń'!E14</f>
        <v>44.821322413636366</v>
      </c>
      <c r="C23" s="134">
        <f>B23/60</f>
        <v>0.7470220402272728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5">
      <c r="A24" s="135" t="s">
        <v>207</v>
      </c>
      <c r="B24" s="136">
        <f>'Przykładowe stawki wynagrodzeń'!E19</f>
        <v>31.11891829375</v>
      </c>
      <c r="C24" s="136">
        <f aca="true" t="shared" si="1" ref="C24:C25">B24/60</f>
        <v>0.5186486382291666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208</v>
      </c>
      <c r="B25" s="136">
        <f>'Przykładowe stawki wynagrodzeń'!E21</f>
        <v>24.84834975</v>
      </c>
      <c r="C25" s="136">
        <f t="shared" si="1"/>
        <v>0.4141391625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/>
      <c r="B26" s="136"/>
      <c r="C26" s="136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60">
      <c r="A27" s="114" t="s">
        <v>232</v>
      </c>
      <c r="B27" s="114" t="s">
        <v>222</v>
      </c>
      <c r="C27" s="114" t="s">
        <v>214</v>
      </c>
      <c r="D27" s="114" t="s">
        <v>233</v>
      </c>
      <c r="E27" s="114" t="s">
        <v>234</v>
      </c>
      <c r="F27" s="114" t="s">
        <v>223</v>
      </c>
      <c r="G27" s="114" t="s">
        <v>224</v>
      </c>
      <c r="H27" s="113"/>
      <c r="I27" s="113"/>
      <c r="J27" s="113"/>
      <c r="K27" s="113"/>
      <c r="L27" s="113"/>
      <c r="M27" s="113"/>
    </row>
    <row r="28" spans="1:13" ht="15">
      <c r="A28" s="118"/>
      <c r="B28" s="116" t="s">
        <v>153</v>
      </c>
      <c r="C28" s="116" t="s">
        <v>155</v>
      </c>
      <c r="D28" s="116" t="s">
        <v>156</v>
      </c>
      <c r="E28" s="116" t="s">
        <v>157</v>
      </c>
      <c r="F28" s="116" t="s">
        <v>158</v>
      </c>
      <c r="G28" s="137" t="s">
        <v>225</v>
      </c>
      <c r="H28" s="113"/>
      <c r="I28" s="113"/>
      <c r="J28" s="113"/>
      <c r="K28" s="113"/>
      <c r="L28" s="113"/>
      <c r="M28" s="113"/>
    </row>
    <row r="29" spans="1:13" ht="20.45" customHeight="1">
      <c r="A29" s="124" t="s">
        <v>238</v>
      </c>
      <c r="B29" s="119" t="str">
        <f>A24</f>
        <v>technik analityki</v>
      </c>
      <c r="C29" s="119">
        <v>3</v>
      </c>
      <c r="D29" s="119" t="s">
        <v>166</v>
      </c>
      <c r="E29" s="121">
        <v>5</v>
      </c>
      <c r="F29" s="138">
        <f>C24</f>
        <v>0.5186486382291666</v>
      </c>
      <c r="G29" s="139">
        <f>(E29/C29)*F29</f>
        <v>0.8644143970486111</v>
      </c>
      <c r="H29" s="113"/>
      <c r="I29" s="113"/>
      <c r="J29" s="113"/>
      <c r="K29" s="113"/>
      <c r="L29" s="113"/>
      <c r="M29" s="113"/>
    </row>
    <row r="30" spans="1:13" ht="20.45" customHeight="1">
      <c r="A30" s="124" t="s">
        <v>387</v>
      </c>
      <c r="B30" s="119" t="str">
        <f>A25</f>
        <v>pomoc laboratoryjna</v>
      </c>
      <c r="C30" s="125">
        <v>1500</v>
      </c>
      <c r="D30" s="119" t="s">
        <v>166</v>
      </c>
      <c r="E30" s="121">
        <v>5</v>
      </c>
      <c r="F30" s="138">
        <f>C25</f>
        <v>0.4141391625</v>
      </c>
      <c r="G30" s="178">
        <f aca="true" t="shared" si="2" ref="G30:G35">(E30/C30)*F30</f>
        <v>0.0013804638750000001</v>
      </c>
      <c r="H30" s="113"/>
      <c r="I30" s="113"/>
      <c r="J30" s="113"/>
      <c r="K30" s="113"/>
      <c r="L30" s="113"/>
      <c r="M30" s="113"/>
    </row>
    <row r="31" spans="1:13" ht="25.15" customHeight="1">
      <c r="A31" s="124" t="s">
        <v>418</v>
      </c>
      <c r="B31" s="140" t="str">
        <f>A23</f>
        <v>diagnosta laboratoryjny</v>
      </c>
      <c r="C31" s="125">
        <v>1500</v>
      </c>
      <c r="D31" s="119" t="s">
        <v>166</v>
      </c>
      <c r="E31" s="121">
        <v>60</v>
      </c>
      <c r="F31" s="138">
        <f>C23</f>
        <v>0.7470220402272728</v>
      </c>
      <c r="G31" s="178">
        <f t="shared" si="2"/>
        <v>0.029880881609090915</v>
      </c>
      <c r="H31" s="113"/>
      <c r="I31" s="113"/>
      <c r="J31" s="113"/>
      <c r="K31" s="113"/>
      <c r="L31" s="113"/>
      <c r="M31" s="113"/>
    </row>
    <row r="32" spans="1:13" ht="19.9" customHeight="1">
      <c r="A32" s="124" t="s">
        <v>420</v>
      </c>
      <c r="B32" s="119" t="str">
        <f>A23</f>
        <v>diagnosta laboratoryjny</v>
      </c>
      <c r="C32" s="125">
        <v>60</v>
      </c>
      <c r="D32" s="119" t="s">
        <v>166</v>
      </c>
      <c r="E32" s="121">
        <v>35</v>
      </c>
      <c r="F32" s="138">
        <f>C23</f>
        <v>0.7470220402272728</v>
      </c>
      <c r="G32" s="178">
        <f t="shared" si="2"/>
        <v>0.4357628567992425</v>
      </c>
      <c r="H32" s="113"/>
      <c r="I32" s="113"/>
      <c r="J32" s="113"/>
      <c r="K32" s="113"/>
      <c r="L32" s="113"/>
      <c r="M32" s="113"/>
    </row>
    <row r="33" spans="1:13" ht="19.9" customHeight="1">
      <c r="A33" s="124" t="s">
        <v>317</v>
      </c>
      <c r="B33" s="119" t="str">
        <f>A23</f>
        <v>diagnosta laboratoryjny</v>
      </c>
      <c r="C33" s="125">
        <v>60</v>
      </c>
      <c r="D33" s="119" t="s">
        <v>166</v>
      </c>
      <c r="E33" s="121">
        <v>20</v>
      </c>
      <c r="F33" s="138">
        <f>C23</f>
        <v>0.7470220402272728</v>
      </c>
      <c r="G33" s="178">
        <f t="shared" si="2"/>
        <v>0.24900734674242425</v>
      </c>
      <c r="H33" s="113"/>
      <c r="I33" s="113"/>
      <c r="J33" s="113"/>
      <c r="K33" s="113"/>
      <c r="L33" s="113"/>
      <c r="M33" s="113"/>
    </row>
    <row r="34" spans="1:13" ht="19.9" customHeight="1">
      <c r="A34" s="336" t="s">
        <v>318</v>
      </c>
      <c r="B34" s="119" t="str">
        <f>A24</f>
        <v>technik analityki</v>
      </c>
      <c r="C34" s="125">
        <v>1500</v>
      </c>
      <c r="D34" s="119" t="s">
        <v>166</v>
      </c>
      <c r="E34" s="121">
        <v>15</v>
      </c>
      <c r="F34" s="138">
        <f>C24</f>
        <v>0.5186486382291666</v>
      </c>
      <c r="G34" s="178">
        <f t="shared" si="2"/>
        <v>0.005186486382291667</v>
      </c>
      <c r="H34" s="113"/>
      <c r="I34" s="113"/>
      <c r="J34" s="113"/>
      <c r="K34" s="113"/>
      <c r="L34" s="113"/>
      <c r="M34" s="113"/>
    </row>
    <row r="35" spans="1:13" ht="19.9" customHeight="1">
      <c r="A35" s="337"/>
      <c r="B35" s="119" t="str">
        <f>A25</f>
        <v>pomoc laboratoryjna</v>
      </c>
      <c r="C35" s="125">
        <v>1500</v>
      </c>
      <c r="D35" s="119" t="s">
        <v>166</v>
      </c>
      <c r="E35" s="121">
        <v>15</v>
      </c>
      <c r="F35" s="138">
        <f>C25</f>
        <v>0.4141391625</v>
      </c>
      <c r="G35" s="178">
        <f t="shared" si="2"/>
        <v>0.004141391625</v>
      </c>
      <c r="H35" s="113"/>
      <c r="I35" s="113"/>
      <c r="J35" s="113"/>
      <c r="K35" s="113"/>
      <c r="L35" s="113"/>
      <c r="M35" s="113"/>
    </row>
    <row r="36" spans="1:13" ht="15">
      <c r="A36" s="339" t="s">
        <v>279</v>
      </c>
      <c r="B36" s="340"/>
      <c r="C36" s="340"/>
      <c r="D36" s="340"/>
      <c r="E36" s="340"/>
      <c r="F36" s="340"/>
      <c r="G36" s="127">
        <f>SUM(G29:G35)</f>
        <v>1.5897738240816603</v>
      </c>
      <c r="H36" s="113"/>
      <c r="I36" s="113"/>
      <c r="J36" s="113"/>
      <c r="K36" s="113"/>
      <c r="L36" s="113"/>
      <c r="M36" s="113"/>
    </row>
    <row r="37" spans="1:13" ht="15">
      <c r="A37" s="142"/>
      <c r="B37" s="142"/>
      <c r="C37" s="142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ht="15">
      <c r="A38" s="142"/>
      <c r="B38" s="142"/>
      <c r="C38" s="14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26.45" customHeight="1">
      <c r="A39" s="342" t="s">
        <v>334</v>
      </c>
      <c r="B39" s="342"/>
      <c r="C39" s="134">
        <f>H19</f>
        <v>1.8367721777541894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25.15" customHeight="1">
      <c r="A40" s="335" t="s">
        <v>335</v>
      </c>
      <c r="B40" s="335"/>
      <c r="C40" s="134">
        <f>G36</f>
        <v>1.5897738240816603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25.15" customHeight="1">
      <c r="A41" s="175" t="s">
        <v>209</v>
      </c>
      <c r="B41" s="176"/>
      <c r="C41" s="177">
        <f>SUM(C39:C40)</f>
        <v>3.42654600183585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8" spans="1:13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</sheetData>
  <mergeCells count="6">
    <mergeCell ref="A40:B40"/>
    <mergeCell ref="B1:C1"/>
    <mergeCell ref="A19:G19"/>
    <mergeCell ref="A34:A35"/>
    <mergeCell ref="A36:F36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43CA6-735A-4EA0-9B6E-2C7AF1B07FCD}">
  <sheetPr>
    <tabColor rgb="FFFFFFCC"/>
  </sheetPr>
  <dimension ref="A1:M48"/>
  <sheetViews>
    <sheetView workbookViewId="0" topLeftCell="A28">
      <selection activeCell="A13" sqref="A13:XFD13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procedur'!C44</f>
        <v>Cholesterol LDL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procedur'!B44</f>
        <v>K03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43.9" customHeight="1">
      <c r="A8" s="119">
        <f>'Przykładowe materiały - ceny'!A109</f>
        <v>1109</v>
      </c>
      <c r="B8" s="120" t="str">
        <f>'Przykładowe materiały - ceny'!B109</f>
        <v>Odczynnik do oznaczenia LDL</v>
      </c>
      <c r="C8" s="119" t="str">
        <f>'Przykładowe materiały - ceny'!C109</f>
        <v>odczynnik do badań</v>
      </c>
      <c r="D8" s="119">
        <v>1</v>
      </c>
      <c r="E8" s="119" t="str">
        <f>'Przykładowe materiały - ceny'!E109</f>
        <v>szt</v>
      </c>
      <c r="F8" s="119">
        <v>1</v>
      </c>
      <c r="G8" s="122">
        <f>'Przykładowe materiały - ceny'!G109</f>
        <v>1.6045714285714285</v>
      </c>
      <c r="H8" s="123">
        <f>(F8/D8)*G8</f>
        <v>1.6045714285714285</v>
      </c>
      <c r="I8" s="124"/>
      <c r="J8" s="113"/>
      <c r="K8" s="113"/>
      <c r="L8" s="113"/>
      <c r="M8" s="113"/>
    </row>
    <row r="9" spans="1:13" ht="45">
      <c r="A9" s="119">
        <f>'Przykładowe materiały - ceny'!A110</f>
        <v>1110</v>
      </c>
      <c r="B9" s="120" t="str">
        <f>'Przykładowe materiały - ceny'!B110</f>
        <v>Odczynnik do kalibracji CFAS Lipids</v>
      </c>
      <c r="C9" s="119" t="str">
        <f>'Przykładowe materiały - ceny'!C110</f>
        <v>odczynnik  do kalibracji</v>
      </c>
      <c r="D9" s="125">
        <f>'Przykładowe materiały - ceny'!D110</f>
        <v>4500</v>
      </c>
      <c r="E9" s="119" t="str">
        <f>'Przykładowe materiały - ceny'!E110</f>
        <v>zestaw roczny</v>
      </c>
      <c r="F9" s="119">
        <v>1</v>
      </c>
      <c r="G9" s="122">
        <f>'Przykładowe materiały - ceny'!G110</f>
        <v>215.6544</v>
      </c>
      <c r="H9" s="174">
        <f aca="true" t="shared" si="0" ref="H9:H11">(F9/D9)*G9</f>
        <v>0.047923200000000006</v>
      </c>
      <c r="I9" s="124" t="s">
        <v>463</v>
      </c>
      <c r="J9" s="113"/>
      <c r="K9" s="113"/>
      <c r="L9" s="113"/>
      <c r="M9" s="113"/>
    </row>
    <row r="10" spans="1:13" ht="30">
      <c r="A10" s="119">
        <f>'Przykładowe materiały - ceny'!A93</f>
        <v>1091</v>
      </c>
      <c r="B10" s="120" t="str">
        <f>'Przykładowe materiały - ceny'!B93</f>
        <v>Odczynnik do kontroli PCCCM1</v>
      </c>
      <c r="C10" s="119" t="str">
        <f>'Przykładowe materiały - ceny'!C93</f>
        <v>materiał do kontroli</v>
      </c>
      <c r="D10" s="125">
        <f>'Przykładowe materiały - ceny'!D93</f>
        <v>370000</v>
      </c>
      <c r="E10" s="119" t="str">
        <f>'Przykładowe materiały - ceny'!E93</f>
        <v>zestaw roczny</v>
      </c>
      <c r="F10" s="119">
        <v>1</v>
      </c>
      <c r="G10" s="122">
        <f>'Przykładowe materiały - ceny'!G93</f>
        <v>1797.1200000000001</v>
      </c>
      <c r="H10" s="174">
        <f t="shared" si="0"/>
        <v>0.004857081081081081</v>
      </c>
      <c r="I10" s="124" t="s">
        <v>432</v>
      </c>
      <c r="J10" s="113"/>
      <c r="K10" s="113"/>
      <c r="L10" s="113"/>
      <c r="M10" s="113"/>
    </row>
    <row r="11" spans="1:13" ht="30">
      <c r="A11" s="119">
        <f>'Przykładowe materiały - ceny'!A94</f>
        <v>1092</v>
      </c>
      <c r="B11" s="120" t="str">
        <f>'Przykładowe materiały - ceny'!B94</f>
        <v>Odczynnik do kontroli PCCCM2</v>
      </c>
      <c r="C11" s="119" t="str">
        <f>'Przykładowe materiały - ceny'!C94</f>
        <v>materiał do kontroli</v>
      </c>
      <c r="D11" s="125">
        <f>'Przykładowe materiały - ceny'!D94</f>
        <v>370000</v>
      </c>
      <c r="E11" s="119" t="str">
        <f>'Przykładowe materiały - ceny'!E94</f>
        <v>zestaw roczny</v>
      </c>
      <c r="F11" s="119">
        <v>1</v>
      </c>
      <c r="G11" s="122">
        <f>'Przykładowe materiały - ceny'!G94</f>
        <v>2021.7600000000002</v>
      </c>
      <c r="H11" s="174">
        <f t="shared" si="0"/>
        <v>0.005464216216216217</v>
      </c>
      <c r="I11" s="124" t="s">
        <v>432</v>
      </c>
      <c r="J11" s="113"/>
      <c r="K11" s="113"/>
      <c r="L11" s="113"/>
      <c r="M11" s="113"/>
    </row>
    <row r="12" spans="1:13" ht="45" customHeight="1">
      <c r="A12" s="119"/>
      <c r="B12" s="124" t="s">
        <v>416</v>
      </c>
      <c r="C12" s="124"/>
      <c r="D12" s="125"/>
      <c r="E12" s="124"/>
      <c r="F12" s="124"/>
      <c r="G12" s="126"/>
      <c r="H12" s="123">
        <f>'Załącznik 2'!H20</f>
        <v>0.23179417873873875</v>
      </c>
      <c r="I12" s="124"/>
      <c r="J12" s="113"/>
      <c r="K12" s="113"/>
      <c r="L12" s="113"/>
      <c r="M12" s="113"/>
    </row>
    <row r="13" spans="1:13" s="25" customFormat="1" ht="37.15" customHeight="1">
      <c r="A13" s="20"/>
      <c r="B13" s="21" t="s">
        <v>561</v>
      </c>
      <c r="C13" s="22"/>
      <c r="D13" s="24"/>
      <c r="E13" s="23"/>
      <c r="F13" s="24"/>
      <c r="G13" s="24"/>
      <c r="H13" s="42">
        <f>'Przykładowe materiały wspólne'!H29</f>
        <v>0.07908550171815339</v>
      </c>
      <c r="I13" s="26"/>
      <c r="J13" s="69"/>
      <c r="K13" s="69"/>
      <c r="L13" s="69"/>
      <c r="M13" s="69"/>
    </row>
    <row r="14" spans="1:13" ht="15">
      <c r="A14" s="145"/>
      <c r="B14" s="145"/>
      <c r="C14" s="145"/>
      <c r="D14" s="145"/>
      <c r="E14" s="145"/>
      <c r="F14" s="145"/>
      <c r="G14" s="145"/>
      <c r="H14" s="145"/>
      <c r="I14" s="145"/>
      <c r="J14" s="113"/>
      <c r="K14" s="113"/>
      <c r="L14" s="113"/>
      <c r="M14" s="113"/>
    </row>
    <row r="15" spans="1:13" ht="15">
      <c r="A15" s="124"/>
      <c r="B15" s="124"/>
      <c r="C15" s="124"/>
      <c r="D15" s="125"/>
      <c r="E15" s="124"/>
      <c r="F15" s="124"/>
      <c r="G15" s="126"/>
      <c r="H15" s="123"/>
      <c r="I15" s="124"/>
      <c r="J15" s="113"/>
      <c r="K15" s="113"/>
      <c r="L15" s="113"/>
      <c r="M15" s="113"/>
    </row>
    <row r="16" spans="1:13" ht="15">
      <c r="A16" s="124"/>
      <c r="B16" s="124"/>
      <c r="C16" s="124"/>
      <c r="D16" s="125"/>
      <c r="E16" s="124"/>
      <c r="F16" s="124"/>
      <c r="G16" s="126"/>
      <c r="H16" s="123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20.45" customHeight="1">
      <c r="A19" s="339" t="s">
        <v>221</v>
      </c>
      <c r="B19" s="340"/>
      <c r="C19" s="340"/>
      <c r="D19" s="340"/>
      <c r="E19" s="340"/>
      <c r="F19" s="340"/>
      <c r="G19" s="341"/>
      <c r="H19" s="127">
        <f>SUM(H8:H18)</f>
        <v>1.973695606325618</v>
      </c>
      <c r="I19" s="124"/>
      <c r="J19" s="113"/>
      <c r="K19" s="113"/>
      <c r="L19" s="113"/>
      <c r="M19" s="113"/>
    </row>
    <row r="20" spans="1:13" ht="15">
      <c r="A20" s="128"/>
      <c r="B20" s="128"/>
      <c r="C20" s="128"/>
      <c r="D20" s="129"/>
      <c r="E20" s="128"/>
      <c r="F20" s="128"/>
      <c r="G20" s="129"/>
      <c r="H20" s="128"/>
      <c r="I20" s="128"/>
      <c r="J20" s="113"/>
      <c r="K20" s="113"/>
      <c r="L20" s="113"/>
      <c r="M20" s="113"/>
    </row>
    <row r="21" spans="1:13" ht="15">
      <c r="A21" s="112" t="s">
        <v>175</v>
      </c>
      <c r="B21" s="113"/>
      <c r="C21" s="113"/>
      <c r="D21" s="130"/>
      <c r="E21" s="113"/>
      <c r="F21" s="113"/>
      <c r="G21" s="130"/>
      <c r="H21" s="128"/>
      <c r="I21" s="128"/>
      <c r="J21" s="113"/>
      <c r="K21" s="113"/>
      <c r="L21" s="113"/>
      <c r="M21" s="113"/>
    </row>
    <row r="22" spans="1:13" ht="15">
      <c r="A22" s="112" t="s">
        <v>176</v>
      </c>
      <c r="B22" s="131" t="s">
        <v>226</v>
      </c>
      <c r="C22" s="131" t="s">
        <v>227</v>
      </c>
      <c r="D22" s="113"/>
      <c r="E22" s="113"/>
      <c r="F22" s="113"/>
      <c r="G22" s="113"/>
      <c r="H22" s="132"/>
      <c r="I22" s="128"/>
      <c r="J22" s="113"/>
      <c r="K22" s="113"/>
      <c r="L22" s="113"/>
      <c r="M22" s="113"/>
    </row>
    <row r="23" spans="1:13" ht="15">
      <c r="A23" s="133" t="s">
        <v>167</v>
      </c>
      <c r="B23" s="134">
        <f>'Przykładowe stawki wynagrodzeń'!E14</f>
        <v>44.821322413636366</v>
      </c>
      <c r="C23" s="134">
        <f>B23/60</f>
        <v>0.7470220402272728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5">
      <c r="A24" s="135" t="s">
        <v>207</v>
      </c>
      <c r="B24" s="136">
        <f>'Przykładowe stawki wynagrodzeń'!E19</f>
        <v>31.11891829375</v>
      </c>
      <c r="C24" s="136">
        <f aca="true" t="shared" si="1" ref="C24:C25">B24/60</f>
        <v>0.5186486382291666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208</v>
      </c>
      <c r="B25" s="136">
        <f>'Przykładowe stawki wynagrodzeń'!E21</f>
        <v>24.84834975</v>
      </c>
      <c r="C25" s="136">
        <f t="shared" si="1"/>
        <v>0.4141391625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/>
      <c r="B26" s="136"/>
      <c r="C26" s="136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60">
      <c r="A27" s="114" t="s">
        <v>232</v>
      </c>
      <c r="B27" s="114" t="s">
        <v>222</v>
      </c>
      <c r="C27" s="114" t="s">
        <v>214</v>
      </c>
      <c r="D27" s="114" t="s">
        <v>233</v>
      </c>
      <c r="E27" s="114" t="s">
        <v>234</v>
      </c>
      <c r="F27" s="114" t="s">
        <v>223</v>
      </c>
      <c r="G27" s="114" t="s">
        <v>224</v>
      </c>
      <c r="H27" s="113"/>
      <c r="I27" s="113"/>
      <c r="J27" s="113"/>
      <c r="K27" s="113"/>
      <c r="L27" s="113"/>
      <c r="M27" s="113"/>
    </row>
    <row r="28" spans="1:13" ht="15">
      <c r="A28" s="118"/>
      <c r="B28" s="116" t="s">
        <v>153</v>
      </c>
      <c r="C28" s="116" t="s">
        <v>155</v>
      </c>
      <c r="D28" s="116" t="s">
        <v>156</v>
      </c>
      <c r="E28" s="116" t="s">
        <v>157</v>
      </c>
      <c r="F28" s="116" t="s">
        <v>158</v>
      </c>
      <c r="G28" s="137" t="s">
        <v>225</v>
      </c>
      <c r="H28" s="113"/>
      <c r="I28" s="113"/>
      <c r="J28" s="113"/>
      <c r="K28" s="113"/>
      <c r="L28" s="113"/>
      <c r="M28" s="113"/>
    </row>
    <row r="29" spans="1:13" ht="20.45" customHeight="1">
      <c r="A29" s="124" t="s">
        <v>238</v>
      </c>
      <c r="B29" s="119" t="str">
        <f>A24</f>
        <v>technik analityki</v>
      </c>
      <c r="C29" s="119">
        <v>3</v>
      </c>
      <c r="D29" s="119" t="s">
        <v>166</v>
      </c>
      <c r="E29" s="121">
        <v>5</v>
      </c>
      <c r="F29" s="138">
        <f>C24</f>
        <v>0.5186486382291666</v>
      </c>
      <c r="G29" s="139">
        <f>(E29/C29)*F29</f>
        <v>0.8644143970486111</v>
      </c>
      <c r="H29" s="113"/>
      <c r="I29" s="113"/>
      <c r="J29" s="113"/>
      <c r="K29" s="113"/>
      <c r="L29" s="113"/>
      <c r="M29" s="113"/>
    </row>
    <row r="30" spans="1:13" ht="20.45" customHeight="1">
      <c r="A30" s="124" t="s">
        <v>387</v>
      </c>
      <c r="B30" s="119" t="str">
        <f>A25</f>
        <v>pomoc laboratoryjna</v>
      </c>
      <c r="C30" s="125">
        <v>1500</v>
      </c>
      <c r="D30" s="119" t="s">
        <v>166</v>
      </c>
      <c r="E30" s="121">
        <v>5</v>
      </c>
      <c r="F30" s="138">
        <f>C25</f>
        <v>0.4141391625</v>
      </c>
      <c r="G30" s="178">
        <f aca="true" t="shared" si="2" ref="G30:G35">(E30/C30)*F30</f>
        <v>0.0013804638750000001</v>
      </c>
      <c r="H30" s="113"/>
      <c r="I30" s="113"/>
      <c r="J30" s="113"/>
      <c r="K30" s="113"/>
      <c r="L30" s="113"/>
      <c r="M30" s="113"/>
    </row>
    <row r="31" spans="1:13" ht="25.15" customHeight="1">
      <c r="A31" s="124" t="s">
        <v>418</v>
      </c>
      <c r="B31" s="140" t="str">
        <f>A23</f>
        <v>diagnosta laboratoryjny</v>
      </c>
      <c r="C31" s="125">
        <v>1500</v>
      </c>
      <c r="D31" s="119" t="s">
        <v>166</v>
      </c>
      <c r="E31" s="121">
        <v>60</v>
      </c>
      <c r="F31" s="138">
        <f>C23</f>
        <v>0.7470220402272728</v>
      </c>
      <c r="G31" s="178">
        <f t="shared" si="2"/>
        <v>0.029880881609090915</v>
      </c>
      <c r="H31" s="113"/>
      <c r="I31" s="113"/>
      <c r="J31" s="113"/>
      <c r="K31" s="113"/>
      <c r="L31" s="113"/>
      <c r="M31" s="113"/>
    </row>
    <row r="32" spans="1:13" ht="19.9" customHeight="1">
      <c r="A32" s="124" t="s">
        <v>420</v>
      </c>
      <c r="B32" s="119" t="str">
        <f>A23</f>
        <v>diagnosta laboratoryjny</v>
      </c>
      <c r="C32" s="125">
        <v>60</v>
      </c>
      <c r="D32" s="119" t="s">
        <v>166</v>
      </c>
      <c r="E32" s="121">
        <v>35</v>
      </c>
      <c r="F32" s="138">
        <f>C23</f>
        <v>0.7470220402272728</v>
      </c>
      <c r="G32" s="178">
        <f t="shared" si="2"/>
        <v>0.4357628567992425</v>
      </c>
      <c r="H32" s="113"/>
      <c r="I32" s="113"/>
      <c r="J32" s="113"/>
      <c r="K32" s="113"/>
      <c r="L32" s="113"/>
      <c r="M32" s="113"/>
    </row>
    <row r="33" spans="1:13" ht="19.9" customHeight="1">
      <c r="A33" s="124" t="s">
        <v>317</v>
      </c>
      <c r="B33" s="119" t="str">
        <f>A23</f>
        <v>diagnosta laboratoryjny</v>
      </c>
      <c r="C33" s="125">
        <v>60</v>
      </c>
      <c r="D33" s="119" t="s">
        <v>166</v>
      </c>
      <c r="E33" s="121">
        <v>20</v>
      </c>
      <c r="F33" s="138">
        <f>C23</f>
        <v>0.7470220402272728</v>
      </c>
      <c r="G33" s="178">
        <f t="shared" si="2"/>
        <v>0.24900734674242425</v>
      </c>
      <c r="H33" s="113"/>
      <c r="I33" s="113"/>
      <c r="J33" s="113"/>
      <c r="K33" s="113"/>
      <c r="L33" s="113"/>
      <c r="M33" s="113"/>
    </row>
    <row r="34" spans="1:13" ht="19.9" customHeight="1">
      <c r="A34" s="336" t="s">
        <v>318</v>
      </c>
      <c r="B34" s="119" t="str">
        <f>A24</f>
        <v>technik analityki</v>
      </c>
      <c r="C34" s="125">
        <v>1500</v>
      </c>
      <c r="D34" s="119" t="s">
        <v>166</v>
      </c>
      <c r="E34" s="121">
        <v>15</v>
      </c>
      <c r="F34" s="138">
        <f>C24</f>
        <v>0.5186486382291666</v>
      </c>
      <c r="G34" s="178">
        <f t="shared" si="2"/>
        <v>0.005186486382291667</v>
      </c>
      <c r="H34" s="113"/>
      <c r="I34" s="113"/>
      <c r="J34" s="113"/>
      <c r="K34" s="113"/>
      <c r="L34" s="113"/>
      <c r="M34" s="113"/>
    </row>
    <row r="35" spans="1:13" ht="19.9" customHeight="1">
      <c r="A35" s="337"/>
      <c r="B35" s="119" t="str">
        <f>A25</f>
        <v>pomoc laboratoryjna</v>
      </c>
      <c r="C35" s="125">
        <v>1500</v>
      </c>
      <c r="D35" s="119" t="s">
        <v>166</v>
      </c>
      <c r="E35" s="121">
        <v>15</v>
      </c>
      <c r="F35" s="138">
        <f>C25</f>
        <v>0.4141391625</v>
      </c>
      <c r="G35" s="178">
        <f t="shared" si="2"/>
        <v>0.004141391625</v>
      </c>
      <c r="H35" s="113"/>
      <c r="I35" s="113"/>
      <c r="J35" s="113"/>
      <c r="K35" s="113"/>
      <c r="L35" s="113"/>
      <c r="M35" s="113"/>
    </row>
    <row r="36" spans="1:13" ht="15">
      <c r="A36" s="339" t="s">
        <v>279</v>
      </c>
      <c r="B36" s="340"/>
      <c r="C36" s="340"/>
      <c r="D36" s="340"/>
      <c r="E36" s="340"/>
      <c r="F36" s="340"/>
      <c r="G36" s="127">
        <f>SUM(G29:G35)</f>
        <v>1.5897738240816603</v>
      </c>
      <c r="H36" s="113"/>
      <c r="I36" s="113"/>
      <c r="J36" s="113"/>
      <c r="K36" s="113"/>
      <c r="L36" s="113"/>
      <c r="M36" s="113"/>
    </row>
    <row r="37" spans="1:13" ht="15">
      <c r="A37" s="142"/>
      <c r="B37" s="142"/>
      <c r="C37" s="142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ht="15">
      <c r="A38" s="142"/>
      <c r="B38" s="142"/>
      <c r="C38" s="14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26.45" customHeight="1">
      <c r="A39" s="342" t="s">
        <v>334</v>
      </c>
      <c r="B39" s="342"/>
      <c r="C39" s="134">
        <f>H19</f>
        <v>1.973695606325618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25.15" customHeight="1">
      <c r="A40" s="335" t="s">
        <v>335</v>
      </c>
      <c r="B40" s="335"/>
      <c r="C40" s="134">
        <f>G36</f>
        <v>1.5897738240816603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25.15" customHeight="1">
      <c r="A41" s="175" t="s">
        <v>209</v>
      </c>
      <c r="B41" s="176"/>
      <c r="C41" s="177">
        <f>SUM(C39:C40)</f>
        <v>3.5634694304072783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8" spans="1:13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</sheetData>
  <mergeCells count="6">
    <mergeCell ref="A40:B40"/>
    <mergeCell ref="B1:C1"/>
    <mergeCell ref="A19:G19"/>
    <mergeCell ref="A34:A35"/>
    <mergeCell ref="A36:F36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8C783-60BD-440B-81F1-D2B3C7B6EDF6}">
  <sheetPr>
    <tabColor rgb="FFFFFFCC"/>
  </sheetPr>
  <dimension ref="A1:M48"/>
  <sheetViews>
    <sheetView workbookViewId="0" topLeftCell="A28">
      <selection activeCell="A13" sqref="A13:XFD13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procedur'!C45</f>
        <v>Kinaza fosfokreatynowa izoenzym CK-MB (CKMB)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procedur'!B45</f>
        <v>M19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43.9" customHeight="1">
      <c r="A8" s="119">
        <f>'Przykładowe materiały - ceny'!A111</f>
        <v>1111</v>
      </c>
      <c r="B8" s="120" t="str">
        <f>'Przykładowe materiały - ceny'!B111</f>
        <v>Odczynnik do oznaczenia CKMB</v>
      </c>
      <c r="C8" s="119" t="str">
        <f>'Przykładowe materiały - ceny'!C111</f>
        <v>odczynnik do badań</v>
      </c>
      <c r="D8" s="119">
        <v>1</v>
      </c>
      <c r="E8" s="119" t="str">
        <f>'Przykładowe materiały - ceny'!E111</f>
        <v>szt</v>
      </c>
      <c r="F8" s="119">
        <v>1</v>
      </c>
      <c r="G8" s="122">
        <f>'Przykładowe materiały - ceny'!G111</f>
        <v>2.6956800000000003</v>
      </c>
      <c r="H8" s="123">
        <f>(F8/D8)*G8</f>
        <v>2.6956800000000003</v>
      </c>
      <c r="I8" s="124"/>
      <c r="J8" s="113"/>
      <c r="K8" s="113"/>
      <c r="L8" s="113"/>
      <c r="M8" s="113"/>
    </row>
    <row r="9" spans="1:13" ht="45">
      <c r="A9" s="119">
        <f>'Przykładowe materiały - ceny'!A112</f>
        <v>1112</v>
      </c>
      <c r="B9" s="120" t="str">
        <f>'Przykładowe materiały - ceny'!B112</f>
        <v>Odczynnik do kalibracji CFAS CKMB</v>
      </c>
      <c r="C9" s="119" t="str">
        <f>'Przykładowe materiały - ceny'!C112</f>
        <v>odczynnik  do kalibracji</v>
      </c>
      <c r="D9" s="119">
        <f>'Przykładowe materiały - ceny'!D112</f>
        <v>400</v>
      </c>
      <c r="E9" s="119" t="str">
        <f>'Przykładowe materiały - ceny'!E112</f>
        <v>zestaw roczny</v>
      </c>
      <c r="F9" s="119">
        <v>1</v>
      </c>
      <c r="G9" s="122">
        <f>'Przykładowe materiały - ceny'!G112</f>
        <v>1052.8128</v>
      </c>
      <c r="H9" s="174">
        <f aca="true" t="shared" si="0" ref="H9:H11">(F9/D9)*G9</f>
        <v>2.6320319999999997</v>
      </c>
      <c r="I9" s="124" t="s">
        <v>466</v>
      </c>
      <c r="J9" s="113"/>
      <c r="K9" s="113"/>
      <c r="L9" s="113"/>
      <c r="M9" s="113"/>
    </row>
    <row r="10" spans="1:13" ht="30">
      <c r="A10" s="119">
        <f>'Przykładowe materiały - ceny'!A93</f>
        <v>1091</v>
      </c>
      <c r="B10" s="120" t="str">
        <f>'Przykładowe materiały - ceny'!B93</f>
        <v>Odczynnik do kontroli PCCCM1</v>
      </c>
      <c r="C10" s="119" t="str">
        <f>'Przykładowe materiały - ceny'!C93</f>
        <v>materiał do kontroli</v>
      </c>
      <c r="D10" s="125">
        <f>'Przykładowe materiały - ceny'!D93</f>
        <v>370000</v>
      </c>
      <c r="E10" s="119" t="str">
        <f>'Przykładowe materiały - ceny'!E93</f>
        <v>zestaw roczny</v>
      </c>
      <c r="F10" s="119">
        <v>1</v>
      </c>
      <c r="G10" s="122">
        <f>'Przykładowe materiały - ceny'!G93</f>
        <v>1797.1200000000001</v>
      </c>
      <c r="H10" s="174">
        <f t="shared" si="0"/>
        <v>0.004857081081081081</v>
      </c>
      <c r="I10" s="124" t="s">
        <v>432</v>
      </c>
      <c r="J10" s="113"/>
      <c r="K10" s="113"/>
      <c r="L10" s="113"/>
      <c r="M10" s="113"/>
    </row>
    <row r="11" spans="1:13" ht="30">
      <c r="A11" s="119">
        <f>'Przykładowe materiały - ceny'!A94</f>
        <v>1092</v>
      </c>
      <c r="B11" s="120" t="str">
        <f>'Przykładowe materiały - ceny'!B94</f>
        <v>Odczynnik do kontroli PCCCM2</v>
      </c>
      <c r="C11" s="119" t="str">
        <f>'Przykładowe materiały - ceny'!C94</f>
        <v>materiał do kontroli</v>
      </c>
      <c r="D11" s="125">
        <f>'Przykładowe materiały - ceny'!D94</f>
        <v>370000</v>
      </c>
      <c r="E11" s="119" t="str">
        <f>'Przykładowe materiały - ceny'!E94</f>
        <v>zestaw roczny</v>
      </c>
      <c r="F11" s="119">
        <v>1</v>
      </c>
      <c r="G11" s="122">
        <f>'Przykładowe materiały - ceny'!G94</f>
        <v>2021.7600000000002</v>
      </c>
      <c r="H11" s="174">
        <f t="shared" si="0"/>
        <v>0.005464216216216217</v>
      </c>
      <c r="I11" s="124" t="s">
        <v>432</v>
      </c>
      <c r="J11" s="113"/>
      <c r="K11" s="113"/>
      <c r="L11" s="113"/>
      <c r="M11" s="113"/>
    </row>
    <row r="12" spans="1:13" ht="45" customHeight="1">
      <c r="A12" s="119"/>
      <c r="B12" s="124" t="s">
        <v>416</v>
      </c>
      <c r="C12" s="124"/>
      <c r="D12" s="125"/>
      <c r="E12" s="124"/>
      <c r="F12" s="124"/>
      <c r="G12" s="126"/>
      <c r="H12" s="123">
        <f>'Załącznik 2'!H20</f>
        <v>0.23179417873873875</v>
      </c>
      <c r="I12" s="124"/>
      <c r="J12" s="113"/>
      <c r="K12" s="113"/>
      <c r="L12" s="113"/>
      <c r="M12" s="113"/>
    </row>
    <row r="13" spans="1:13" s="25" customFormat="1" ht="37.15" customHeight="1">
      <c r="A13" s="20"/>
      <c r="B13" s="21" t="s">
        <v>561</v>
      </c>
      <c r="C13" s="22"/>
      <c r="D13" s="24"/>
      <c r="E13" s="23"/>
      <c r="F13" s="24"/>
      <c r="G13" s="24"/>
      <c r="H13" s="42">
        <f>'Przykładowe materiały wspólne'!H29</f>
        <v>0.07908550171815339</v>
      </c>
      <c r="I13" s="26"/>
      <c r="J13" s="69"/>
      <c r="K13" s="69"/>
      <c r="L13" s="69"/>
      <c r="M13" s="69"/>
    </row>
    <row r="14" spans="1:13" ht="15">
      <c r="A14" s="145"/>
      <c r="B14" s="145"/>
      <c r="C14" s="145"/>
      <c r="D14" s="145"/>
      <c r="E14" s="145"/>
      <c r="F14" s="145"/>
      <c r="G14" s="145"/>
      <c r="H14" s="145"/>
      <c r="I14" s="145"/>
      <c r="J14" s="113"/>
      <c r="K14" s="113"/>
      <c r="L14" s="113"/>
      <c r="M14" s="113"/>
    </row>
    <row r="15" spans="1:13" ht="15">
      <c r="A15" s="124"/>
      <c r="B15" s="124"/>
      <c r="C15" s="124"/>
      <c r="D15" s="125"/>
      <c r="E15" s="124"/>
      <c r="F15" s="124"/>
      <c r="G15" s="126"/>
      <c r="H15" s="123"/>
      <c r="I15" s="124"/>
      <c r="J15" s="113"/>
      <c r="K15" s="113"/>
      <c r="L15" s="113"/>
      <c r="M15" s="113"/>
    </row>
    <row r="16" spans="1:13" ht="15">
      <c r="A16" s="124"/>
      <c r="B16" s="124"/>
      <c r="C16" s="124"/>
      <c r="D16" s="125"/>
      <c r="E16" s="124"/>
      <c r="F16" s="124"/>
      <c r="G16" s="126"/>
      <c r="H16" s="123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20.45" customHeight="1">
      <c r="A19" s="339" t="s">
        <v>221</v>
      </c>
      <c r="B19" s="340"/>
      <c r="C19" s="340"/>
      <c r="D19" s="340"/>
      <c r="E19" s="340"/>
      <c r="F19" s="340"/>
      <c r="G19" s="341"/>
      <c r="H19" s="127">
        <f>SUM(H8:H18)</f>
        <v>5.648912977754189</v>
      </c>
      <c r="I19" s="124"/>
      <c r="J19" s="113"/>
      <c r="K19" s="113"/>
      <c r="L19" s="113"/>
      <c r="M19" s="113"/>
    </row>
    <row r="20" spans="1:13" ht="15">
      <c r="A20" s="128"/>
      <c r="B20" s="128"/>
      <c r="C20" s="128"/>
      <c r="D20" s="129"/>
      <c r="E20" s="128"/>
      <c r="F20" s="128"/>
      <c r="G20" s="129"/>
      <c r="H20" s="128"/>
      <c r="I20" s="128"/>
      <c r="J20" s="113"/>
      <c r="K20" s="113"/>
      <c r="L20" s="113"/>
      <c r="M20" s="113"/>
    </row>
    <row r="21" spans="1:13" ht="15">
      <c r="A21" s="112" t="s">
        <v>175</v>
      </c>
      <c r="B21" s="113"/>
      <c r="C21" s="113"/>
      <c r="D21" s="130"/>
      <c r="E21" s="113"/>
      <c r="F21" s="113"/>
      <c r="G21" s="130"/>
      <c r="H21" s="128"/>
      <c r="I21" s="128"/>
      <c r="J21" s="113"/>
      <c r="K21" s="113"/>
      <c r="L21" s="113"/>
      <c r="M21" s="113"/>
    </row>
    <row r="22" spans="1:13" ht="15">
      <c r="A22" s="112" t="s">
        <v>176</v>
      </c>
      <c r="B22" s="131" t="s">
        <v>226</v>
      </c>
      <c r="C22" s="131" t="s">
        <v>227</v>
      </c>
      <c r="D22" s="113"/>
      <c r="E22" s="113"/>
      <c r="F22" s="113"/>
      <c r="G22" s="113"/>
      <c r="H22" s="132"/>
      <c r="I22" s="128"/>
      <c r="J22" s="113"/>
      <c r="K22" s="113"/>
      <c r="L22" s="113"/>
      <c r="M22" s="113"/>
    </row>
    <row r="23" spans="1:13" ht="15">
      <c r="A23" s="133" t="s">
        <v>167</v>
      </c>
      <c r="B23" s="134">
        <f>'Przykładowe stawki wynagrodzeń'!E14</f>
        <v>44.821322413636366</v>
      </c>
      <c r="C23" s="134">
        <f>B23/60</f>
        <v>0.7470220402272728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5">
      <c r="A24" s="135" t="s">
        <v>207</v>
      </c>
      <c r="B24" s="136">
        <f>'Przykładowe stawki wynagrodzeń'!E19</f>
        <v>31.11891829375</v>
      </c>
      <c r="C24" s="136">
        <f aca="true" t="shared" si="1" ref="C24:C25">B24/60</f>
        <v>0.5186486382291666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208</v>
      </c>
      <c r="B25" s="136">
        <f>'Przykładowe stawki wynagrodzeń'!E21</f>
        <v>24.84834975</v>
      </c>
      <c r="C25" s="136">
        <f t="shared" si="1"/>
        <v>0.4141391625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/>
      <c r="B26" s="136"/>
      <c r="C26" s="136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60">
      <c r="A27" s="114" t="s">
        <v>232</v>
      </c>
      <c r="B27" s="114" t="s">
        <v>222</v>
      </c>
      <c r="C27" s="114" t="s">
        <v>214</v>
      </c>
      <c r="D27" s="114" t="s">
        <v>233</v>
      </c>
      <c r="E27" s="114" t="s">
        <v>234</v>
      </c>
      <c r="F27" s="114" t="s">
        <v>223</v>
      </c>
      <c r="G27" s="114" t="s">
        <v>224</v>
      </c>
      <c r="H27" s="113"/>
      <c r="I27" s="113"/>
      <c r="J27" s="113"/>
      <c r="K27" s="113"/>
      <c r="L27" s="113"/>
      <c r="M27" s="113"/>
    </row>
    <row r="28" spans="1:13" ht="15">
      <c r="A28" s="118"/>
      <c r="B28" s="116" t="s">
        <v>153</v>
      </c>
      <c r="C28" s="116" t="s">
        <v>155</v>
      </c>
      <c r="D28" s="116" t="s">
        <v>156</v>
      </c>
      <c r="E28" s="116" t="s">
        <v>157</v>
      </c>
      <c r="F28" s="116" t="s">
        <v>158</v>
      </c>
      <c r="G28" s="137" t="s">
        <v>225</v>
      </c>
      <c r="H28" s="113"/>
      <c r="I28" s="113"/>
      <c r="J28" s="113"/>
      <c r="K28" s="113"/>
      <c r="L28" s="113"/>
      <c r="M28" s="113"/>
    </row>
    <row r="29" spans="1:13" ht="20.45" customHeight="1">
      <c r="A29" s="124" t="s">
        <v>238</v>
      </c>
      <c r="B29" s="119" t="str">
        <f>A24</f>
        <v>technik analityki</v>
      </c>
      <c r="C29" s="119">
        <v>3</v>
      </c>
      <c r="D29" s="119" t="s">
        <v>166</v>
      </c>
      <c r="E29" s="121">
        <v>5</v>
      </c>
      <c r="F29" s="138">
        <f>C24</f>
        <v>0.5186486382291666</v>
      </c>
      <c r="G29" s="139">
        <f>(E29/C29)*F29</f>
        <v>0.8644143970486111</v>
      </c>
      <c r="H29" s="113"/>
      <c r="I29" s="113"/>
      <c r="J29" s="113"/>
      <c r="K29" s="113"/>
      <c r="L29" s="113"/>
      <c r="M29" s="113"/>
    </row>
    <row r="30" spans="1:13" ht="20.45" customHeight="1">
      <c r="A30" s="124" t="s">
        <v>387</v>
      </c>
      <c r="B30" s="119" t="str">
        <f>A25</f>
        <v>pomoc laboratoryjna</v>
      </c>
      <c r="C30" s="125">
        <v>1500</v>
      </c>
      <c r="D30" s="119" t="s">
        <v>166</v>
      </c>
      <c r="E30" s="121">
        <v>5</v>
      </c>
      <c r="F30" s="138">
        <f>C25</f>
        <v>0.4141391625</v>
      </c>
      <c r="G30" s="178">
        <f aca="true" t="shared" si="2" ref="G30:G35">(E30/C30)*F30</f>
        <v>0.0013804638750000001</v>
      </c>
      <c r="H30" s="113"/>
      <c r="I30" s="113"/>
      <c r="J30" s="113"/>
      <c r="K30" s="113"/>
      <c r="L30" s="113"/>
      <c r="M30" s="113"/>
    </row>
    <row r="31" spans="1:13" ht="25.15" customHeight="1">
      <c r="A31" s="124" t="s">
        <v>418</v>
      </c>
      <c r="B31" s="140" t="str">
        <f>A23</f>
        <v>diagnosta laboratoryjny</v>
      </c>
      <c r="C31" s="125">
        <v>1500</v>
      </c>
      <c r="D31" s="119" t="s">
        <v>166</v>
      </c>
      <c r="E31" s="121">
        <v>60</v>
      </c>
      <c r="F31" s="138">
        <f>C23</f>
        <v>0.7470220402272728</v>
      </c>
      <c r="G31" s="178">
        <f t="shared" si="2"/>
        <v>0.029880881609090915</v>
      </c>
      <c r="H31" s="113"/>
      <c r="I31" s="113"/>
      <c r="J31" s="113"/>
      <c r="K31" s="113"/>
      <c r="L31" s="113"/>
      <c r="M31" s="113"/>
    </row>
    <row r="32" spans="1:13" ht="19.9" customHeight="1">
      <c r="A32" s="124" t="s">
        <v>420</v>
      </c>
      <c r="B32" s="119" t="str">
        <f>A23</f>
        <v>diagnosta laboratoryjny</v>
      </c>
      <c r="C32" s="125">
        <v>60</v>
      </c>
      <c r="D32" s="119" t="s">
        <v>166</v>
      </c>
      <c r="E32" s="121">
        <v>35</v>
      </c>
      <c r="F32" s="138">
        <f>C23</f>
        <v>0.7470220402272728</v>
      </c>
      <c r="G32" s="178">
        <f t="shared" si="2"/>
        <v>0.4357628567992425</v>
      </c>
      <c r="H32" s="113"/>
      <c r="I32" s="113"/>
      <c r="J32" s="113"/>
      <c r="K32" s="113"/>
      <c r="L32" s="113"/>
      <c r="M32" s="113"/>
    </row>
    <row r="33" spans="1:13" ht="19.9" customHeight="1">
      <c r="A33" s="124" t="s">
        <v>317</v>
      </c>
      <c r="B33" s="119" t="str">
        <f>A23</f>
        <v>diagnosta laboratoryjny</v>
      </c>
      <c r="C33" s="125">
        <v>60</v>
      </c>
      <c r="D33" s="119" t="s">
        <v>166</v>
      </c>
      <c r="E33" s="121">
        <v>20</v>
      </c>
      <c r="F33" s="138">
        <f>C23</f>
        <v>0.7470220402272728</v>
      </c>
      <c r="G33" s="178">
        <f t="shared" si="2"/>
        <v>0.24900734674242425</v>
      </c>
      <c r="H33" s="113"/>
      <c r="I33" s="113"/>
      <c r="J33" s="113"/>
      <c r="K33" s="113"/>
      <c r="L33" s="113"/>
      <c r="M33" s="113"/>
    </row>
    <row r="34" spans="1:13" ht="19.9" customHeight="1">
      <c r="A34" s="336" t="s">
        <v>318</v>
      </c>
      <c r="B34" s="119" t="str">
        <f>A24</f>
        <v>technik analityki</v>
      </c>
      <c r="C34" s="125">
        <v>1500</v>
      </c>
      <c r="D34" s="119" t="s">
        <v>166</v>
      </c>
      <c r="E34" s="121">
        <v>15</v>
      </c>
      <c r="F34" s="138">
        <f>C24</f>
        <v>0.5186486382291666</v>
      </c>
      <c r="G34" s="178">
        <f t="shared" si="2"/>
        <v>0.005186486382291667</v>
      </c>
      <c r="H34" s="113"/>
      <c r="I34" s="113"/>
      <c r="J34" s="113"/>
      <c r="K34" s="113"/>
      <c r="L34" s="113"/>
      <c r="M34" s="113"/>
    </row>
    <row r="35" spans="1:13" ht="19.9" customHeight="1">
      <c r="A35" s="337"/>
      <c r="B35" s="119" t="str">
        <f>A25</f>
        <v>pomoc laboratoryjna</v>
      </c>
      <c r="C35" s="125">
        <v>1500</v>
      </c>
      <c r="D35" s="119" t="s">
        <v>166</v>
      </c>
      <c r="E35" s="121">
        <v>15</v>
      </c>
      <c r="F35" s="138">
        <f>C25</f>
        <v>0.4141391625</v>
      </c>
      <c r="G35" s="178">
        <f t="shared" si="2"/>
        <v>0.004141391625</v>
      </c>
      <c r="H35" s="113"/>
      <c r="I35" s="113"/>
      <c r="J35" s="113"/>
      <c r="K35" s="113"/>
      <c r="L35" s="113"/>
      <c r="M35" s="113"/>
    </row>
    <row r="36" spans="1:13" ht="15">
      <c r="A36" s="339" t="s">
        <v>279</v>
      </c>
      <c r="B36" s="340"/>
      <c r="C36" s="340"/>
      <c r="D36" s="340"/>
      <c r="E36" s="340"/>
      <c r="F36" s="340"/>
      <c r="G36" s="127">
        <f>SUM(G29:G35)</f>
        <v>1.5897738240816603</v>
      </c>
      <c r="H36" s="113"/>
      <c r="I36" s="113"/>
      <c r="J36" s="113"/>
      <c r="K36" s="113"/>
      <c r="L36" s="113"/>
      <c r="M36" s="113"/>
    </row>
    <row r="37" spans="1:13" ht="15">
      <c r="A37" s="142"/>
      <c r="B37" s="142"/>
      <c r="C37" s="142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ht="15">
      <c r="A38" s="142"/>
      <c r="B38" s="142"/>
      <c r="C38" s="14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26.45" customHeight="1">
      <c r="A39" s="342" t="s">
        <v>334</v>
      </c>
      <c r="B39" s="342"/>
      <c r="C39" s="134">
        <f>H19</f>
        <v>5.648912977754189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25.15" customHeight="1">
      <c r="A40" s="335" t="s">
        <v>335</v>
      </c>
      <c r="B40" s="335"/>
      <c r="C40" s="134">
        <f>G36</f>
        <v>1.5897738240816603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25.15" customHeight="1">
      <c r="A41" s="175" t="s">
        <v>209</v>
      </c>
      <c r="B41" s="176"/>
      <c r="C41" s="177">
        <f>SUM(C39:C40)</f>
        <v>7.238686801835849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8" spans="1:13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</sheetData>
  <mergeCells count="6">
    <mergeCell ref="A40:B40"/>
    <mergeCell ref="B1:C1"/>
    <mergeCell ref="A19:G19"/>
    <mergeCell ref="A34:A35"/>
    <mergeCell ref="A36:F36"/>
    <mergeCell ref="A39:B3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E05F7-8320-4F62-9AF3-D02B85A5661A}">
  <dimension ref="A1:J148"/>
  <sheetViews>
    <sheetView workbookViewId="0" topLeftCell="A1">
      <selection activeCell="J2" sqref="J2"/>
    </sheetView>
  </sheetViews>
  <sheetFormatPr defaultColWidth="8.8515625" defaultRowHeight="15"/>
  <cols>
    <col min="1" max="1" width="9.28125" style="203" customWidth="1"/>
    <col min="2" max="2" width="39.28125" style="204" customWidth="1"/>
    <col min="3" max="3" width="14.421875" style="203" customWidth="1"/>
    <col min="4" max="4" width="13.28125" style="205" customWidth="1"/>
    <col min="5" max="5" width="12.28125" style="203" customWidth="1"/>
    <col min="6" max="6" width="10.28125" style="196" hidden="1" customWidth="1"/>
    <col min="7" max="7" width="12.7109375" style="206" customWidth="1"/>
    <col min="8" max="16384" width="8.8515625" style="196" customWidth="1"/>
  </cols>
  <sheetData>
    <row r="1" spans="1:7" ht="32.45" customHeight="1">
      <c r="A1" s="286" t="s">
        <v>577</v>
      </c>
      <c r="B1" s="286"/>
      <c r="C1" s="286"/>
      <c r="D1" s="286"/>
      <c r="E1" s="286"/>
      <c r="F1" s="286"/>
      <c r="G1" s="286"/>
    </row>
    <row r="2" spans="1:7" ht="109.9" customHeight="1">
      <c r="A2" s="43" t="s">
        <v>171</v>
      </c>
      <c r="B2" s="43" t="s">
        <v>213</v>
      </c>
      <c r="C2" s="43" t="s">
        <v>149</v>
      </c>
      <c r="D2" s="144" t="s">
        <v>563</v>
      </c>
      <c r="E2" s="43" t="s">
        <v>172</v>
      </c>
      <c r="F2" s="43"/>
      <c r="G2" s="45" t="s">
        <v>151</v>
      </c>
    </row>
    <row r="3" spans="1:7" ht="31.15" customHeight="1">
      <c r="A3" s="179">
        <v>1001</v>
      </c>
      <c r="B3" s="21" t="s">
        <v>159</v>
      </c>
      <c r="C3" s="91" t="s">
        <v>230</v>
      </c>
      <c r="D3" s="91">
        <v>80000</v>
      </c>
      <c r="E3" s="179" t="s">
        <v>278</v>
      </c>
      <c r="F3" s="179"/>
      <c r="G3" s="197">
        <v>86683.7137614679</v>
      </c>
    </row>
    <row r="4" spans="1:7" ht="31.15" customHeight="1">
      <c r="A4" s="179">
        <v>1002</v>
      </c>
      <c r="B4" s="21" t="s">
        <v>240</v>
      </c>
      <c r="C4" s="91" t="s">
        <v>230</v>
      </c>
      <c r="D4" s="91">
        <v>14000</v>
      </c>
      <c r="E4" s="179" t="s">
        <v>278</v>
      </c>
      <c r="F4" s="179"/>
      <c r="G4" s="197">
        <v>9319.820487804878</v>
      </c>
    </row>
    <row r="5" spans="1:7" ht="31.15" customHeight="1">
      <c r="A5" s="179">
        <v>1003</v>
      </c>
      <c r="B5" s="21" t="s">
        <v>160</v>
      </c>
      <c r="C5" s="91" t="s">
        <v>230</v>
      </c>
      <c r="D5" s="91">
        <v>80000</v>
      </c>
      <c r="E5" s="179" t="s">
        <v>278</v>
      </c>
      <c r="F5" s="179"/>
      <c r="G5" s="197">
        <v>13849.365137614679</v>
      </c>
    </row>
    <row r="6" spans="1:7" ht="31.15" customHeight="1">
      <c r="A6" s="179">
        <v>1004</v>
      </c>
      <c r="B6" s="21" t="s">
        <v>161</v>
      </c>
      <c r="C6" s="91" t="s">
        <v>230</v>
      </c>
      <c r="D6" s="91">
        <v>80000</v>
      </c>
      <c r="E6" s="179" t="s">
        <v>278</v>
      </c>
      <c r="F6" s="179"/>
      <c r="G6" s="197">
        <v>34458.53944954129</v>
      </c>
    </row>
    <row r="7" spans="1:7" ht="31.15" customHeight="1">
      <c r="A7" s="179">
        <v>1005</v>
      </c>
      <c r="B7" s="21" t="s">
        <v>243</v>
      </c>
      <c r="C7" s="91" t="s">
        <v>230</v>
      </c>
      <c r="D7" s="91">
        <v>60000</v>
      </c>
      <c r="E7" s="179" t="s">
        <v>278</v>
      </c>
      <c r="F7" s="179"/>
      <c r="G7" s="197">
        <v>29469.146599496224</v>
      </c>
    </row>
    <row r="8" spans="1:7" ht="31.15" customHeight="1">
      <c r="A8" s="179">
        <v>1006</v>
      </c>
      <c r="B8" s="21" t="s">
        <v>162</v>
      </c>
      <c r="C8" s="91" t="s">
        <v>230</v>
      </c>
      <c r="D8" s="91">
        <v>80000</v>
      </c>
      <c r="E8" s="179" t="s">
        <v>278</v>
      </c>
      <c r="F8" s="179"/>
      <c r="G8" s="197">
        <v>11633.344587155965</v>
      </c>
    </row>
    <row r="9" spans="1:7" ht="31.15" customHeight="1">
      <c r="A9" s="179">
        <v>1007</v>
      </c>
      <c r="B9" s="21" t="s">
        <v>244</v>
      </c>
      <c r="C9" s="91" t="s">
        <v>230</v>
      </c>
      <c r="D9" s="91">
        <v>60000</v>
      </c>
      <c r="E9" s="179" t="s">
        <v>278</v>
      </c>
      <c r="F9" s="179"/>
      <c r="G9" s="197">
        <v>21511.118992443327</v>
      </c>
    </row>
    <row r="10" spans="1:7" ht="31.15" customHeight="1">
      <c r="A10" s="179">
        <v>1008</v>
      </c>
      <c r="B10" s="21" t="s">
        <v>163</v>
      </c>
      <c r="C10" s="91" t="s">
        <v>230</v>
      </c>
      <c r="D10" s="91">
        <v>80000</v>
      </c>
      <c r="E10" s="179" t="s">
        <v>278</v>
      </c>
      <c r="F10" s="179"/>
      <c r="G10" s="197">
        <v>2967.7211009174316</v>
      </c>
    </row>
    <row r="11" spans="1:7" ht="31.15" customHeight="1">
      <c r="A11" s="179">
        <v>1009</v>
      </c>
      <c r="B11" s="21" t="s">
        <v>241</v>
      </c>
      <c r="C11" s="91" t="s">
        <v>230</v>
      </c>
      <c r="D11" s="91">
        <v>14000</v>
      </c>
      <c r="E11" s="179" t="s">
        <v>278</v>
      </c>
      <c r="F11" s="179"/>
      <c r="G11" s="197">
        <v>19329.998048780486</v>
      </c>
    </row>
    <row r="12" spans="1:7" ht="31.15" customHeight="1">
      <c r="A12" s="179">
        <v>1010</v>
      </c>
      <c r="B12" s="21" t="s">
        <v>164</v>
      </c>
      <c r="C12" s="91" t="s">
        <v>246</v>
      </c>
      <c r="D12" s="91">
        <v>80000</v>
      </c>
      <c r="E12" s="179" t="s">
        <v>278</v>
      </c>
      <c r="F12" s="179"/>
      <c r="G12" s="197">
        <v>13928.504366972476</v>
      </c>
    </row>
    <row r="13" spans="1:7" ht="31.15" customHeight="1">
      <c r="A13" s="179">
        <v>1011</v>
      </c>
      <c r="B13" s="21" t="s">
        <v>165</v>
      </c>
      <c r="C13" s="91" t="s">
        <v>245</v>
      </c>
      <c r="D13" s="91">
        <v>80000</v>
      </c>
      <c r="E13" s="179" t="s">
        <v>278</v>
      </c>
      <c r="F13" s="179"/>
      <c r="G13" s="197">
        <v>16619.238165137616</v>
      </c>
    </row>
    <row r="14" spans="1:7" ht="31.15" customHeight="1">
      <c r="A14" s="179">
        <v>1012</v>
      </c>
      <c r="B14" s="198" t="s">
        <v>247</v>
      </c>
      <c r="C14" s="91" t="s">
        <v>230</v>
      </c>
      <c r="D14" s="91"/>
      <c r="E14" s="179" t="s">
        <v>251</v>
      </c>
      <c r="F14" s="179"/>
      <c r="G14" s="197">
        <v>278.55359999999996</v>
      </c>
    </row>
    <row r="15" spans="1:7" ht="31.15" customHeight="1">
      <c r="A15" s="179">
        <v>1013</v>
      </c>
      <c r="B15" s="198" t="s">
        <v>248</v>
      </c>
      <c r="C15" s="179" t="s">
        <v>250</v>
      </c>
      <c r="D15" s="180"/>
      <c r="E15" s="179" t="s">
        <v>252</v>
      </c>
      <c r="F15" s="179"/>
      <c r="G15" s="197">
        <v>0.2031328</v>
      </c>
    </row>
    <row r="16" spans="1:7" ht="31.15" customHeight="1">
      <c r="A16" s="179">
        <v>1014</v>
      </c>
      <c r="B16" s="198" t="s">
        <v>249</v>
      </c>
      <c r="C16" s="179" t="s">
        <v>253</v>
      </c>
      <c r="D16" s="180"/>
      <c r="E16" s="179" t="s">
        <v>252</v>
      </c>
      <c r="F16" s="179"/>
      <c r="G16" s="197">
        <v>0.19768320000000003</v>
      </c>
    </row>
    <row r="17" spans="1:7" ht="31.15" customHeight="1">
      <c r="A17" s="179">
        <v>1015</v>
      </c>
      <c r="B17" s="198" t="s">
        <v>258</v>
      </c>
      <c r="C17" s="179" t="s">
        <v>261</v>
      </c>
      <c r="D17" s="180"/>
      <c r="E17" s="179" t="s">
        <v>262</v>
      </c>
      <c r="F17" s="179"/>
      <c r="G17" s="197">
        <v>76.5648</v>
      </c>
    </row>
    <row r="18" spans="1:7" ht="31.15" customHeight="1">
      <c r="A18" s="179">
        <v>1016</v>
      </c>
      <c r="B18" s="198" t="s">
        <v>259</v>
      </c>
      <c r="C18" s="91" t="s">
        <v>230</v>
      </c>
      <c r="D18" s="91"/>
      <c r="E18" s="179" t="s">
        <v>262</v>
      </c>
      <c r="F18" s="179"/>
      <c r="G18" s="197">
        <v>76.78320000000001</v>
      </c>
    </row>
    <row r="19" spans="1:7" ht="31.15" customHeight="1">
      <c r="A19" s="179">
        <v>1017</v>
      </c>
      <c r="B19" s="198" t="s">
        <v>272</v>
      </c>
      <c r="C19" s="179" t="s">
        <v>266</v>
      </c>
      <c r="D19" s="180"/>
      <c r="E19" s="179" t="s">
        <v>251</v>
      </c>
      <c r="F19" s="199"/>
      <c r="G19" s="197">
        <v>173.5968</v>
      </c>
    </row>
    <row r="20" spans="1:7" ht="31.15" customHeight="1">
      <c r="A20" s="179">
        <v>1018</v>
      </c>
      <c r="B20" s="198" t="s">
        <v>273</v>
      </c>
      <c r="C20" s="179" t="s">
        <v>268</v>
      </c>
      <c r="D20" s="180"/>
      <c r="E20" s="179" t="s">
        <v>251</v>
      </c>
      <c r="F20" s="199"/>
      <c r="G20" s="197">
        <v>164.7</v>
      </c>
    </row>
    <row r="21" spans="1:7" ht="31.15" customHeight="1">
      <c r="A21" s="179">
        <v>1019</v>
      </c>
      <c r="B21" s="198" t="s">
        <v>260</v>
      </c>
      <c r="C21" s="179" t="s">
        <v>269</v>
      </c>
      <c r="D21" s="180"/>
      <c r="E21" s="179" t="s">
        <v>270</v>
      </c>
      <c r="F21" s="199"/>
      <c r="G21" s="197">
        <v>0.6032</v>
      </c>
    </row>
    <row r="22" spans="1:7" ht="31.15" customHeight="1">
      <c r="A22" s="201">
        <v>1020</v>
      </c>
      <c r="B22" s="216" t="s">
        <v>274</v>
      </c>
      <c r="C22" s="217" t="s">
        <v>246</v>
      </c>
      <c r="D22" s="218"/>
      <c r="E22" s="201" t="s">
        <v>251</v>
      </c>
      <c r="F22" s="219"/>
      <c r="G22" s="200">
        <v>21.32</v>
      </c>
    </row>
    <row r="23" spans="1:7" ht="31.15" customHeight="1">
      <c r="A23" s="201">
        <v>1021</v>
      </c>
      <c r="B23" s="216" t="s">
        <v>275</v>
      </c>
      <c r="C23" s="217" t="s">
        <v>246</v>
      </c>
      <c r="D23" s="218"/>
      <c r="E23" s="201" t="s">
        <v>251</v>
      </c>
      <c r="F23" s="219"/>
      <c r="G23" s="200">
        <v>5.959200000000001</v>
      </c>
    </row>
    <row r="24" spans="1:7" ht="31.15" customHeight="1">
      <c r="A24" s="201">
        <v>1022</v>
      </c>
      <c r="B24" s="216" t="s">
        <v>319</v>
      </c>
      <c r="C24" s="217" t="s">
        <v>303</v>
      </c>
      <c r="D24" s="218"/>
      <c r="E24" s="201" t="s">
        <v>322</v>
      </c>
      <c r="F24" s="219"/>
      <c r="G24" s="200">
        <v>1.782857142857143</v>
      </c>
    </row>
    <row r="25" spans="1:7" ht="31.15" customHeight="1">
      <c r="A25" s="201">
        <v>1023</v>
      </c>
      <c r="B25" s="216" t="s">
        <v>342</v>
      </c>
      <c r="C25" s="217" t="s">
        <v>288</v>
      </c>
      <c r="D25" s="218"/>
      <c r="E25" s="201" t="s">
        <v>289</v>
      </c>
      <c r="F25" s="219"/>
      <c r="G25" s="200">
        <v>3.5672</v>
      </c>
    </row>
    <row r="26" spans="1:7" ht="31.15" customHeight="1">
      <c r="A26" s="201">
        <v>1024</v>
      </c>
      <c r="B26" s="216" t="s">
        <v>285</v>
      </c>
      <c r="C26" s="201" t="s">
        <v>290</v>
      </c>
      <c r="D26" s="218">
        <v>22500</v>
      </c>
      <c r="E26" s="201" t="s">
        <v>278</v>
      </c>
      <c r="F26" s="219"/>
      <c r="G26" s="200">
        <v>449.28000000000003</v>
      </c>
    </row>
    <row r="27" spans="1:7" ht="31.15" customHeight="1">
      <c r="A27" s="201">
        <v>1025</v>
      </c>
      <c r="B27" s="216" t="s">
        <v>286</v>
      </c>
      <c r="C27" s="201" t="s">
        <v>290</v>
      </c>
      <c r="D27" s="218">
        <v>35000</v>
      </c>
      <c r="E27" s="201" t="s">
        <v>278</v>
      </c>
      <c r="F27" s="219"/>
      <c r="G27" s="200">
        <v>4054.752</v>
      </c>
    </row>
    <row r="28" spans="1:7" ht="31.15" customHeight="1">
      <c r="A28" s="201">
        <v>1026</v>
      </c>
      <c r="B28" s="216" t="s">
        <v>287</v>
      </c>
      <c r="C28" s="201" t="s">
        <v>290</v>
      </c>
      <c r="D28" s="218">
        <v>35000</v>
      </c>
      <c r="E28" s="201" t="s">
        <v>278</v>
      </c>
      <c r="F28" s="219"/>
      <c r="G28" s="200">
        <v>4054.752</v>
      </c>
    </row>
    <row r="29" spans="1:7" ht="31.15" customHeight="1">
      <c r="A29" s="201">
        <v>1027</v>
      </c>
      <c r="B29" s="216" t="s">
        <v>294</v>
      </c>
      <c r="C29" s="233" t="s">
        <v>553</v>
      </c>
      <c r="D29" s="218">
        <v>35000</v>
      </c>
      <c r="E29" s="201" t="s">
        <v>278</v>
      </c>
      <c r="F29" s="219"/>
      <c r="G29" s="200">
        <v>35043.840000000004</v>
      </c>
    </row>
    <row r="30" spans="1:7" ht="31.15" customHeight="1">
      <c r="A30" s="201">
        <v>1028</v>
      </c>
      <c r="B30" s="216" t="s">
        <v>295</v>
      </c>
      <c r="C30" s="201" t="s">
        <v>305</v>
      </c>
      <c r="D30" s="218">
        <v>35000</v>
      </c>
      <c r="E30" s="201" t="s">
        <v>278</v>
      </c>
      <c r="F30" s="219"/>
      <c r="G30" s="200">
        <v>247.104</v>
      </c>
    </row>
    <row r="31" spans="1:7" ht="31.15" customHeight="1">
      <c r="A31" s="201">
        <v>1029</v>
      </c>
      <c r="B31" s="216" t="s">
        <v>296</v>
      </c>
      <c r="C31" s="201" t="s">
        <v>306</v>
      </c>
      <c r="D31" s="218">
        <v>35000</v>
      </c>
      <c r="E31" s="201" t="s">
        <v>278</v>
      </c>
      <c r="F31" s="219"/>
      <c r="G31" s="200">
        <v>1572.4800000000002</v>
      </c>
    </row>
    <row r="32" spans="1:7" ht="31.15" customHeight="1">
      <c r="A32" s="201">
        <v>1030</v>
      </c>
      <c r="B32" s="216" t="s">
        <v>297</v>
      </c>
      <c r="C32" s="201" t="s">
        <v>306</v>
      </c>
      <c r="D32" s="218">
        <v>35000</v>
      </c>
      <c r="E32" s="201" t="s">
        <v>278</v>
      </c>
      <c r="F32" s="219"/>
      <c r="G32" s="200">
        <v>1628.64</v>
      </c>
    </row>
    <row r="33" spans="1:7" ht="31.15" customHeight="1">
      <c r="A33" s="201">
        <v>1031</v>
      </c>
      <c r="B33" s="216" t="s">
        <v>298</v>
      </c>
      <c r="C33" s="201" t="s">
        <v>307</v>
      </c>
      <c r="D33" s="218">
        <v>35000</v>
      </c>
      <c r="E33" s="201" t="s">
        <v>278</v>
      </c>
      <c r="F33" s="219"/>
      <c r="G33" s="200">
        <v>561.6</v>
      </c>
    </row>
    <row r="34" spans="1:7" ht="31.15" customHeight="1">
      <c r="A34" s="201">
        <v>1032</v>
      </c>
      <c r="B34" s="216" t="s">
        <v>299</v>
      </c>
      <c r="C34" s="201" t="s">
        <v>308</v>
      </c>
      <c r="D34" s="218">
        <v>35000</v>
      </c>
      <c r="E34" s="201" t="s">
        <v>278</v>
      </c>
      <c r="F34" s="219"/>
      <c r="G34" s="200">
        <v>17308.512</v>
      </c>
    </row>
    <row r="35" spans="1:7" ht="31.15" customHeight="1">
      <c r="A35" s="201">
        <v>1033</v>
      </c>
      <c r="B35" s="216" t="s">
        <v>300</v>
      </c>
      <c r="C35" s="201" t="s">
        <v>309</v>
      </c>
      <c r="D35" s="218">
        <v>35000</v>
      </c>
      <c r="E35" s="201" t="s">
        <v>278</v>
      </c>
      <c r="F35" s="219"/>
      <c r="G35" s="200">
        <v>617.76</v>
      </c>
    </row>
    <row r="36" spans="1:7" ht="31.15" customHeight="1">
      <c r="A36" s="201">
        <v>1034</v>
      </c>
      <c r="B36" s="216" t="s">
        <v>301</v>
      </c>
      <c r="C36" s="201" t="s">
        <v>310</v>
      </c>
      <c r="D36" s="218">
        <v>35000</v>
      </c>
      <c r="E36" s="201" t="s">
        <v>278</v>
      </c>
      <c r="F36" s="219"/>
      <c r="G36" s="200">
        <v>486.72</v>
      </c>
    </row>
    <row r="37" spans="1:7" ht="31.15" customHeight="1">
      <c r="A37" s="201">
        <v>1035</v>
      </c>
      <c r="B37" s="216" t="s">
        <v>320</v>
      </c>
      <c r="C37" s="217" t="s">
        <v>321</v>
      </c>
      <c r="D37" s="218"/>
      <c r="E37" s="201" t="s">
        <v>322</v>
      </c>
      <c r="F37" s="219"/>
      <c r="G37" s="200">
        <v>0.8536625514403292</v>
      </c>
    </row>
    <row r="38" spans="1:7" ht="31.15" customHeight="1">
      <c r="A38" s="201">
        <v>1036</v>
      </c>
      <c r="B38" s="216" t="s">
        <v>323</v>
      </c>
      <c r="C38" s="217" t="s">
        <v>324</v>
      </c>
      <c r="D38" s="218"/>
      <c r="E38" s="201" t="s">
        <v>322</v>
      </c>
      <c r="F38" s="219"/>
      <c r="G38" s="200">
        <v>0.8335127272727274</v>
      </c>
    </row>
    <row r="39" spans="1:7" ht="31.15" customHeight="1">
      <c r="A39" s="201">
        <v>1037</v>
      </c>
      <c r="B39" s="216" t="s">
        <v>341</v>
      </c>
      <c r="C39" s="217" t="s">
        <v>288</v>
      </c>
      <c r="D39" s="218"/>
      <c r="E39" s="201" t="s">
        <v>289</v>
      </c>
      <c r="F39" s="219"/>
      <c r="G39" s="200">
        <v>1.6640000000000001</v>
      </c>
    </row>
    <row r="40" spans="1:7" ht="31.15" customHeight="1">
      <c r="A40" s="201">
        <v>1038</v>
      </c>
      <c r="B40" s="216" t="s">
        <v>326</v>
      </c>
      <c r="C40" s="217" t="s">
        <v>327</v>
      </c>
      <c r="D40" s="218"/>
      <c r="E40" s="201" t="s">
        <v>322</v>
      </c>
      <c r="F40" s="219"/>
      <c r="G40" s="200">
        <v>27.0816</v>
      </c>
    </row>
    <row r="41" spans="1:7" ht="31.15" customHeight="1">
      <c r="A41" s="201">
        <v>1039</v>
      </c>
      <c r="B41" s="216" t="s">
        <v>344</v>
      </c>
      <c r="C41" s="217" t="s">
        <v>288</v>
      </c>
      <c r="D41" s="218"/>
      <c r="E41" s="201" t="s">
        <v>289</v>
      </c>
      <c r="F41" s="219"/>
      <c r="G41" s="200">
        <v>28.6416</v>
      </c>
    </row>
    <row r="42" spans="1:7" ht="31.15" customHeight="1">
      <c r="A42" s="201">
        <v>1040</v>
      </c>
      <c r="B42" s="216" t="s">
        <v>329</v>
      </c>
      <c r="C42" s="201" t="s">
        <v>290</v>
      </c>
      <c r="D42" s="218">
        <v>1200</v>
      </c>
      <c r="E42" s="201" t="s">
        <v>278</v>
      </c>
      <c r="F42" s="219"/>
      <c r="G42" s="200">
        <v>374.40000000000003</v>
      </c>
    </row>
    <row r="43" spans="1:10" ht="31.15" customHeight="1">
      <c r="A43" s="201">
        <v>1041</v>
      </c>
      <c r="B43" s="216" t="s">
        <v>330</v>
      </c>
      <c r="C43" s="201" t="s">
        <v>290</v>
      </c>
      <c r="D43" s="218">
        <v>1500</v>
      </c>
      <c r="E43" s="201" t="s">
        <v>278</v>
      </c>
      <c r="F43" s="219"/>
      <c r="G43" s="200">
        <v>374.40000000000003</v>
      </c>
      <c r="J43" s="202"/>
    </row>
    <row r="44" spans="1:7" ht="31.15" customHeight="1">
      <c r="A44" s="201">
        <v>1042</v>
      </c>
      <c r="B44" s="216" t="s">
        <v>336</v>
      </c>
      <c r="C44" s="217" t="s">
        <v>337</v>
      </c>
      <c r="D44" s="218"/>
      <c r="E44" s="201" t="s">
        <v>322</v>
      </c>
      <c r="F44" s="219"/>
      <c r="G44" s="200">
        <v>22.464000000000002</v>
      </c>
    </row>
    <row r="45" spans="1:7" ht="31.15" customHeight="1">
      <c r="A45" s="201">
        <v>1043</v>
      </c>
      <c r="B45" s="216" t="s">
        <v>343</v>
      </c>
      <c r="C45" s="217" t="s">
        <v>288</v>
      </c>
      <c r="D45" s="218"/>
      <c r="E45" s="201" t="s">
        <v>289</v>
      </c>
      <c r="F45" s="219"/>
      <c r="G45" s="200">
        <v>22.464000000000002</v>
      </c>
    </row>
    <row r="46" spans="1:7" ht="31.15" customHeight="1">
      <c r="A46" s="201">
        <v>1044</v>
      </c>
      <c r="B46" s="216" t="s">
        <v>339</v>
      </c>
      <c r="C46" s="217" t="s">
        <v>340</v>
      </c>
      <c r="D46" s="218"/>
      <c r="E46" s="201" t="s">
        <v>322</v>
      </c>
      <c r="F46" s="219"/>
      <c r="G46" s="200">
        <v>22.464000000000002</v>
      </c>
    </row>
    <row r="47" spans="1:7" ht="31.15" customHeight="1">
      <c r="A47" s="201">
        <v>1045</v>
      </c>
      <c r="B47" s="216" t="s">
        <v>345</v>
      </c>
      <c r="C47" s="217" t="s">
        <v>288</v>
      </c>
      <c r="D47" s="218"/>
      <c r="E47" s="201" t="s">
        <v>289</v>
      </c>
      <c r="F47" s="219"/>
      <c r="G47" s="200">
        <v>22.464000000000002</v>
      </c>
    </row>
    <row r="48" spans="1:7" ht="31.15" customHeight="1">
      <c r="A48" s="201">
        <v>1046</v>
      </c>
      <c r="B48" s="216" t="s">
        <v>348</v>
      </c>
      <c r="C48" s="217" t="s">
        <v>350</v>
      </c>
      <c r="D48" s="218"/>
      <c r="E48" s="201" t="s">
        <v>322</v>
      </c>
      <c r="F48" s="219"/>
      <c r="G48" s="200">
        <v>32.5728</v>
      </c>
    </row>
    <row r="49" spans="1:7" ht="31.15" customHeight="1">
      <c r="A49" s="201">
        <v>1047</v>
      </c>
      <c r="B49" s="216" t="s">
        <v>349</v>
      </c>
      <c r="C49" s="217" t="s">
        <v>288</v>
      </c>
      <c r="D49" s="218"/>
      <c r="E49" s="201" t="s">
        <v>289</v>
      </c>
      <c r="F49" s="219"/>
      <c r="G49" s="200">
        <v>33.6128</v>
      </c>
    </row>
    <row r="50" spans="1:7" ht="31.15" customHeight="1">
      <c r="A50" s="201">
        <v>1048</v>
      </c>
      <c r="B50" s="216" t="s">
        <v>352</v>
      </c>
      <c r="C50" s="217" t="s">
        <v>353</v>
      </c>
      <c r="D50" s="218"/>
      <c r="E50" s="201" t="s">
        <v>322</v>
      </c>
      <c r="F50" s="219"/>
      <c r="G50" s="200">
        <v>22.464000000000002</v>
      </c>
    </row>
    <row r="51" spans="1:7" ht="31.15" customHeight="1">
      <c r="A51" s="201">
        <v>1049</v>
      </c>
      <c r="B51" s="216" t="s">
        <v>354</v>
      </c>
      <c r="C51" s="217" t="s">
        <v>288</v>
      </c>
      <c r="D51" s="218"/>
      <c r="E51" s="201" t="s">
        <v>289</v>
      </c>
      <c r="F51" s="219"/>
      <c r="G51" s="200">
        <v>22.464000000000002</v>
      </c>
    </row>
    <row r="52" spans="1:7" ht="31.15" customHeight="1">
      <c r="A52" s="201">
        <v>1050</v>
      </c>
      <c r="B52" s="216" t="s">
        <v>355</v>
      </c>
      <c r="C52" s="217" t="s">
        <v>356</v>
      </c>
      <c r="D52" s="218"/>
      <c r="E52" s="201" t="s">
        <v>322</v>
      </c>
      <c r="F52" s="219"/>
      <c r="G52" s="200">
        <v>22.464000000000002</v>
      </c>
    </row>
    <row r="53" spans="1:7" ht="31.15" customHeight="1">
      <c r="A53" s="201">
        <v>1051</v>
      </c>
      <c r="B53" s="216" t="s">
        <v>358</v>
      </c>
      <c r="C53" s="217" t="s">
        <v>288</v>
      </c>
      <c r="D53" s="218"/>
      <c r="E53" s="201" t="s">
        <v>289</v>
      </c>
      <c r="F53" s="219"/>
      <c r="G53" s="200">
        <v>22.464000000000002</v>
      </c>
    </row>
    <row r="54" spans="1:7" ht="31.15" customHeight="1">
      <c r="A54" s="201">
        <v>1052</v>
      </c>
      <c r="B54" s="216" t="s">
        <v>359</v>
      </c>
      <c r="C54" s="217" t="s">
        <v>363</v>
      </c>
      <c r="D54" s="218"/>
      <c r="E54" s="201" t="s">
        <v>322</v>
      </c>
      <c r="F54" s="219"/>
      <c r="G54" s="200">
        <v>22.464000000000002</v>
      </c>
    </row>
    <row r="55" spans="1:7" ht="31.15" customHeight="1">
      <c r="A55" s="201">
        <v>1053</v>
      </c>
      <c r="B55" s="216" t="s">
        <v>360</v>
      </c>
      <c r="C55" s="217" t="s">
        <v>288</v>
      </c>
      <c r="D55" s="218"/>
      <c r="E55" s="201" t="s">
        <v>289</v>
      </c>
      <c r="F55" s="219"/>
      <c r="G55" s="200">
        <v>22.464000000000002</v>
      </c>
    </row>
    <row r="56" spans="1:7" ht="31.15" customHeight="1">
      <c r="A56" s="201">
        <v>1054</v>
      </c>
      <c r="B56" s="216" t="s">
        <v>362</v>
      </c>
      <c r="C56" s="217" t="s">
        <v>364</v>
      </c>
      <c r="D56" s="218"/>
      <c r="E56" s="201" t="s">
        <v>322</v>
      </c>
      <c r="F56" s="219"/>
      <c r="G56" s="200">
        <v>21.64968</v>
      </c>
    </row>
    <row r="57" spans="1:7" ht="31.15" customHeight="1">
      <c r="A57" s="201">
        <v>1055</v>
      </c>
      <c r="B57" s="216" t="s">
        <v>365</v>
      </c>
      <c r="C57" s="217" t="s">
        <v>366</v>
      </c>
      <c r="D57" s="218"/>
      <c r="E57" s="201" t="s">
        <v>322</v>
      </c>
      <c r="F57" s="219"/>
      <c r="G57" s="200">
        <v>15.533786666666666</v>
      </c>
    </row>
    <row r="58" spans="1:7" ht="31.15" customHeight="1">
      <c r="A58" s="201">
        <v>1056</v>
      </c>
      <c r="B58" s="216" t="s">
        <v>367</v>
      </c>
      <c r="C58" s="201" t="s">
        <v>290</v>
      </c>
      <c r="D58" s="218"/>
      <c r="E58" s="201" t="s">
        <v>270</v>
      </c>
      <c r="F58" s="219"/>
      <c r="G58" s="200">
        <v>0.5699820895522387</v>
      </c>
    </row>
    <row r="59" spans="1:7" ht="31.15" customHeight="1">
      <c r="A59" s="201">
        <v>1057</v>
      </c>
      <c r="B59" s="216" t="s">
        <v>368</v>
      </c>
      <c r="C59" s="217" t="s">
        <v>369</v>
      </c>
      <c r="D59" s="218"/>
      <c r="E59" s="201" t="s">
        <v>322</v>
      </c>
      <c r="F59" s="219"/>
      <c r="G59" s="200">
        <v>3.3462</v>
      </c>
    </row>
    <row r="60" spans="1:7" ht="31.15" customHeight="1">
      <c r="A60" s="201">
        <v>1058</v>
      </c>
      <c r="B60" s="216" t="s">
        <v>370</v>
      </c>
      <c r="C60" s="217" t="s">
        <v>288</v>
      </c>
      <c r="D60" s="218"/>
      <c r="E60" s="201" t="s">
        <v>289</v>
      </c>
      <c r="F60" s="219"/>
      <c r="G60" s="200">
        <v>6.6872</v>
      </c>
    </row>
    <row r="61" spans="1:7" ht="31.15" customHeight="1">
      <c r="A61" s="201">
        <v>1059</v>
      </c>
      <c r="B61" s="216" t="s">
        <v>373</v>
      </c>
      <c r="C61" s="220" t="s">
        <v>374</v>
      </c>
      <c r="D61" s="218"/>
      <c r="E61" s="201" t="s">
        <v>377</v>
      </c>
      <c r="F61" s="219"/>
      <c r="G61" s="200">
        <v>0.59</v>
      </c>
    </row>
    <row r="62" spans="1:7" ht="31.15" customHeight="1">
      <c r="A62" s="201">
        <v>1060</v>
      </c>
      <c r="B62" s="216" t="s">
        <v>375</v>
      </c>
      <c r="C62" s="201" t="s">
        <v>376</v>
      </c>
      <c r="D62" s="218"/>
      <c r="E62" s="201" t="s">
        <v>377</v>
      </c>
      <c r="F62" s="219"/>
      <c r="G62" s="200">
        <v>3.9832</v>
      </c>
    </row>
    <row r="63" spans="1:7" ht="31.15" customHeight="1">
      <c r="A63" s="201">
        <v>1061</v>
      </c>
      <c r="B63" s="216" t="s">
        <v>380</v>
      </c>
      <c r="C63" s="201" t="s">
        <v>379</v>
      </c>
      <c r="D63" s="218"/>
      <c r="E63" s="201" t="s">
        <v>251</v>
      </c>
      <c r="F63" s="219"/>
      <c r="G63" s="200">
        <v>31.720000000000002</v>
      </c>
    </row>
    <row r="64" spans="1:9" ht="31.15" customHeight="1">
      <c r="A64" s="201">
        <v>1062</v>
      </c>
      <c r="B64" s="216" t="s">
        <v>382</v>
      </c>
      <c r="C64" s="201" t="s">
        <v>379</v>
      </c>
      <c r="D64" s="218"/>
      <c r="E64" s="201" t="s">
        <v>251</v>
      </c>
      <c r="F64" s="219"/>
      <c r="G64" s="200">
        <v>42.2864</v>
      </c>
      <c r="H64" s="307"/>
      <c r="I64" s="307"/>
    </row>
    <row r="65" spans="1:7" ht="31.15" customHeight="1">
      <c r="A65" s="201">
        <v>1063</v>
      </c>
      <c r="B65" s="216" t="s">
        <v>372</v>
      </c>
      <c r="C65" s="201" t="s">
        <v>384</v>
      </c>
      <c r="D65" s="218"/>
      <c r="E65" s="201" t="s">
        <v>270</v>
      </c>
      <c r="F65" s="219"/>
      <c r="G65" s="200">
        <v>2.444</v>
      </c>
    </row>
    <row r="66" spans="1:7" ht="31.15" customHeight="1">
      <c r="A66" s="201">
        <v>1064</v>
      </c>
      <c r="B66" s="216" t="s">
        <v>385</v>
      </c>
      <c r="C66" s="201" t="s">
        <v>386</v>
      </c>
      <c r="D66" s="218"/>
      <c r="E66" s="201" t="s">
        <v>270</v>
      </c>
      <c r="F66" s="219"/>
      <c r="G66" s="200">
        <v>0.15</v>
      </c>
    </row>
    <row r="67" spans="1:7" ht="31.15" customHeight="1">
      <c r="A67" s="201">
        <v>1065</v>
      </c>
      <c r="B67" s="216" t="s">
        <v>397</v>
      </c>
      <c r="C67" s="201" t="s">
        <v>379</v>
      </c>
      <c r="D67" s="218"/>
      <c r="E67" s="201" t="s">
        <v>270</v>
      </c>
      <c r="F67" s="219"/>
      <c r="G67" s="200">
        <v>0.71136</v>
      </c>
    </row>
    <row r="68" spans="1:7" ht="31.15" customHeight="1">
      <c r="A68" s="201">
        <v>1066</v>
      </c>
      <c r="B68" s="216" t="s">
        <v>398</v>
      </c>
      <c r="C68" s="217" t="s">
        <v>288</v>
      </c>
      <c r="D68" s="218">
        <v>3000</v>
      </c>
      <c r="E68" s="201" t="s">
        <v>278</v>
      </c>
      <c r="F68" s="219"/>
      <c r="G68" s="200">
        <v>640.224</v>
      </c>
    </row>
    <row r="69" spans="1:7" ht="31.15" customHeight="1">
      <c r="A69" s="201">
        <v>1067</v>
      </c>
      <c r="B69" s="216" t="s">
        <v>395</v>
      </c>
      <c r="C69" s="201" t="s">
        <v>290</v>
      </c>
      <c r="D69" s="218">
        <v>3000</v>
      </c>
      <c r="E69" s="201" t="s">
        <v>278</v>
      </c>
      <c r="F69" s="219"/>
      <c r="G69" s="200">
        <v>645.84</v>
      </c>
    </row>
    <row r="70" spans="1:7" ht="31.15" customHeight="1">
      <c r="A70" s="201">
        <v>1068</v>
      </c>
      <c r="B70" s="216" t="s">
        <v>396</v>
      </c>
      <c r="C70" s="201" t="s">
        <v>290</v>
      </c>
      <c r="D70" s="218">
        <v>3000</v>
      </c>
      <c r="E70" s="201" t="s">
        <v>278</v>
      </c>
      <c r="F70" s="219"/>
      <c r="G70" s="200">
        <v>645.84</v>
      </c>
    </row>
    <row r="71" spans="1:7" ht="31.15" customHeight="1">
      <c r="A71" s="201">
        <v>1069</v>
      </c>
      <c r="B71" s="216" t="s">
        <v>400</v>
      </c>
      <c r="C71" s="217" t="s">
        <v>246</v>
      </c>
      <c r="D71" s="218">
        <v>370000</v>
      </c>
      <c r="E71" s="201" t="s">
        <v>278</v>
      </c>
      <c r="F71" s="219"/>
      <c r="G71" s="200">
        <v>976.9066666666668</v>
      </c>
    </row>
    <row r="72" spans="1:7" ht="31.15" customHeight="1">
      <c r="A72" s="201">
        <v>1070</v>
      </c>
      <c r="B72" s="216" t="s">
        <v>401</v>
      </c>
      <c r="C72" s="217" t="s">
        <v>246</v>
      </c>
      <c r="D72" s="218">
        <v>370000</v>
      </c>
      <c r="E72" s="201" t="s">
        <v>278</v>
      </c>
      <c r="F72" s="219"/>
      <c r="G72" s="200">
        <v>8087.040000000001</v>
      </c>
    </row>
    <row r="73" spans="1:7" ht="31.15" customHeight="1">
      <c r="A73" s="201">
        <v>1071</v>
      </c>
      <c r="B73" s="216" t="s">
        <v>402</v>
      </c>
      <c r="C73" s="217" t="s">
        <v>246</v>
      </c>
      <c r="D73" s="218">
        <v>370000</v>
      </c>
      <c r="E73" s="201" t="s">
        <v>278</v>
      </c>
      <c r="F73" s="219"/>
      <c r="G73" s="200">
        <v>18718.176533333335</v>
      </c>
    </row>
    <row r="74" spans="1:7" ht="31.15" customHeight="1">
      <c r="A74" s="201">
        <v>1072</v>
      </c>
      <c r="B74" s="216" t="s">
        <v>403</v>
      </c>
      <c r="C74" s="217" t="s">
        <v>246</v>
      </c>
      <c r="D74" s="218">
        <v>370000</v>
      </c>
      <c r="E74" s="201" t="s">
        <v>278</v>
      </c>
      <c r="F74" s="219"/>
      <c r="G74" s="200">
        <v>550.368</v>
      </c>
    </row>
    <row r="75" spans="1:7" ht="31.15" customHeight="1">
      <c r="A75" s="201">
        <v>1073</v>
      </c>
      <c r="B75" s="216" t="s">
        <v>404</v>
      </c>
      <c r="C75" s="217" t="s">
        <v>246</v>
      </c>
      <c r="D75" s="218">
        <v>370000</v>
      </c>
      <c r="E75" s="201" t="s">
        <v>278</v>
      </c>
      <c r="F75" s="219"/>
      <c r="G75" s="200">
        <v>8954.4</v>
      </c>
    </row>
    <row r="76" spans="1:7" ht="31.15" customHeight="1">
      <c r="A76" s="201">
        <v>1074</v>
      </c>
      <c r="B76" s="216" t="s">
        <v>405</v>
      </c>
      <c r="C76" s="217" t="s">
        <v>246</v>
      </c>
      <c r="D76" s="218">
        <v>370000</v>
      </c>
      <c r="E76" s="201" t="s">
        <v>278</v>
      </c>
      <c r="F76" s="219"/>
      <c r="G76" s="200">
        <v>2515.9680000000003</v>
      </c>
    </row>
    <row r="77" spans="1:7" ht="31.15" customHeight="1">
      <c r="A77" s="201">
        <v>1075</v>
      </c>
      <c r="B77" s="216" t="s">
        <v>406</v>
      </c>
      <c r="C77" s="217" t="s">
        <v>246</v>
      </c>
      <c r="D77" s="218">
        <v>370000</v>
      </c>
      <c r="E77" s="201" t="s">
        <v>278</v>
      </c>
      <c r="F77" s="219"/>
      <c r="G77" s="200">
        <v>7862.400000000001</v>
      </c>
    </row>
    <row r="78" spans="1:7" ht="31.15" customHeight="1">
      <c r="A78" s="201">
        <v>1076</v>
      </c>
      <c r="B78" s="216" t="s">
        <v>407</v>
      </c>
      <c r="C78" s="217" t="s">
        <v>246</v>
      </c>
      <c r="D78" s="218">
        <v>370000</v>
      </c>
      <c r="E78" s="201" t="s">
        <v>278</v>
      </c>
      <c r="F78" s="219"/>
      <c r="G78" s="200">
        <v>10233.6</v>
      </c>
    </row>
    <row r="79" spans="1:7" ht="31.15" customHeight="1">
      <c r="A79" s="201">
        <v>1077</v>
      </c>
      <c r="B79" s="216" t="s">
        <v>408</v>
      </c>
      <c r="C79" s="217" t="s">
        <v>246</v>
      </c>
      <c r="D79" s="218">
        <v>370000</v>
      </c>
      <c r="E79" s="201" t="s">
        <v>278</v>
      </c>
      <c r="F79" s="219"/>
      <c r="G79" s="200">
        <v>24261.12</v>
      </c>
    </row>
    <row r="80" spans="1:7" ht="31.15" customHeight="1">
      <c r="A80" s="201">
        <v>1078</v>
      </c>
      <c r="B80" s="216" t="s">
        <v>409</v>
      </c>
      <c r="C80" s="217" t="s">
        <v>246</v>
      </c>
      <c r="D80" s="218">
        <v>370000</v>
      </c>
      <c r="E80" s="201" t="s">
        <v>278</v>
      </c>
      <c r="F80" s="219"/>
      <c r="G80" s="200">
        <v>1468.7573333333332</v>
      </c>
    </row>
    <row r="81" spans="1:7" ht="31.15" customHeight="1">
      <c r="A81" s="201">
        <v>1079</v>
      </c>
      <c r="B81" s="216" t="s">
        <v>410</v>
      </c>
      <c r="C81" s="217" t="s">
        <v>246</v>
      </c>
      <c r="D81" s="218">
        <v>370000</v>
      </c>
      <c r="E81" s="201" t="s">
        <v>278</v>
      </c>
      <c r="F81" s="219"/>
      <c r="G81" s="200">
        <v>67.39546666666666</v>
      </c>
    </row>
    <row r="82" spans="1:7" ht="31.15" customHeight="1">
      <c r="A82" s="201">
        <v>1080</v>
      </c>
      <c r="B82" s="216" t="s">
        <v>411</v>
      </c>
      <c r="C82" s="217" t="s">
        <v>246</v>
      </c>
      <c r="D82" s="218">
        <v>370000</v>
      </c>
      <c r="E82" s="201" t="s">
        <v>278</v>
      </c>
      <c r="F82" s="219"/>
      <c r="G82" s="200">
        <v>158.27413333333334</v>
      </c>
    </row>
    <row r="83" spans="1:7" ht="31.15" customHeight="1">
      <c r="A83" s="201">
        <v>1081</v>
      </c>
      <c r="B83" s="216" t="s">
        <v>412</v>
      </c>
      <c r="C83" s="217" t="s">
        <v>246</v>
      </c>
      <c r="D83" s="218">
        <v>370000</v>
      </c>
      <c r="E83" s="201" t="s">
        <v>278</v>
      </c>
      <c r="F83" s="219"/>
      <c r="G83" s="200">
        <v>1123.2</v>
      </c>
    </row>
    <row r="84" spans="1:7" ht="31.15" customHeight="1">
      <c r="A84" s="201">
        <v>1082</v>
      </c>
      <c r="B84" s="216" t="s">
        <v>413</v>
      </c>
      <c r="C84" s="217" t="s">
        <v>246</v>
      </c>
      <c r="D84" s="218">
        <v>370000</v>
      </c>
      <c r="E84" s="201" t="s">
        <v>278</v>
      </c>
      <c r="F84" s="219"/>
      <c r="G84" s="200">
        <v>673.92</v>
      </c>
    </row>
    <row r="85" spans="1:7" ht="31.15" customHeight="1">
      <c r="A85" s="201">
        <v>1083</v>
      </c>
      <c r="B85" s="216" t="s">
        <v>414</v>
      </c>
      <c r="C85" s="217" t="s">
        <v>246</v>
      </c>
      <c r="D85" s="218">
        <v>370000</v>
      </c>
      <c r="E85" s="201" t="s">
        <v>278</v>
      </c>
      <c r="F85" s="219"/>
      <c r="G85" s="200">
        <v>112.32000000000001</v>
      </c>
    </row>
    <row r="86" spans="1:7" ht="31.15" customHeight="1">
      <c r="A86" s="201">
        <v>1084</v>
      </c>
      <c r="B86" s="216" t="s">
        <v>421</v>
      </c>
      <c r="C86" s="201" t="s">
        <v>322</v>
      </c>
      <c r="D86" s="218"/>
      <c r="E86" s="201" t="s">
        <v>270</v>
      </c>
      <c r="F86" s="219"/>
      <c r="G86" s="200">
        <v>1.63592</v>
      </c>
    </row>
    <row r="87" spans="1:7" ht="31.15" customHeight="1">
      <c r="A87" s="201">
        <v>1085</v>
      </c>
      <c r="B87" s="216" t="s">
        <v>422</v>
      </c>
      <c r="C87" s="201" t="s">
        <v>269</v>
      </c>
      <c r="D87" s="218"/>
      <c r="E87" s="201" t="s">
        <v>270</v>
      </c>
      <c r="F87" s="219"/>
      <c r="G87" s="200">
        <v>0.1248</v>
      </c>
    </row>
    <row r="88" spans="1:7" ht="31.15" customHeight="1">
      <c r="A88" s="201">
        <v>1086</v>
      </c>
      <c r="B88" s="216" t="s">
        <v>423</v>
      </c>
      <c r="C88" s="201" t="s">
        <v>269</v>
      </c>
      <c r="D88" s="218"/>
      <c r="E88" s="201" t="s">
        <v>270</v>
      </c>
      <c r="F88" s="219"/>
      <c r="G88" s="200">
        <v>0.052000000000000005</v>
      </c>
    </row>
    <row r="89" spans="1:7" ht="31.15" customHeight="1">
      <c r="A89" s="201">
        <v>1087</v>
      </c>
      <c r="B89" s="216" t="s">
        <v>424</v>
      </c>
      <c r="C89" s="217" t="s">
        <v>246</v>
      </c>
      <c r="D89" s="218"/>
      <c r="E89" s="201" t="s">
        <v>426</v>
      </c>
      <c r="F89" s="219"/>
      <c r="G89" s="200">
        <v>89.91839999999999</v>
      </c>
    </row>
    <row r="90" spans="1:7" ht="31.15" customHeight="1">
      <c r="A90" s="201">
        <v>1088</v>
      </c>
      <c r="B90" s="216" t="s">
        <v>425</v>
      </c>
      <c r="C90" s="217" t="s">
        <v>246</v>
      </c>
      <c r="D90" s="218"/>
      <c r="E90" s="201" t="s">
        <v>426</v>
      </c>
      <c r="F90" s="219"/>
      <c r="G90" s="200">
        <v>61.6616</v>
      </c>
    </row>
    <row r="91" spans="1:7" ht="31.15" customHeight="1">
      <c r="A91" s="201">
        <v>1089</v>
      </c>
      <c r="B91" s="216" t="s">
        <v>431</v>
      </c>
      <c r="C91" s="201" t="s">
        <v>379</v>
      </c>
      <c r="D91" s="218"/>
      <c r="E91" s="201" t="s">
        <v>270</v>
      </c>
      <c r="F91" s="219"/>
      <c r="G91" s="200">
        <v>0.32111418181818185</v>
      </c>
    </row>
    <row r="92" spans="1:7" ht="31.15" customHeight="1">
      <c r="A92" s="201">
        <v>1090</v>
      </c>
      <c r="B92" s="216" t="s">
        <v>428</v>
      </c>
      <c r="C92" s="217" t="s">
        <v>288</v>
      </c>
      <c r="D92" s="218">
        <v>370000</v>
      </c>
      <c r="E92" s="201" t="s">
        <v>278</v>
      </c>
      <c r="F92" s="219"/>
      <c r="G92" s="200">
        <v>494.208</v>
      </c>
    </row>
    <row r="93" spans="1:7" ht="31.15" customHeight="1">
      <c r="A93" s="201">
        <v>1091</v>
      </c>
      <c r="B93" s="216" t="s">
        <v>429</v>
      </c>
      <c r="C93" s="201" t="s">
        <v>290</v>
      </c>
      <c r="D93" s="218">
        <v>370000</v>
      </c>
      <c r="E93" s="201" t="s">
        <v>278</v>
      </c>
      <c r="F93" s="219"/>
      <c r="G93" s="200">
        <v>1797.1200000000001</v>
      </c>
    </row>
    <row r="94" spans="1:7" ht="31.15" customHeight="1">
      <c r="A94" s="201">
        <v>1092</v>
      </c>
      <c r="B94" s="216" t="s">
        <v>430</v>
      </c>
      <c r="C94" s="201" t="s">
        <v>290</v>
      </c>
      <c r="D94" s="218">
        <v>370000</v>
      </c>
      <c r="E94" s="201" t="s">
        <v>278</v>
      </c>
      <c r="F94" s="219"/>
      <c r="G94" s="200">
        <v>2021.7600000000002</v>
      </c>
    </row>
    <row r="95" spans="1:7" ht="31.15" customHeight="1">
      <c r="A95" s="201">
        <v>1093</v>
      </c>
      <c r="B95" s="216" t="s">
        <v>433</v>
      </c>
      <c r="C95" s="201" t="s">
        <v>379</v>
      </c>
      <c r="D95" s="218"/>
      <c r="E95" s="201" t="s">
        <v>270</v>
      </c>
      <c r="F95" s="219"/>
      <c r="G95" s="200">
        <v>5.940480000000001</v>
      </c>
    </row>
    <row r="96" spans="1:7" ht="31.15" customHeight="1">
      <c r="A96" s="201">
        <v>1094</v>
      </c>
      <c r="B96" s="221" t="s">
        <v>434</v>
      </c>
      <c r="C96" s="201" t="s">
        <v>379</v>
      </c>
      <c r="D96" s="218"/>
      <c r="E96" s="201" t="s">
        <v>270</v>
      </c>
      <c r="F96" s="219"/>
      <c r="G96" s="200">
        <v>0.269568</v>
      </c>
    </row>
    <row r="97" spans="1:7" ht="31.15" customHeight="1">
      <c r="A97" s="201">
        <v>1095</v>
      </c>
      <c r="B97" s="216" t="s">
        <v>435</v>
      </c>
      <c r="C97" s="201" t="s">
        <v>379</v>
      </c>
      <c r="D97" s="218"/>
      <c r="E97" s="201" t="s">
        <v>270</v>
      </c>
      <c r="F97" s="219"/>
      <c r="G97" s="200">
        <v>0.269568</v>
      </c>
    </row>
    <row r="98" spans="1:7" ht="31.15" customHeight="1">
      <c r="A98" s="201">
        <v>1096</v>
      </c>
      <c r="B98" s="216" t="s">
        <v>436</v>
      </c>
      <c r="C98" s="201" t="s">
        <v>379</v>
      </c>
      <c r="D98" s="218"/>
      <c r="E98" s="201" t="s">
        <v>270</v>
      </c>
      <c r="F98" s="219"/>
      <c r="G98" s="200">
        <v>2.02176</v>
      </c>
    </row>
    <row r="99" spans="1:7" ht="31.15" customHeight="1">
      <c r="A99" s="201">
        <v>1097</v>
      </c>
      <c r="B99" s="216" t="s">
        <v>437</v>
      </c>
      <c r="C99" s="201" t="s">
        <v>290</v>
      </c>
      <c r="D99" s="218">
        <v>750</v>
      </c>
      <c r="E99" s="201" t="s">
        <v>278</v>
      </c>
      <c r="F99" s="219">
        <v>2</v>
      </c>
      <c r="G99" s="200">
        <v>662.688</v>
      </c>
    </row>
    <row r="100" spans="1:7" ht="31.15" customHeight="1">
      <c r="A100" s="201">
        <v>1098</v>
      </c>
      <c r="B100" s="216" t="s">
        <v>439</v>
      </c>
      <c r="C100" s="201" t="s">
        <v>304</v>
      </c>
      <c r="D100" s="218">
        <v>20</v>
      </c>
      <c r="E100" s="201" t="s">
        <v>270</v>
      </c>
      <c r="F100" s="219"/>
      <c r="G100" s="200">
        <v>1022.112</v>
      </c>
    </row>
    <row r="101" spans="1:7" ht="31.15" customHeight="1">
      <c r="A101" s="201">
        <v>1099</v>
      </c>
      <c r="B101" s="216" t="s">
        <v>444</v>
      </c>
      <c r="C101" s="201" t="s">
        <v>443</v>
      </c>
      <c r="D101" s="218">
        <v>30</v>
      </c>
      <c r="E101" s="201" t="s">
        <v>440</v>
      </c>
      <c r="F101" s="219"/>
      <c r="G101" s="200">
        <v>505.44</v>
      </c>
    </row>
    <row r="102" spans="1:7" ht="31.15" customHeight="1">
      <c r="A102" s="201">
        <v>1100</v>
      </c>
      <c r="B102" s="216" t="s">
        <v>445</v>
      </c>
      <c r="C102" s="201" t="s">
        <v>443</v>
      </c>
      <c r="D102" s="218">
        <v>30</v>
      </c>
      <c r="E102" s="201" t="s">
        <v>440</v>
      </c>
      <c r="F102" s="219"/>
      <c r="G102" s="200">
        <v>948.48</v>
      </c>
    </row>
    <row r="103" spans="1:7" ht="31.15" customHeight="1">
      <c r="A103" s="201">
        <v>1103</v>
      </c>
      <c r="B103" s="216" t="s">
        <v>442</v>
      </c>
      <c r="C103" s="201" t="s">
        <v>441</v>
      </c>
      <c r="D103" s="218"/>
      <c r="E103" s="201" t="s">
        <v>270</v>
      </c>
      <c r="F103" s="219"/>
      <c r="G103" s="200">
        <v>0.041600000000000005</v>
      </c>
    </row>
    <row r="104" spans="1:7" ht="31.15" customHeight="1">
      <c r="A104" s="201">
        <v>1104</v>
      </c>
      <c r="B104" s="216" t="s">
        <v>456</v>
      </c>
      <c r="C104" s="201" t="s">
        <v>379</v>
      </c>
      <c r="D104" s="218"/>
      <c r="E104" s="201" t="s">
        <v>270</v>
      </c>
      <c r="F104" s="219"/>
      <c r="G104" s="200">
        <v>0.16848</v>
      </c>
    </row>
    <row r="105" spans="1:7" ht="31.15" customHeight="1">
      <c r="A105" s="201">
        <v>1105</v>
      </c>
      <c r="B105" s="216" t="s">
        <v>457</v>
      </c>
      <c r="C105" s="201" t="s">
        <v>379</v>
      </c>
      <c r="D105" s="218"/>
      <c r="E105" s="201" t="s">
        <v>270</v>
      </c>
      <c r="F105" s="219"/>
      <c r="G105" s="200">
        <v>0.6354102857142857</v>
      </c>
    </row>
    <row r="106" spans="1:7" ht="31.15" customHeight="1">
      <c r="A106" s="201">
        <v>1106</v>
      </c>
      <c r="B106" s="216" t="s">
        <v>458</v>
      </c>
      <c r="C106" s="201" t="s">
        <v>379</v>
      </c>
      <c r="D106" s="218"/>
      <c r="E106" s="201" t="s">
        <v>270</v>
      </c>
      <c r="F106" s="219"/>
      <c r="G106" s="200">
        <v>0.359424</v>
      </c>
    </row>
    <row r="107" spans="1:7" ht="31.15" customHeight="1">
      <c r="A107" s="201">
        <v>1107</v>
      </c>
      <c r="B107" s="216" t="s">
        <v>459</v>
      </c>
      <c r="C107" s="201" t="s">
        <v>379</v>
      </c>
      <c r="D107" s="218"/>
      <c r="E107" s="201" t="s">
        <v>270</v>
      </c>
      <c r="F107" s="219"/>
      <c r="G107" s="200">
        <v>0.763776</v>
      </c>
    </row>
    <row r="108" spans="1:7" ht="31.15" customHeight="1">
      <c r="A108" s="201">
        <v>1108</v>
      </c>
      <c r="B108" s="216" t="s">
        <v>460</v>
      </c>
      <c r="C108" s="201" t="s">
        <v>379</v>
      </c>
      <c r="D108" s="218"/>
      <c r="E108" s="201" t="s">
        <v>270</v>
      </c>
      <c r="F108" s="219"/>
      <c r="G108" s="200">
        <v>1.467648</v>
      </c>
    </row>
    <row r="109" spans="1:7" ht="31.15" customHeight="1">
      <c r="A109" s="201">
        <v>1109</v>
      </c>
      <c r="B109" s="216" t="s">
        <v>461</v>
      </c>
      <c r="C109" s="201" t="s">
        <v>379</v>
      </c>
      <c r="D109" s="218"/>
      <c r="E109" s="201" t="s">
        <v>270</v>
      </c>
      <c r="F109" s="219"/>
      <c r="G109" s="200">
        <v>1.6045714285714285</v>
      </c>
    </row>
    <row r="110" spans="1:7" ht="31.15" customHeight="1">
      <c r="A110" s="201">
        <v>1110</v>
      </c>
      <c r="B110" s="216" t="s">
        <v>462</v>
      </c>
      <c r="C110" s="217" t="s">
        <v>288</v>
      </c>
      <c r="D110" s="218">
        <v>4500</v>
      </c>
      <c r="E110" s="201" t="s">
        <v>278</v>
      </c>
      <c r="F110" s="219"/>
      <c r="G110" s="200">
        <v>215.6544</v>
      </c>
    </row>
    <row r="111" spans="1:7" ht="31.15" customHeight="1">
      <c r="A111" s="201">
        <v>1111</v>
      </c>
      <c r="B111" s="216" t="s">
        <v>464</v>
      </c>
      <c r="C111" s="201" t="s">
        <v>379</v>
      </c>
      <c r="D111" s="218"/>
      <c r="E111" s="201" t="s">
        <v>270</v>
      </c>
      <c r="F111" s="219"/>
      <c r="G111" s="200">
        <v>2.6956800000000003</v>
      </c>
    </row>
    <row r="112" spans="1:7" ht="31.15" customHeight="1">
      <c r="A112" s="201">
        <v>1112</v>
      </c>
      <c r="B112" s="216" t="s">
        <v>465</v>
      </c>
      <c r="C112" s="217" t="s">
        <v>288</v>
      </c>
      <c r="D112" s="218">
        <v>400</v>
      </c>
      <c r="E112" s="201" t="s">
        <v>278</v>
      </c>
      <c r="F112" s="219"/>
      <c r="G112" s="200">
        <v>1052.8128</v>
      </c>
    </row>
    <row r="113" spans="1:7" ht="31.15" customHeight="1">
      <c r="A113" s="201">
        <v>1113</v>
      </c>
      <c r="B113" s="216" t="s">
        <v>467</v>
      </c>
      <c r="C113" s="201" t="s">
        <v>379</v>
      </c>
      <c r="D113" s="218"/>
      <c r="E113" s="201" t="s">
        <v>270</v>
      </c>
      <c r="F113" s="219"/>
      <c r="G113" s="200">
        <v>0.8611200000000001</v>
      </c>
    </row>
    <row r="114" spans="1:7" ht="31.15" customHeight="1">
      <c r="A114" s="201">
        <v>1114</v>
      </c>
      <c r="B114" s="216" t="s">
        <v>468</v>
      </c>
      <c r="C114" s="201" t="s">
        <v>379</v>
      </c>
      <c r="D114" s="218"/>
      <c r="E114" s="201" t="s">
        <v>270</v>
      </c>
      <c r="F114" s="219"/>
      <c r="G114" s="200">
        <v>0.2532056603773585</v>
      </c>
    </row>
    <row r="115" spans="1:7" ht="31.15" customHeight="1">
      <c r="A115" s="201">
        <v>1115</v>
      </c>
      <c r="B115" s="216" t="s">
        <v>469</v>
      </c>
      <c r="C115" s="201" t="s">
        <v>379</v>
      </c>
      <c r="D115" s="218"/>
      <c r="E115" s="201" t="s">
        <v>270</v>
      </c>
      <c r="F115" s="219"/>
      <c r="G115" s="200">
        <v>0.40435200000000004</v>
      </c>
    </row>
    <row r="116" spans="1:7" ht="31.15" customHeight="1">
      <c r="A116" s="201">
        <v>1116</v>
      </c>
      <c r="B116" s="222" t="s">
        <v>470</v>
      </c>
      <c r="C116" s="201" t="s">
        <v>379</v>
      </c>
      <c r="D116" s="218"/>
      <c r="E116" s="201" t="s">
        <v>270</v>
      </c>
      <c r="F116" s="219"/>
      <c r="G116" s="200">
        <v>0.39394762105263154</v>
      </c>
    </row>
    <row r="117" spans="1:7" ht="31.15" customHeight="1">
      <c r="A117" s="201">
        <v>1117</v>
      </c>
      <c r="B117" s="223" t="s">
        <v>476</v>
      </c>
      <c r="C117" s="201" t="s">
        <v>379</v>
      </c>
      <c r="D117" s="218"/>
      <c r="E117" s="201" t="s">
        <v>270</v>
      </c>
      <c r="F117" s="219"/>
      <c r="G117" s="200">
        <v>0.5616</v>
      </c>
    </row>
    <row r="118" spans="1:7" ht="31.15" customHeight="1">
      <c r="A118" s="201">
        <v>1118</v>
      </c>
      <c r="B118" s="223" t="s">
        <v>479</v>
      </c>
      <c r="C118" s="201" t="s">
        <v>379</v>
      </c>
      <c r="D118" s="218"/>
      <c r="E118" s="201" t="s">
        <v>270</v>
      </c>
      <c r="F118" s="219"/>
      <c r="G118" s="200">
        <v>1.2092689655172415</v>
      </c>
    </row>
    <row r="119" spans="1:7" ht="31.15" customHeight="1">
      <c r="A119" s="201">
        <v>1119</v>
      </c>
      <c r="B119" s="223" t="s">
        <v>477</v>
      </c>
      <c r="C119" s="217" t="s">
        <v>288</v>
      </c>
      <c r="D119" s="218">
        <v>5500</v>
      </c>
      <c r="E119" s="201" t="s">
        <v>278</v>
      </c>
      <c r="F119" s="219"/>
      <c r="G119" s="200">
        <v>2314.9152</v>
      </c>
    </row>
    <row r="120" spans="1:7" ht="31.15" customHeight="1">
      <c r="A120" s="201">
        <v>1120</v>
      </c>
      <c r="B120" s="223" t="s">
        <v>480</v>
      </c>
      <c r="C120" s="201" t="s">
        <v>379</v>
      </c>
      <c r="D120" s="218"/>
      <c r="E120" s="201" t="s">
        <v>270</v>
      </c>
      <c r="F120" s="219"/>
      <c r="G120" s="200">
        <v>2.2089600000000003</v>
      </c>
    </row>
    <row r="121" spans="1:7" ht="31.15" customHeight="1">
      <c r="A121" s="201">
        <v>1121</v>
      </c>
      <c r="B121" s="223" t="s">
        <v>481</v>
      </c>
      <c r="C121" s="201" t="s">
        <v>379</v>
      </c>
      <c r="D121" s="218"/>
      <c r="E121" s="201" t="s">
        <v>270</v>
      </c>
      <c r="F121" s="219"/>
      <c r="G121" s="200">
        <v>0.7164194594594596</v>
      </c>
    </row>
    <row r="122" spans="1:7" ht="31.15" customHeight="1">
      <c r="A122" s="201">
        <v>1122</v>
      </c>
      <c r="B122" s="224" t="s">
        <v>482</v>
      </c>
      <c r="C122" s="201" t="s">
        <v>379</v>
      </c>
      <c r="D122" s="218"/>
      <c r="E122" s="201" t="s">
        <v>270</v>
      </c>
      <c r="F122" s="219"/>
      <c r="G122" s="200">
        <v>0.15961263157894737</v>
      </c>
    </row>
    <row r="123" spans="1:7" ht="31.15" customHeight="1">
      <c r="A123" s="201">
        <v>1123</v>
      </c>
      <c r="B123" s="224" t="s">
        <v>483</v>
      </c>
      <c r="C123" s="201" t="s">
        <v>379</v>
      </c>
      <c r="D123" s="218"/>
      <c r="E123" s="201" t="s">
        <v>270</v>
      </c>
      <c r="F123" s="219"/>
      <c r="G123" s="200">
        <v>0.15961263157894737</v>
      </c>
    </row>
    <row r="124" spans="1:7" ht="31.15" customHeight="1">
      <c r="A124" s="201">
        <v>1124</v>
      </c>
      <c r="B124" s="224" t="s">
        <v>484</v>
      </c>
      <c r="C124" s="217" t="s">
        <v>288</v>
      </c>
      <c r="D124" s="218">
        <v>55000</v>
      </c>
      <c r="E124" s="201" t="s">
        <v>278</v>
      </c>
      <c r="F124" s="219"/>
      <c r="G124" s="200">
        <v>2368.8288</v>
      </c>
    </row>
    <row r="125" spans="1:7" ht="31.15" customHeight="1">
      <c r="A125" s="201">
        <v>1125</v>
      </c>
      <c r="B125" s="224" t="s">
        <v>485</v>
      </c>
      <c r="C125" s="217" t="s">
        <v>288</v>
      </c>
      <c r="D125" s="218">
        <v>55000</v>
      </c>
      <c r="E125" s="201" t="s">
        <v>278</v>
      </c>
      <c r="F125" s="219"/>
      <c r="G125" s="200">
        <v>2368.8288</v>
      </c>
    </row>
    <row r="126" spans="1:7" ht="31.15" customHeight="1">
      <c r="A126" s="201">
        <v>1126</v>
      </c>
      <c r="B126" s="216" t="s">
        <v>488</v>
      </c>
      <c r="C126" s="225" t="s">
        <v>246</v>
      </c>
      <c r="D126" s="218">
        <v>55000</v>
      </c>
      <c r="E126" s="201" t="s">
        <v>278</v>
      </c>
      <c r="F126" s="219"/>
      <c r="G126" s="200">
        <v>3933.3736000000004</v>
      </c>
    </row>
    <row r="127" spans="1:7" ht="31.15" customHeight="1">
      <c r="A127" s="201">
        <v>1127</v>
      </c>
      <c r="B127" s="216" t="s">
        <v>489</v>
      </c>
      <c r="C127" s="225" t="s">
        <v>246</v>
      </c>
      <c r="D127" s="218">
        <v>55000</v>
      </c>
      <c r="E127" s="201" t="s">
        <v>278</v>
      </c>
      <c r="F127" s="219"/>
      <c r="G127" s="200">
        <v>2520.4608000000003</v>
      </c>
    </row>
    <row r="128" spans="1:7" ht="31.15" customHeight="1">
      <c r="A128" s="201">
        <v>1128</v>
      </c>
      <c r="B128" s="216" t="s">
        <v>490</v>
      </c>
      <c r="C128" s="225" t="s">
        <v>246</v>
      </c>
      <c r="D128" s="218">
        <v>55000</v>
      </c>
      <c r="E128" s="201" t="s">
        <v>278</v>
      </c>
      <c r="F128" s="219"/>
      <c r="G128" s="200">
        <v>7413.12</v>
      </c>
    </row>
    <row r="129" spans="1:7" ht="31.15" customHeight="1">
      <c r="A129" s="201">
        <v>1129</v>
      </c>
      <c r="B129" s="216" t="s">
        <v>491</v>
      </c>
      <c r="C129" s="225" t="s">
        <v>246</v>
      </c>
      <c r="D129" s="218">
        <v>55000</v>
      </c>
      <c r="E129" s="201" t="s">
        <v>278</v>
      </c>
      <c r="F129" s="219"/>
      <c r="G129" s="200">
        <v>3436.853333333333</v>
      </c>
    </row>
    <row r="130" spans="1:7" ht="31.15" customHeight="1">
      <c r="A130" s="201">
        <v>1130</v>
      </c>
      <c r="B130" s="216" t="s">
        <v>492</v>
      </c>
      <c r="C130" s="225" t="s">
        <v>246</v>
      </c>
      <c r="D130" s="218">
        <v>55000</v>
      </c>
      <c r="E130" s="201" t="s">
        <v>278</v>
      </c>
      <c r="F130" s="219"/>
      <c r="G130" s="200">
        <v>330.2208</v>
      </c>
    </row>
    <row r="131" spans="1:7" ht="31.15" customHeight="1">
      <c r="A131" s="201">
        <v>1131</v>
      </c>
      <c r="B131" s="216" t="s">
        <v>493</v>
      </c>
      <c r="C131" s="225" t="s">
        <v>246</v>
      </c>
      <c r="D131" s="218">
        <v>55000</v>
      </c>
      <c r="E131" s="201" t="s">
        <v>278</v>
      </c>
      <c r="F131" s="219"/>
      <c r="G131" s="200">
        <v>215.6544</v>
      </c>
    </row>
    <row r="132" spans="1:7" ht="31.15" customHeight="1">
      <c r="A132" s="201">
        <v>1132</v>
      </c>
      <c r="B132" s="224" t="s">
        <v>496</v>
      </c>
      <c r="C132" s="201" t="s">
        <v>379</v>
      </c>
      <c r="D132" s="218"/>
      <c r="E132" s="201" t="s">
        <v>270</v>
      </c>
      <c r="F132" s="219"/>
      <c r="G132" s="200">
        <v>2.3212800000000002</v>
      </c>
    </row>
    <row r="133" spans="1:7" ht="31.15" customHeight="1">
      <c r="A133" s="201">
        <v>1133</v>
      </c>
      <c r="B133" s="224" t="s">
        <v>499</v>
      </c>
      <c r="C133" s="201" t="s">
        <v>379</v>
      </c>
      <c r="D133" s="218"/>
      <c r="E133" s="201" t="s">
        <v>270</v>
      </c>
      <c r="F133" s="219"/>
      <c r="G133" s="200">
        <v>0.7261841622198506</v>
      </c>
    </row>
    <row r="134" spans="1:7" ht="31.15" customHeight="1">
      <c r="A134" s="201">
        <v>1134</v>
      </c>
      <c r="B134" s="224" t="s">
        <v>498</v>
      </c>
      <c r="C134" s="201" t="s">
        <v>379</v>
      </c>
      <c r="D134" s="218"/>
      <c r="E134" s="201" t="s">
        <v>270</v>
      </c>
      <c r="F134" s="219"/>
      <c r="G134" s="200">
        <v>0.8939755102040817</v>
      </c>
    </row>
    <row r="135" spans="1:7" ht="31.15" customHeight="1">
      <c r="A135" s="201">
        <v>1135</v>
      </c>
      <c r="B135" s="224" t="s">
        <v>497</v>
      </c>
      <c r="C135" s="201" t="s">
        <v>379</v>
      </c>
      <c r="D135" s="218"/>
      <c r="E135" s="201" t="s">
        <v>270</v>
      </c>
      <c r="F135" s="219"/>
      <c r="G135" s="200">
        <v>0.42681600000000003</v>
      </c>
    </row>
    <row r="136" spans="1:7" ht="31.15" customHeight="1">
      <c r="A136" s="201">
        <v>1136</v>
      </c>
      <c r="B136" s="224" t="s">
        <v>500</v>
      </c>
      <c r="C136" s="201" t="s">
        <v>379</v>
      </c>
      <c r="D136" s="218"/>
      <c r="E136" s="201" t="s">
        <v>270</v>
      </c>
      <c r="F136" s="219"/>
      <c r="G136" s="200">
        <v>1.1232</v>
      </c>
    </row>
    <row r="137" spans="1:7" ht="31.15" customHeight="1">
      <c r="A137" s="201">
        <v>1137</v>
      </c>
      <c r="B137" s="224" t="s">
        <v>501</v>
      </c>
      <c r="C137" s="201" t="s">
        <v>379</v>
      </c>
      <c r="D137" s="218"/>
      <c r="E137" s="201" t="s">
        <v>270</v>
      </c>
      <c r="F137" s="219"/>
      <c r="G137" s="200">
        <v>0.08107937500000001</v>
      </c>
    </row>
    <row r="138" spans="1:7" ht="31.15" customHeight="1">
      <c r="A138" s="201">
        <v>1138</v>
      </c>
      <c r="B138" s="224" t="s">
        <v>502</v>
      </c>
      <c r="C138" s="201" t="s">
        <v>379</v>
      </c>
      <c r="D138" s="218"/>
      <c r="E138" s="201" t="s">
        <v>270</v>
      </c>
      <c r="F138" s="219"/>
      <c r="G138" s="200">
        <v>0.53352</v>
      </c>
    </row>
    <row r="139" spans="1:7" ht="31.15" customHeight="1">
      <c r="A139" s="201">
        <v>1139</v>
      </c>
      <c r="B139" s="224" t="s">
        <v>508</v>
      </c>
      <c r="C139" s="201" t="s">
        <v>379</v>
      </c>
      <c r="D139" s="218"/>
      <c r="E139" s="201" t="s">
        <v>270</v>
      </c>
      <c r="F139" s="219"/>
      <c r="G139" s="200">
        <v>0.6289920000000001</v>
      </c>
    </row>
    <row r="140" spans="1:7" ht="31.15" customHeight="1">
      <c r="A140" s="201">
        <v>1140</v>
      </c>
      <c r="B140" s="224" t="s">
        <v>509</v>
      </c>
      <c r="C140" s="201" t="s">
        <v>379</v>
      </c>
      <c r="D140" s="218"/>
      <c r="E140" s="201" t="s">
        <v>270</v>
      </c>
      <c r="F140" s="219"/>
      <c r="G140" s="200">
        <v>0.41184000000000004</v>
      </c>
    </row>
    <row r="141" spans="1:7" ht="31.15" customHeight="1">
      <c r="A141" s="201">
        <v>1141</v>
      </c>
      <c r="B141" s="224" t="s">
        <v>510</v>
      </c>
      <c r="C141" s="201" t="s">
        <v>379</v>
      </c>
      <c r="D141" s="218"/>
      <c r="E141" s="201" t="s">
        <v>270</v>
      </c>
      <c r="F141" s="219"/>
      <c r="G141" s="200">
        <v>2.02176</v>
      </c>
    </row>
    <row r="142" spans="1:7" ht="31.15" customHeight="1">
      <c r="A142" s="201">
        <v>1142</v>
      </c>
      <c r="B142" s="226" t="s">
        <v>511</v>
      </c>
      <c r="C142" s="201" t="s">
        <v>379</v>
      </c>
      <c r="D142" s="218"/>
      <c r="E142" s="201" t="s">
        <v>270</v>
      </c>
      <c r="F142" s="219"/>
      <c r="G142" s="200">
        <v>1.4601600000000001</v>
      </c>
    </row>
    <row r="143" spans="1:7" ht="31.15" customHeight="1">
      <c r="A143" s="201">
        <v>1143</v>
      </c>
      <c r="B143" s="226" t="s">
        <v>512</v>
      </c>
      <c r="C143" s="217" t="s">
        <v>288</v>
      </c>
      <c r="D143" s="218">
        <v>16000</v>
      </c>
      <c r="E143" s="201" t="s">
        <v>278</v>
      </c>
      <c r="F143" s="219"/>
      <c r="G143" s="200">
        <v>494.208</v>
      </c>
    </row>
    <row r="144" spans="1:7" ht="31.15" customHeight="1">
      <c r="A144" s="201">
        <v>1144</v>
      </c>
      <c r="B144" s="226" t="s">
        <v>515</v>
      </c>
      <c r="C144" s="201" t="s">
        <v>379</v>
      </c>
      <c r="D144" s="218">
        <v>100</v>
      </c>
      <c r="E144" s="227" t="s">
        <v>251</v>
      </c>
      <c r="F144" s="219"/>
      <c r="G144" s="200">
        <v>2830.464</v>
      </c>
    </row>
    <row r="145" spans="1:7" ht="31.15" customHeight="1">
      <c r="A145" s="201">
        <v>1145</v>
      </c>
      <c r="B145" s="228" t="s">
        <v>516</v>
      </c>
      <c r="C145" s="201" t="s">
        <v>290</v>
      </c>
      <c r="D145" s="218">
        <v>3400</v>
      </c>
      <c r="E145" s="201" t="s">
        <v>278</v>
      </c>
      <c r="F145" s="219"/>
      <c r="G145" s="200">
        <v>831.1680000000001</v>
      </c>
    </row>
    <row r="146" spans="1:7" ht="31.15" customHeight="1">
      <c r="A146" s="201">
        <v>1146</v>
      </c>
      <c r="B146" s="226" t="s">
        <v>514</v>
      </c>
      <c r="C146" s="201" t="s">
        <v>290</v>
      </c>
      <c r="D146" s="218">
        <v>3400</v>
      </c>
      <c r="E146" s="201" t="s">
        <v>278</v>
      </c>
      <c r="F146" s="219"/>
      <c r="G146" s="200">
        <v>818.6880000000001</v>
      </c>
    </row>
    <row r="147" spans="1:7" ht="31.15" customHeight="1">
      <c r="A147" s="201">
        <v>1147</v>
      </c>
      <c r="B147" s="226" t="s">
        <v>518</v>
      </c>
      <c r="C147" s="201" t="s">
        <v>379</v>
      </c>
      <c r="D147" s="218">
        <v>100</v>
      </c>
      <c r="E147" s="227" t="s">
        <v>251</v>
      </c>
      <c r="F147" s="219">
        <v>2</v>
      </c>
      <c r="G147" s="200">
        <v>931.4136000000001</v>
      </c>
    </row>
    <row r="148" spans="1:7" ht="31.15" customHeight="1">
      <c r="A148" s="201">
        <v>1148</v>
      </c>
      <c r="B148" s="226" t="s">
        <v>519</v>
      </c>
      <c r="C148" s="201" t="s">
        <v>290</v>
      </c>
      <c r="D148" s="218">
        <v>1000</v>
      </c>
      <c r="E148" s="201" t="s">
        <v>278</v>
      </c>
      <c r="F148" s="219"/>
      <c r="G148" s="200">
        <v>3055.104</v>
      </c>
    </row>
  </sheetData>
  <mergeCells count="2">
    <mergeCell ref="H64:I64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4FAEC-DD6D-42E4-BEF0-1956DEB539FC}">
  <sheetPr>
    <tabColor rgb="FFFFFFCC"/>
  </sheetPr>
  <dimension ref="A1:M48"/>
  <sheetViews>
    <sheetView workbookViewId="0" topLeftCell="A28">
      <selection activeCell="A13" sqref="A13:XFD13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procedur'!C46</f>
        <v>Dehydrogenaza mleczanowa (LDH)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procedur'!B46</f>
        <v>K33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43.9" customHeight="1">
      <c r="A8" s="119">
        <f>'Przykładowe materiały - ceny'!A113</f>
        <v>1113</v>
      </c>
      <c r="B8" s="120" t="str">
        <f>'Przykładowe materiały - ceny'!B113</f>
        <v>Odczynnik do LDH</v>
      </c>
      <c r="C8" s="119" t="str">
        <f>'Przykładowe materiały - ceny'!C113</f>
        <v>odczynnik do badań</v>
      </c>
      <c r="D8" s="119">
        <v>1</v>
      </c>
      <c r="E8" s="119" t="str">
        <f>'Przykładowe materiały - ceny'!E113</f>
        <v>szt</v>
      </c>
      <c r="F8" s="119">
        <v>1</v>
      </c>
      <c r="G8" s="122">
        <f>'Przykładowe materiały - ceny'!G113</f>
        <v>0.8611200000000001</v>
      </c>
      <c r="H8" s="123">
        <f>(F8/D8)*G8</f>
        <v>0.8611200000000001</v>
      </c>
      <c r="I8" s="124"/>
      <c r="J8" s="113"/>
      <c r="K8" s="113"/>
      <c r="L8" s="113"/>
      <c r="M8" s="113"/>
    </row>
    <row r="9" spans="1:13" ht="45">
      <c r="A9" s="119">
        <f>'Przykładowe materiały - ceny'!A92</f>
        <v>1090</v>
      </c>
      <c r="B9" s="120" t="str">
        <f>'Przykładowe materiały - ceny'!B92</f>
        <v>Odczynnik do kalibracji CFAS</v>
      </c>
      <c r="C9" s="119" t="str">
        <f>'Przykładowe materiały - ceny'!C92</f>
        <v>odczynnik  do kalibracji</v>
      </c>
      <c r="D9" s="119">
        <f>'Przykładowe materiały - ceny'!D92</f>
        <v>370000</v>
      </c>
      <c r="E9" s="119" t="str">
        <f>'Przykładowe materiały - ceny'!E92</f>
        <v>zestaw roczny</v>
      </c>
      <c r="F9" s="119">
        <v>1</v>
      </c>
      <c r="G9" s="122">
        <f>'Przykładowe materiały - ceny'!G92</f>
        <v>494.208</v>
      </c>
      <c r="H9" s="174">
        <f aca="true" t="shared" si="0" ref="H9:H11">(F9/D9)*G9</f>
        <v>0.0013356972972972973</v>
      </c>
      <c r="I9" s="124" t="s">
        <v>432</v>
      </c>
      <c r="J9" s="113"/>
      <c r="K9" s="113"/>
      <c r="L9" s="113"/>
      <c r="M9" s="113"/>
    </row>
    <row r="10" spans="1:13" ht="30">
      <c r="A10" s="119">
        <f>'Przykładowe materiały - ceny'!A93</f>
        <v>1091</v>
      </c>
      <c r="B10" s="120" t="str">
        <f>'Przykładowe materiały - ceny'!B93</f>
        <v>Odczynnik do kontroli PCCCM1</v>
      </c>
      <c r="C10" s="119" t="str">
        <f>'Przykładowe materiały - ceny'!C93</f>
        <v>materiał do kontroli</v>
      </c>
      <c r="D10" s="125">
        <f>'Przykładowe materiały - ceny'!D93</f>
        <v>370000</v>
      </c>
      <c r="E10" s="119" t="str">
        <f>'Przykładowe materiały - ceny'!E93</f>
        <v>zestaw roczny</v>
      </c>
      <c r="F10" s="119">
        <v>1</v>
      </c>
      <c r="G10" s="122">
        <f>'Przykładowe materiały - ceny'!G93</f>
        <v>1797.1200000000001</v>
      </c>
      <c r="H10" s="174">
        <f t="shared" si="0"/>
        <v>0.004857081081081081</v>
      </c>
      <c r="I10" s="124" t="s">
        <v>432</v>
      </c>
      <c r="J10" s="113"/>
      <c r="K10" s="113"/>
      <c r="L10" s="113"/>
      <c r="M10" s="113"/>
    </row>
    <row r="11" spans="1:13" ht="30">
      <c r="A11" s="119">
        <f>'Przykładowe materiały - ceny'!A94</f>
        <v>1092</v>
      </c>
      <c r="B11" s="120" t="str">
        <f>'Przykładowe materiały - ceny'!B94</f>
        <v>Odczynnik do kontroli PCCCM2</v>
      </c>
      <c r="C11" s="119" t="str">
        <f>'Przykładowe materiały - ceny'!C94</f>
        <v>materiał do kontroli</v>
      </c>
      <c r="D11" s="125">
        <f>'Przykładowe materiały - ceny'!D94</f>
        <v>370000</v>
      </c>
      <c r="E11" s="119" t="str">
        <f>'Przykładowe materiały - ceny'!E94</f>
        <v>zestaw roczny</v>
      </c>
      <c r="F11" s="119">
        <v>1</v>
      </c>
      <c r="G11" s="122">
        <f>'Przykładowe materiały - ceny'!G94</f>
        <v>2021.7600000000002</v>
      </c>
      <c r="H11" s="174">
        <f t="shared" si="0"/>
        <v>0.005464216216216217</v>
      </c>
      <c r="I11" s="124" t="s">
        <v>432</v>
      </c>
      <c r="J11" s="113"/>
      <c r="K11" s="113"/>
      <c r="L11" s="113"/>
      <c r="M11" s="113"/>
    </row>
    <row r="12" spans="1:13" ht="45" customHeight="1">
      <c r="A12" s="119"/>
      <c r="B12" s="124" t="s">
        <v>416</v>
      </c>
      <c r="C12" s="124"/>
      <c r="D12" s="125"/>
      <c r="E12" s="124"/>
      <c r="F12" s="124"/>
      <c r="G12" s="126"/>
      <c r="H12" s="123">
        <f>'Załącznik 2'!H20</f>
        <v>0.23179417873873875</v>
      </c>
      <c r="I12" s="124"/>
      <c r="J12" s="113"/>
      <c r="K12" s="113"/>
      <c r="L12" s="113"/>
      <c r="M12" s="113"/>
    </row>
    <row r="13" spans="1:13" s="25" customFormat="1" ht="37.15" customHeight="1">
      <c r="A13" s="20"/>
      <c r="B13" s="21" t="s">
        <v>561</v>
      </c>
      <c r="C13" s="22"/>
      <c r="D13" s="24"/>
      <c r="E13" s="23"/>
      <c r="F13" s="24"/>
      <c r="G13" s="24"/>
      <c r="H13" s="42">
        <f>'Przykładowe materiały wspólne'!H29</f>
        <v>0.07908550171815339</v>
      </c>
      <c r="I13" s="26"/>
      <c r="J13" s="69"/>
      <c r="K13" s="69"/>
      <c r="L13" s="69"/>
      <c r="M13" s="69"/>
    </row>
    <row r="14" spans="1:13" ht="15">
      <c r="A14" s="145"/>
      <c r="B14" s="145"/>
      <c r="C14" s="145"/>
      <c r="D14" s="145"/>
      <c r="E14" s="145"/>
      <c r="F14" s="145"/>
      <c r="G14" s="145"/>
      <c r="H14" s="145"/>
      <c r="I14" s="145"/>
      <c r="J14" s="113"/>
      <c r="K14" s="113"/>
      <c r="L14" s="113"/>
      <c r="M14" s="113"/>
    </row>
    <row r="15" spans="1:13" ht="15">
      <c r="A15" s="124"/>
      <c r="B15" s="124"/>
      <c r="C15" s="124"/>
      <c r="D15" s="125"/>
      <c r="E15" s="124"/>
      <c r="F15" s="124"/>
      <c r="G15" s="126"/>
      <c r="H15" s="123"/>
      <c r="I15" s="124"/>
      <c r="J15" s="113"/>
      <c r="K15" s="113"/>
      <c r="L15" s="113"/>
      <c r="M15" s="113"/>
    </row>
    <row r="16" spans="1:13" ht="15">
      <c r="A16" s="124"/>
      <c r="B16" s="124"/>
      <c r="C16" s="124"/>
      <c r="D16" s="125"/>
      <c r="E16" s="124"/>
      <c r="F16" s="124"/>
      <c r="G16" s="126"/>
      <c r="H16" s="123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20.45" customHeight="1">
      <c r="A19" s="339" t="s">
        <v>221</v>
      </c>
      <c r="B19" s="340"/>
      <c r="C19" s="340"/>
      <c r="D19" s="340"/>
      <c r="E19" s="340"/>
      <c r="F19" s="340"/>
      <c r="G19" s="341"/>
      <c r="H19" s="127">
        <f>SUM(H8:H18)</f>
        <v>1.1836566750514868</v>
      </c>
      <c r="I19" s="124"/>
      <c r="J19" s="113"/>
      <c r="K19" s="113"/>
      <c r="L19" s="113"/>
      <c r="M19" s="113"/>
    </row>
    <row r="20" spans="1:13" ht="15">
      <c r="A20" s="128"/>
      <c r="B20" s="128"/>
      <c r="C20" s="128"/>
      <c r="D20" s="129"/>
      <c r="E20" s="128"/>
      <c r="F20" s="128"/>
      <c r="G20" s="129"/>
      <c r="H20" s="128"/>
      <c r="I20" s="128"/>
      <c r="J20" s="113"/>
      <c r="K20" s="113"/>
      <c r="L20" s="113"/>
      <c r="M20" s="113"/>
    </row>
    <row r="21" spans="1:13" ht="15">
      <c r="A21" s="112" t="s">
        <v>175</v>
      </c>
      <c r="B21" s="113"/>
      <c r="C21" s="113"/>
      <c r="D21" s="130"/>
      <c r="E21" s="113"/>
      <c r="F21" s="113"/>
      <c r="G21" s="130"/>
      <c r="H21" s="128"/>
      <c r="I21" s="128"/>
      <c r="J21" s="113"/>
      <c r="K21" s="113"/>
      <c r="L21" s="113"/>
      <c r="M21" s="113"/>
    </row>
    <row r="22" spans="1:13" ht="15">
      <c r="A22" s="112" t="s">
        <v>176</v>
      </c>
      <c r="B22" s="131" t="s">
        <v>226</v>
      </c>
      <c r="C22" s="131" t="s">
        <v>227</v>
      </c>
      <c r="D22" s="113"/>
      <c r="E22" s="113"/>
      <c r="F22" s="113"/>
      <c r="G22" s="113"/>
      <c r="H22" s="132"/>
      <c r="I22" s="128"/>
      <c r="J22" s="113"/>
      <c r="K22" s="113"/>
      <c r="L22" s="113"/>
      <c r="M22" s="113"/>
    </row>
    <row r="23" spans="1:13" ht="15">
      <c r="A23" s="133" t="s">
        <v>167</v>
      </c>
      <c r="B23" s="134">
        <f>'Przykładowe stawki wynagrodzeń'!E14</f>
        <v>44.821322413636366</v>
      </c>
      <c r="C23" s="134">
        <f>B23/60</f>
        <v>0.7470220402272728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5">
      <c r="A24" s="135" t="s">
        <v>207</v>
      </c>
      <c r="B24" s="136">
        <f>'Przykładowe stawki wynagrodzeń'!E19</f>
        <v>31.11891829375</v>
      </c>
      <c r="C24" s="136">
        <f aca="true" t="shared" si="1" ref="C24:C25">B24/60</f>
        <v>0.5186486382291666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208</v>
      </c>
      <c r="B25" s="136">
        <f>'Przykładowe stawki wynagrodzeń'!E21</f>
        <v>24.84834975</v>
      </c>
      <c r="C25" s="136">
        <f t="shared" si="1"/>
        <v>0.4141391625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/>
      <c r="B26" s="136"/>
      <c r="C26" s="136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60">
      <c r="A27" s="114" t="s">
        <v>232</v>
      </c>
      <c r="B27" s="114" t="s">
        <v>222</v>
      </c>
      <c r="C27" s="114" t="s">
        <v>214</v>
      </c>
      <c r="D27" s="114" t="s">
        <v>233</v>
      </c>
      <c r="E27" s="114" t="s">
        <v>234</v>
      </c>
      <c r="F27" s="114" t="s">
        <v>223</v>
      </c>
      <c r="G27" s="114" t="s">
        <v>224</v>
      </c>
      <c r="H27" s="113"/>
      <c r="I27" s="113"/>
      <c r="J27" s="113"/>
      <c r="K27" s="113"/>
      <c r="L27" s="113"/>
      <c r="M27" s="113"/>
    </row>
    <row r="28" spans="1:13" ht="15">
      <c r="A28" s="118"/>
      <c r="B28" s="116" t="s">
        <v>153</v>
      </c>
      <c r="C28" s="116" t="s">
        <v>155</v>
      </c>
      <c r="D28" s="116" t="s">
        <v>156</v>
      </c>
      <c r="E28" s="116" t="s">
        <v>157</v>
      </c>
      <c r="F28" s="116" t="s">
        <v>158</v>
      </c>
      <c r="G28" s="137" t="s">
        <v>225</v>
      </c>
      <c r="H28" s="113"/>
      <c r="I28" s="113"/>
      <c r="J28" s="113"/>
      <c r="K28" s="113"/>
      <c r="L28" s="113"/>
      <c r="M28" s="113"/>
    </row>
    <row r="29" spans="1:13" ht="20.45" customHeight="1">
      <c r="A29" s="124" t="s">
        <v>238</v>
      </c>
      <c r="B29" s="119" t="str">
        <f>A24</f>
        <v>technik analityki</v>
      </c>
      <c r="C29" s="119">
        <v>3</v>
      </c>
      <c r="D29" s="119" t="s">
        <v>166</v>
      </c>
      <c r="E29" s="121">
        <v>5</v>
      </c>
      <c r="F29" s="138">
        <f>C24</f>
        <v>0.5186486382291666</v>
      </c>
      <c r="G29" s="139">
        <f>(E29/C29)*F29</f>
        <v>0.8644143970486111</v>
      </c>
      <c r="H29" s="113"/>
      <c r="I29" s="113"/>
      <c r="J29" s="113"/>
      <c r="K29" s="113"/>
      <c r="L29" s="113"/>
      <c r="M29" s="113"/>
    </row>
    <row r="30" spans="1:13" ht="20.45" customHeight="1">
      <c r="A30" s="124" t="s">
        <v>387</v>
      </c>
      <c r="B30" s="119" t="str">
        <f>A25</f>
        <v>pomoc laboratoryjna</v>
      </c>
      <c r="C30" s="125">
        <v>1500</v>
      </c>
      <c r="D30" s="119" t="s">
        <v>166</v>
      </c>
      <c r="E30" s="121">
        <v>5</v>
      </c>
      <c r="F30" s="138">
        <f>C25</f>
        <v>0.4141391625</v>
      </c>
      <c r="G30" s="178">
        <f aca="true" t="shared" si="2" ref="G30:G35">(E30/C30)*F30</f>
        <v>0.0013804638750000001</v>
      </c>
      <c r="H30" s="113"/>
      <c r="I30" s="113"/>
      <c r="J30" s="113"/>
      <c r="K30" s="113"/>
      <c r="L30" s="113"/>
      <c r="M30" s="113"/>
    </row>
    <row r="31" spans="1:13" ht="25.15" customHeight="1">
      <c r="A31" s="124" t="s">
        <v>418</v>
      </c>
      <c r="B31" s="140" t="str">
        <f>A23</f>
        <v>diagnosta laboratoryjny</v>
      </c>
      <c r="C31" s="125">
        <v>1500</v>
      </c>
      <c r="D31" s="119" t="s">
        <v>166</v>
      </c>
      <c r="E31" s="121">
        <v>60</v>
      </c>
      <c r="F31" s="138">
        <f>C23</f>
        <v>0.7470220402272728</v>
      </c>
      <c r="G31" s="178">
        <f t="shared" si="2"/>
        <v>0.029880881609090915</v>
      </c>
      <c r="H31" s="113"/>
      <c r="I31" s="113"/>
      <c r="J31" s="113"/>
      <c r="K31" s="113"/>
      <c r="L31" s="113"/>
      <c r="M31" s="113"/>
    </row>
    <row r="32" spans="1:13" ht="19.9" customHeight="1">
      <c r="A32" s="124" t="s">
        <v>420</v>
      </c>
      <c r="B32" s="119" t="str">
        <f>A23</f>
        <v>diagnosta laboratoryjny</v>
      </c>
      <c r="C32" s="125">
        <v>60</v>
      </c>
      <c r="D32" s="119" t="s">
        <v>166</v>
      </c>
      <c r="E32" s="121">
        <v>35</v>
      </c>
      <c r="F32" s="138">
        <f>C23</f>
        <v>0.7470220402272728</v>
      </c>
      <c r="G32" s="178">
        <f t="shared" si="2"/>
        <v>0.4357628567992425</v>
      </c>
      <c r="H32" s="113"/>
      <c r="I32" s="113"/>
      <c r="J32" s="113"/>
      <c r="K32" s="113"/>
      <c r="L32" s="113"/>
      <c r="M32" s="113"/>
    </row>
    <row r="33" spans="1:13" ht="19.9" customHeight="1">
      <c r="A33" s="124" t="s">
        <v>317</v>
      </c>
      <c r="B33" s="119" t="str">
        <f>A23</f>
        <v>diagnosta laboratoryjny</v>
      </c>
      <c r="C33" s="125">
        <v>60</v>
      </c>
      <c r="D33" s="119" t="s">
        <v>166</v>
      </c>
      <c r="E33" s="121">
        <v>20</v>
      </c>
      <c r="F33" s="138">
        <f>C23</f>
        <v>0.7470220402272728</v>
      </c>
      <c r="G33" s="178">
        <f t="shared" si="2"/>
        <v>0.24900734674242425</v>
      </c>
      <c r="H33" s="113"/>
      <c r="I33" s="113"/>
      <c r="J33" s="113"/>
      <c r="K33" s="113"/>
      <c r="L33" s="113"/>
      <c r="M33" s="113"/>
    </row>
    <row r="34" spans="1:13" ht="19.9" customHeight="1">
      <c r="A34" s="336" t="s">
        <v>318</v>
      </c>
      <c r="B34" s="119" t="str">
        <f>A24</f>
        <v>technik analityki</v>
      </c>
      <c r="C34" s="125">
        <v>1500</v>
      </c>
      <c r="D34" s="119" t="s">
        <v>166</v>
      </c>
      <c r="E34" s="121">
        <v>15</v>
      </c>
      <c r="F34" s="138">
        <f>C24</f>
        <v>0.5186486382291666</v>
      </c>
      <c r="G34" s="178">
        <f t="shared" si="2"/>
        <v>0.005186486382291667</v>
      </c>
      <c r="H34" s="113"/>
      <c r="I34" s="113"/>
      <c r="J34" s="113"/>
      <c r="K34" s="113"/>
      <c r="L34" s="113"/>
      <c r="M34" s="113"/>
    </row>
    <row r="35" spans="1:13" ht="19.9" customHeight="1">
      <c r="A35" s="337"/>
      <c r="B35" s="119" t="str">
        <f>A25</f>
        <v>pomoc laboratoryjna</v>
      </c>
      <c r="C35" s="125">
        <v>1500</v>
      </c>
      <c r="D35" s="119" t="s">
        <v>166</v>
      </c>
      <c r="E35" s="121">
        <v>15</v>
      </c>
      <c r="F35" s="138">
        <f>C25</f>
        <v>0.4141391625</v>
      </c>
      <c r="G35" s="178">
        <f t="shared" si="2"/>
        <v>0.004141391625</v>
      </c>
      <c r="H35" s="113"/>
      <c r="I35" s="113"/>
      <c r="J35" s="113"/>
      <c r="K35" s="113"/>
      <c r="L35" s="113"/>
      <c r="M35" s="113"/>
    </row>
    <row r="36" spans="1:13" ht="15">
      <c r="A36" s="339" t="s">
        <v>279</v>
      </c>
      <c r="B36" s="340"/>
      <c r="C36" s="340"/>
      <c r="D36" s="340"/>
      <c r="E36" s="340"/>
      <c r="F36" s="340"/>
      <c r="G36" s="127">
        <f>SUM(G29:G35)</f>
        <v>1.5897738240816603</v>
      </c>
      <c r="H36" s="113"/>
      <c r="I36" s="113"/>
      <c r="J36" s="113"/>
      <c r="K36" s="113"/>
      <c r="L36" s="113"/>
      <c r="M36" s="113"/>
    </row>
    <row r="37" spans="1:13" ht="15">
      <c r="A37" s="142"/>
      <c r="B37" s="142"/>
      <c r="C37" s="142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ht="15">
      <c r="A38" s="142"/>
      <c r="B38" s="142"/>
      <c r="C38" s="14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26.45" customHeight="1">
      <c r="A39" s="342" t="s">
        <v>334</v>
      </c>
      <c r="B39" s="342"/>
      <c r="C39" s="134">
        <f>H19</f>
        <v>1.1836566750514868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25.15" customHeight="1">
      <c r="A40" s="335" t="s">
        <v>335</v>
      </c>
      <c r="B40" s="335"/>
      <c r="C40" s="134">
        <f>G36</f>
        <v>1.5897738240816603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25.15" customHeight="1">
      <c r="A41" s="175" t="s">
        <v>209</v>
      </c>
      <c r="B41" s="176"/>
      <c r="C41" s="177">
        <f>SUM(C39:C40)</f>
        <v>2.773430499133147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8" spans="1:13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</sheetData>
  <mergeCells count="6">
    <mergeCell ref="A40:B40"/>
    <mergeCell ref="B1:C1"/>
    <mergeCell ref="A19:G19"/>
    <mergeCell ref="A34:A35"/>
    <mergeCell ref="A36:F36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8F5F3-4DD4-4683-9765-234DFC801908}">
  <sheetPr>
    <tabColor rgb="FFFFFFCC"/>
  </sheetPr>
  <dimension ref="A1:M48"/>
  <sheetViews>
    <sheetView workbookViewId="0" topLeftCell="A28">
      <selection activeCell="A13" sqref="A13:XFD13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procedur'!C47</f>
        <v>Fosfataza alkaliczna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procedur'!B47</f>
        <v>L11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43.9" customHeight="1">
      <c r="A8" s="119">
        <f>'Przykładowe materiały - ceny'!A114</f>
        <v>1114</v>
      </c>
      <c r="B8" s="120" t="str">
        <f>'Przykładowe materiały - ceny'!B114</f>
        <v>Odczynnik do ALP</v>
      </c>
      <c r="C8" s="119" t="str">
        <f>'Przykładowe materiały - ceny'!C114</f>
        <v>odczynnik do badań</v>
      </c>
      <c r="D8" s="119">
        <v>1</v>
      </c>
      <c r="E8" s="119" t="str">
        <f>'Przykładowe materiały - ceny'!E114</f>
        <v>szt</v>
      </c>
      <c r="F8" s="119">
        <v>1</v>
      </c>
      <c r="G8" s="122">
        <f>'Przykładowe materiały - ceny'!G114</f>
        <v>0.2532056603773585</v>
      </c>
      <c r="H8" s="123">
        <f>(F8/D8)*G8</f>
        <v>0.2532056603773585</v>
      </c>
      <c r="I8" s="124"/>
      <c r="J8" s="113"/>
      <c r="K8" s="113"/>
      <c r="L8" s="113"/>
      <c r="M8" s="113"/>
    </row>
    <row r="9" spans="1:13" ht="45">
      <c r="A9" s="119">
        <f>'Przykładowe materiały - ceny'!A92</f>
        <v>1090</v>
      </c>
      <c r="B9" s="120" t="str">
        <f>'Przykładowe materiały - ceny'!B92</f>
        <v>Odczynnik do kalibracji CFAS</v>
      </c>
      <c r="C9" s="119" t="str">
        <f>'Przykładowe materiały - ceny'!C92</f>
        <v>odczynnik  do kalibracji</v>
      </c>
      <c r="D9" s="125">
        <f>'Przykładowe materiały - ceny'!D92</f>
        <v>370000</v>
      </c>
      <c r="E9" s="119" t="str">
        <f>'Przykładowe materiały - ceny'!E92</f>
        <v>zestaw roczny</v>
      </c>
      <c r="F9" s="119">
        <v>1</v>
      </c>
      <c r="G9" s="122">
        <f>'Przykładowe materiały - ceny'!G92</f>
        <v>494.208</v>
      </c>
      <c r="H9" s="174">
        <f aca="true" t="shared" si="0" ref="H9:H11">(F9/D9)*G9</f>
        <v>0.0013356972972972973</v>
      </c>
      <c r="I9" s="124" t="s">
        <v>432</v>
      </c>
      <c r="J9" s="113"/>
      <c r="K9" s="113"/>
      <c r="L9" s="113"/>
      <c r="M9" s="113"/>
    </row>
    <row r="10" spans="1:13" ht="30">
      <c r="A10" s="119">
        <f>'Przykładowe materiały - ceny'!A93</f>
        <v>1091</v>
      </c>
      <c r="B10" s="120" t="str">
        <f>'Przykładowe materiały - ceny'!B93</f>
        <v>Odczynnik do kontroli PCCCM1</v>
      </c>
      <c r="C10" s="119" t="str">
        <f>'Przykładowe materiały - ceny'!C93</f>
        <v>materiał do kontroli</v>
      </c>
      <c r="D10" s="125">
        <f>'Przykładowe materiały - ceny'!D93</f>
        <v>370000</v>
      </c>
      <c r="E10" s="119" t="str">
        <f>'Przykładowe materiały - ceny'!E93</f>
        <v>zestaw roczny</v>
      </c>
      <c r="F10" s="119">
        <v>1</v>
      </c>
      <c r="G10" s="122">
        <f>'Przykładowe materiały - ceny'!G93</f>
        <v>1797.1200000000001</v>
      </c>
      <c r="H10" s="174">
        <f t="shared" si="0"/>
        <v>0.004857081081081081</v>
      </c>
      <c r="I10" s="124" t="s">
        <v>432</v>
      </c>
      <c r="J10" s="113"/>
      <c r="K10" s="113"/>
      <c r="L10" s="113"/>
      <c r="M10" s="113"/>
    </row>
    <row r="11" spans="1:13" ht="30">
      <c r="A11" s="119">
        <f>'Przykładowe materiały - ceny'!A94</f>
        <v>1092</v>
      </c>
      <c r="B11" s="120" t="str">
        <f>'Przykładowe materiały - ceny'!B94</f>
        <v>Odczynnik do kontroli PCCCM2</v>
      </c>
      <c r="C11" s="119" t="str">
        <f>'Przykładowe materiały - ceny'!C94</f>
        <v>materiał do kontroli</v>
      </c>
      <c r="D11" s="125">
        <f>'Przykładowe materiały - ceny'!D94</f>
        <v>370000</v>
      </c>
      <c r="E11" s="119" t="str">
        <f>'Przykładowe materiały - ceny'!E94</f>
        <v>zestaw roczny</v>
      </c>
      <c r="F11" s="119">
        <v>1</v>
      </c>
      <c r="G11" s="122">
        <f>'Przykładowe materiały - ceny'!G94</f>
        <v>2021.7600000000002</v>
      </c>
      <c r="H11" s="174">
        <f t="shared" si="0"/>
        <v>0.005464216216216217</v>
      </c>
      <c r="I11" s="124" t="s">
        <v>432</v>
      </c>
      <c r="J11" s="113"/>
      <c r="K11" s="113"/>
      <c r="L11" s="113"/>
      <c r="M11" s="113"/>
    </row>
    <row r="12" spans="1:13" ht="45" customHeight="1">
      <c r="A12" s="119"/>
      <c r="B12" s="124" t="s">
        <v>416</v>
      </c>
      <c r="C12" s="124"/>
      <c r="D12" s="125"/>
      <c r="E12" s="124"/>
      <c r="F12" s="124"/>
      <c r="G12" s="126"/>
      <c r="H12" s="123">
        <f>'Załącznik 2'!H20</f>
        <v>0.23179417873873875</v>
      </c>
      <c r="I12" s="124"/>
      <c r="J12" s="113"/>
      <c r="K12" s="113"/>
      <c r="L12" s="113"/>
      <c r="M12" s="113"/>
    </row>
    <row r="13" spans="1:13" s="25" customFormat="1" ht="37.15" customHeight="1">
      <c r="A13" s="20"/>
      <c r="B13" s="21" t="s">
        <v>561</v>
      </c>
      <c r="C13" s="22"/>
      <c r="D13" s="24"/>
      <c r="E13" s="23"/>
      <c r="F13" s="24"/>
      <c r="G13" s="24"/>
      <c r="H13" s="42">
        <f>'Przykładowe materiały wspólne'!H29</f>
        <v>0.07908550171815339</v>
      </c>
      <c r="I13" s="26"/>
      <c r="J13" s="69"/>
      <c r="K13" s="69"/>
      <c r="L13" s="69"/>
      <c r="M13" s="69"/>
    </row>
    <row r="14" spans="1:13" ht="15">
      <c r="A14" s="145"/>
      <c r="B14" s="145"/>
      <c r="C14" s="145"/>
      <c r="D14" s="145"/>
      <c r="E14" s="145"/>
      <c r="F14" s="145"/>
      <c r="G14" s="145"/>
      <c r="H14" s="145"/>
      <c r="I14" s="145"/>
      <c r="J14" s="113"/>
      <c r="K14" s="113"/>
      <c r="L14" s="113"/>
      <c r="M14" s="113"/>
    </row>
    <row r="15" spans="1:13" ht="15">
      <c r="A15" s="124"/>
      <c r="B15" s="124"/>
      <c r="C15" s="124"/>
      <c r="D15" s="125"/>
      <c r="E15" s="124"/>
      <c r="F15" s="124"/>
      <c r="G15" s="126"/>
      <c r="H15" s="123"/>
      <c r="I15" s="124"/>
      <c r="J15" s="113"/>
      <c r="K15" s="113"/>
      <c r="L15" s="113"/>
      <c r="M15" s="113"/>
    </row>
    <row r="16" spans="1:13" ht="15">
      <c r="A16" s="124"/>
      <c r="B16" s="124"/>
      <c r="C16" s="124"/>
      <c r="D16" s="125"/>
      <c r="E16" s="124"/>
      <c r="F16" s="124"/>
      <c r="G16" s="126"/>
      <c r="H16" s="123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20.45" customHeight="1">
      <c r="A19" s="339" t="s">
        <v>221</v>
      </c>
      <c r="B19" s="340"/>
      <c r="C19" s="340"/>
      <c r="D19" s="340"/>
      <c r="E19" s="340"/>
      <c r="F19" s="340"/>
      <c r="G19" s="341"/>
      <c r="H19" s="127">
        <f>SUM(H8:H18)</f>
        <v>0.5757423354288452</v>
      </c>
      <c r="I19" s="124"/>
      <c r="J19" s="113"/>
      <c r="K19" s="113"/>
      <c r="L19" s="113"/>
      <c r="M19" s="113"/>
    </row>
    <row r="20" spans="1:13" ht="15">
      <c r="A20" s="128"/>
      <c r="B20" s="128"/>
      <c r="C20" s="128"/>
      <c r="D20" s="129"/>
      <c r="E20" s="128"/>
      <c r="F20" s="128"/>
      <c r="G20" s="129"/>
      <c r="H20" s="128"/>
      <c r="I20" s="128"/>
      <c r="J20" s="113"/>
      <c r="K20" s="113"/>
      <c r="L20" s="113"/>
      <c r="M20" s="113"/>
    </row>
    <row r="21" spans="1:13" ht="15">
      <c r="A21" s="112" t="s">
        <v>175</v>
      </c>
      <c r="B21" s="113"/>
      <c r="C21" s="113"/>
      <c r="D21" s="130"/>
      <c r="E21" s="113"/>
      <c r="F21" s="113"/>
      <c r="G21" s="130"/>
      <c r="H21" s="128"/>
      <c r="I21" s="128"/>
      <c r="J21" s="113"/>
      <c r="K21" s="113"/>
      <c r="L21" s="113"/>
      <c r="M21" s="113"/>
    </row>
    <row r="22" spans="1:13" ht="15">
      <c r="A22" s="112" t="s">
        <v>176</v>
      </c>
      <c r="B22" s="131" t="s">
        <v>226</v>
      </c>
      <c r="C22" s="131" t="s">
        <v>227</v>
      </c>
      <c r="D22" s="113"/>
      <c r="E22" s="113"/>
      <c r="F22" s="113"/>
      <c r="G22" s="113"/>
      <c r="H22" s="132"/>
      <c r="I22" s="128"/>
      <c r="J22" s="113"/>
      <c r="K22" s="113"/>
      <c r="L22" s="113"/>
      <c r="M22" s="113"/>
    </row>
    <row r="23" spans="1:13" ht="15">
      <c r="A23" s="133" t="s">
        <v>167</v>
      </c>
      <c r="B23" s="134">
        <f>'Przykładowe stawki wynagrodzeń'!E14</f>
        <v>44.821322413636366</v>
      </c>
      <c r="C23" s="134">
        <f>B23/60</f>
        <v>0.7470220402272728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5">
      <c r="A24" s="135" t="s">
        <v>207</v>
      </c>
      <c r="B24" s="136">
        <f>'Przykładowe stawki wynagrodzeń'!E19</f>
        <v>31.11891829375</v>
      </c>
      <c r="C24" s="136">
        <f aca="true" t="shared" si="1" ref="C24:C25">B24/60</f>
        <v>0.5186486382291666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208</v>
      </c>
      <c r="B25" s="136">
        <f>'Przykładowe stawki wynagrodzeń'!E21</f>
        <v>24.84834975</v>
      </c>
      <c r="C25" s="136">
        <f t="shared" si="1"/>
        <v>0.4141391625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/>
      <c r="B26" s="136"/>
      <c r="C26" s="136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60">
      <c r="A27" s="114" t="s">
        <v>232</v>
      </c>
      <c r="B27" s="114" t="s">
        <v>222</v>
      </c>
      <c r="C27" s="114" t="s">
        <v>214</v>
      </c>
      <c r="D27" s="114" t="s">
        <v>233</v>
      </c>
      <c r="E27" s="114" t="s">
        <v>234</v>
      </c>
      <c r="F27" s="114" t="s">
        <v>223</v>
      </c>
      <c r="G27" s="114" t="s">
        <v>224</v>
      </c>
      <c r="H27" s="113"/>
      <c r="I27" s="113"/>
      <c r="J27" s="113"/>
      <c r="K27" s="113"/>
      <c r="L27" s="113"/>
      <c r="M27" s="113"/>
    </row>
    <row r="28" spans="1:13" ht="15">
      <c r="A28" s="118"/>
      <c r="B28" s="116" t="s">
        <v>153</v>
      </c>
      <c r="C28" s="116" t="s">
        <v>155</v>
      </c>
      <c r="D28" s="116" t="s">
        <v>156</v>
      </c>
      <c r="E28" s="116" t="s">
        <v>157</v>
      </c>
      <c r="F28" s="116" t="s">
        <v>158</v>
      </c>
      <c r="G28" s="137" t="s">
        <v>225</v>
      </c>
      <c r="H28" s="113"/>
      <c r="I28" s="113"/>
      <c r="J28" s="113"/>
      <c r="K28" s="113"/>
      <c r="L28" s="113"/>
      <c r="M28" s="113"/>
    </row>
    <row r="29" spans="1:13" ht="20.45" customHeight="1">
      <c r="A29" s="124" t="s">
        <v>238</v>
      </c>
      <c r="B29" s="119" t="str">
        <f>A24</f>
        <v>technik analityki</v>
      </c>
      <c r="C29" s="119">
        <v>3</v>
      </c>
      <c r="D29" s="119" t="s">
        <v>166</v>
      </c>
      <c r="E29" s="121">
        <v>5</v>
      </c>
      <c r="F29" s="138">
        <f>C24</f>
        <v>0.5186486382291666</v>
      </c>
      <c r="G29" s="139">
        <f>(E29/C29)*F29</f>
        <v>0.8644143970486111</v>
      </c>
      <c r="H29" s="113"/>
      <c r="I29" s="113"/>
      <c r="J29" s="113"/>
      <c r="K29" s="113"/>
      <c r="L29" s="113"/>
      <c r="M29" s="113"/>
    </row>
    <row r="30" spans="1:13" ht="20.45" customHeight="1">
      <c r="A30" s="124" t="s">
        <v>387</v>
      </c>
      <c r="B30" s="119" t="str">
        <f>A25</f>
        <v>pomoc laboratoryjna</v>
      </c>
      <c r="C30" s="125">
        <v>1500</v>
      </c>
      <c r="D30" s="119" t="s">
        <v>166</v>
      </c>
      <c r="E30" s="121">
        <v>5</v>
      </c>
      <c r="F30" s="138">
        <f>C25</f>
        <v>0.4141391625</v>
      </c>
      <c r="G30" s="178">
        <f aca="true" t="shared" si="2" ref="G30:G35">(E30/C30)*F30</f>
        <v>0.0013804638750000001</v>
      </c>
      <c r="H30" s="113"/>
      <c r="I30" s="113"/>
      <c r="J30" s="113"/>
      <c r="K30" s="113"/>
      <c r="L30" s="113"/>
      <c r="M30" s="113"/>
    </row>
    <row r="31" spans="1:13" ht="25.15" customHeight="1">
      <c r="A31" s="124" t="s">
        <v>418</v>
      </c>
      <c r="B31" s="140" t="str">
        <f>A23</f>
        <v>diagnosta laboratoryjny</v>
      </c>
      <c r="C31" s="125">
        <v>1500</v>
      </c>
      <c r="D31" s="119" t="s">
        <v>166</v>
      </c>
      <c r="E31" s="121">
        <v>60</v>
      </c>
      <c r="F31" s="138">
        <f>C23</f>
        <v>0.7470220402272728</v>
      </c>
      <c r="G31" s="178">
        <f t="shared" si="2"/>
        <v>0.029880881609090915</v>
      </c>
      <c r="H31" s="113"/>
      <c r="I31" s="113"/>
      <c r="J31" s="113"/>
      <c r="K31" s="113"/>
      <c r="L31" s="113"/>
      <c r="M31" s="113"/>
    </row>
    <row r="32" spans="1:13" ht="19.9" customHeight="1">
      <c r="A32" s="124" t="s">
        <v>420</v>
      </c>
      <c r="B32" s="119" t="str">
        <f>A23</f>
        <v>diagnosta laboratoryjny</v>
      </c>
      <c r="C32" s="125">
        <v>60</v>
      </c>
      <c r="D32" s="119" t="s">
        <v>166</v>
      </c>
      <c r="E32" s="121">
        <v>35</v>
      </c>
      <c r="F32" s="138">
        <f>C23</f>
        <v>0.7470220402272728</v>
      </c>
      <c r="G32" s="178">
        <f t="shared" si="2"/>
        <v>0.4357628567992425</v>
      </c>
      <c r="H32" s="113"/>
      <c r="I32" s="113"/>
      <c r="J32" s="113"/>
      <c r="K32" s="113"/>
      <c r="L32" s="113"/>
      <c r="M32" s="113"/>
    </row>
    <row r="33" spans="1:13" ht="19.9" customHeight="1">
      <c r="A33" s="124" t="s">
        <v>317</v>
      </c>
      <c r="B33" s="119" t="str">
        <f>A23</f>
        <v>diagnosta laboratoryjny</v>
      </c>
      <c r="C33" s="125">
        <v>60</v>
      </c>
      <c r="D33" s="119" t="s">
        <v>166</v>
      </c>
      <c r="E33" s="121">
        <v>20</v>
      </c>
      <c r="F33" s="138">
        <f>C23</f>
        <v>0.7470220402272728</v>
      </c>
      <c r="G33" s="178">
        <f t="shared" si="2"/>
        <v>0.24900734674242425</v>
      </c>
      <c r="H33" s="113"/>
      <c r="I33" s="113"/>
      <c r="J33" s="113"/>
      <c r="K33" s="113"/>
      <c r="L33" s="113"/>
      <c r="M33" s="113"/>
    </row>
    <row r="34" spans="1:13" ht="19.9" customHeight="1">
      <c r="A34" s="336" t="s">
        <v>318</v>
      </c>
      <c r="B34" s="119" t="str">
        <f>A24</f>
        <v>technik analityki</v>
      </c>
      <c r="C34" s="125">
        <v>1500</v>
      </c>
      <c r="D34" s="119" t="s">
        <v>166</v>
      </c>
      <c r="E34" s="121">
        <v>15</v>
      </c>
      <c r="F34" s="138">
        <f>C24</f>
        <v>0.5186486382291666</v>
      </c>
      <c r="G34" s="178">
        <f t="shared" si="2"/>
        <v>0.005186486382291667</v>
      </c>
      <c r="H34" s="113"/>
      <c r="I34" s="113"/>
      <c r="J34" s="113"/>
      <c r="K34" s="113"/>
      <c r="L34" s="113"/>
      <c r="M34" s="113"/>
    </row>
    <row r="35" spans="1:13" ht="19.9" customHeight="1">
      <c r="A35" s="337"/>
      <c r="B35" s="119" t="str">
        <f>A25</f>
        <v>pomoc laboratoryjna</v>
      </c>
      <c r="C35" s="125">
        <v>1500</v>
      </c>
      <c r="D35" s="119" t="s">
        <v>166</v>
      </c>
      <c r="E35" s="121">
        <v>15</v>
      </c>
      <c r="F35" s="138">
        <f>C25</f>
        <v>0.4141391625</v>
      </c>
      <c r="G35" s="178">
        <f t="shared" si="2"/>
        <v>0.004141391625</v>
      </c>
      <c r="H35" s="113"/>
      <c r="I35" s="113"/>
      <c r="J35" s="113"/>
      <c r="K35" s="113"/>
      <c r="L35" s="113"/>
      <c r="M35" s="113"/>
    </row>
    <row r="36" spans="1:13" ht="15">
      <c r="A36" s="339" t="s">
        <v>279</v>
      </c>
      <c r="B36" s="340"/>
      <c r="C36" s="340"/>
      <c r="D36" s="340"/>
      <c r="E36" s="340"/>
      <c r="F36" s="340"/>
      <c r="G36" s="127">
        <f>SUM(G29:G35)</f>
        <v>1.5897738240816603</v>
      </c>
      <c r="H36" s="113"/>
      <c r="I36" s="113"/>
      <c r="J36" s="113"/>
      <c r="K36" s="113"/>
      <c r="L36" s="113"/>
      <c r="M36" s="113"/>
    </row>
    <row r="37" spans="1:13" ht="15">
      <c r="A37" s="142"/>
      <c r="B37" s="142"/>
      <c r="C37" s="142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ht="15">
      <c r="A38" s="142"/>
      <c r="B38" s="142"/>
      <c r="C38" s="14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26.45" customHeight="1">
      <c r="A39" s="342" t="s">
        <v>334</v>
      </c>
      <c r="B39" s="342"/>
      <c r="C39" s="134">
        <f>H19</f>
        <v>0.5757423354288452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25.15" customHeight="1">
      <c r="A40" s="335" t="s">
        <v>335</v>
      </c>
      <c r="B40" s="335"/>
      <c r="C40" s="134">
        <f>G36</f>
        <v>1.5897738240816603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25.15" customHeight="1">
      <c r="A41" s="175" t="s">
        <v>209</v>
      </c>
      <c r="B41" s="176"/>
      <c r="C41" s="177">
        <f>SUM(C39:C40)</f>
        <v>2.1655161595105055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8" spans="1:13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</sheetData>
  <mergeCells count="6">
    <mergeCell ref="A40:B40"/>
    <mergeCell ref="B1:C1"/>
    <mergeCell ref="A19:G19"/>
    <mergeCell ref="A34:A35"/>
    <mergeCell ref="A36:F36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19873-8897-4A6D-B17F-C648F5CBC51B}">
  <sheetPr>
    <tabColor rgb="FFFFFFCC"/>
  </sheetPr>
  <dimension ref="A1:M48"/>
  <sheetViews>
    <sheetView workbookViewId="0" topLeftCell="A1">
      <selection activeCell="A13" sqref="A13:XFD13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procedur'!C48</f>
        <v>Fosforan nieorganiczny w surowicy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procedur'!B48</f>
        <v>L23.1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43.9" customHeight="1">
      <c r="A8" s="119">
        <f>'Przykładowe materiały - ceny'!A115</f>
        <v>1115</v>
      </c>
      <c r="B8" s="120" t="str">
        <f>'Przykładowe materiały - ceny'!B115</f>
        <v>Odczynnik do PHOS</v>
      </c>
      <c r="C8" s="119" t="str">
        <f>'Przykładowe materiały - ceny'!C115</f>
        <v>odczynnik do badań</v>
      </c>
      <c r="D8" s="119">
        <v>1</v>
      </c>
      <c r="E8" s="119" t="str">
        <f>'Przykładowe materiały - ceny'!E115</f>
        <v>szt</v>
      </c>
      <c r="F8" s="119">
        <v>1</v>
      </c>
      <c r="G8" s="122">
        <f>'Przykładowe materiały - ceny'!G115</f>
        <v>0.40435200000000004</v>
      </c>
      <c r="H8" s="123">
        <f>(F8/D8)*G8</f>
        <v>0.40435200000000004</v>
      </c>
      <c r="I8" s="124"/>
      <c r="J8" s="113"/>
      <c r="K8" s="113"/>
      <c r="L8" s="113"/>
      <c r="M8" s="113"/>
    </row>
    <row r="9" spans="1:13" ht="45">
      <c r="A9" s="119">
        <f>'Przykładowe materiały - ceny'!A92</f>
        <v>1090</v>
      </c>
      <c r="B9" s="120" t="str">
        <f>'Przykładowe materiały - ceny'!B92</f>
        <v>Odczynnik do kalibracji CFAS</v>
      </c>
      <c r="C9" s="119" t="str">
        <f>'Przykładowe materiały - ceny'!C92</f>
        <v>odczynnik  do kalibracji</v>
      </c>
      <c r="D9" s="125">
        <f>'Przykładowe materiały - ceny'!D92</f>
        <v>370000</v>
      </c>
      <c r="E9" s="119" t="str">
        <f>'Przykładowe materiały - ceny'!E92</f>
        <v>zestaw roczny</v>
      </c>
      <c r="F9" s="119">
        <v>1</v>
      </c>
      <c r="G9" s="122">
        <f>'Przykładowe materiały - ceny'!G92</f>
        <v>494.208</v>
      </c>
      <c r="H9" s="174">
        <f aca="true" t="shared" si="0" ref="H9:H11">(F9/D9)*G9</f>
        <v>0.0013356972972972973</v>
      </c>
      <c r="I9" s="124" t="s">
        <v>432</v>
      </c>
      <c r="J9" s="113"/>
      <c r="K9" s="113"/>
      <c r="L9" s="113"/>
      <c r="M9" s="113"/>
    </row>
    <row r="10" spans="1:13" ht="30">
      <c r="A10" s="119">
        <f>'Przykładowe materiały - ceny'!A93</f>
        <v>1091</v>
      </c>
      <c r="B10" s="120" t="str">
        <f>'Przykładowe materiały - ceny'!B93</f>
        <v>Odczynnik do kontroli PCCCM1</v>
      </c>
      <c r="C10" s="119" t="str">
        <f>'Przykładowe materiały - ceny'!C93</f>
        <v>materiał do kontroli</v>
      </c>
      <c r="D10" s="125">
        <f>'Przykładowe materiały - ceny'!D93</f>
        <v>370000</v>
      </c>
      <c r="E10" s="119" t="str">
        <f>'Przykładowe materiały - ceny'!E93</f>
        <v>zestaw roczny</v>
      </c>
      <c r="F10" s="119">
        <v>1</v>
      </c>
      <c r="G10" s="122">
        <f>'Przykładowe materiały - ceny'!G93</f>
        <v>1797.1200000000001</v>
      </c>
      <c r="H10" s="174">
        <f t="shared" si="0"/>
        <v>0.004857081081081081</v>
      </c>
      <c r="I10" s="124" t="s">
        <v>432</v>
      </c>
      <c r="J10" s="113"/>
      <c r="K10" s="113"/>
      <c r="L10" s="113"/>
      <c r="M10" s="113"/>
    </row>
    <row r="11" spans="1:13" ht="30">
      <c r="A11" s="119">
        <f>'Przykładowe materiały - ceny'!A94</f>
        <v>1092</v>
      </c>
      <c r="B11" s="120" t="str">
        <f>'Przykładowe materiały - ceny'!B94</f>
        <v>Odczynnik do kontroli PCCCM2</v>
      </c>
      <c r="C11" s="119" t="str">
        <f>'Przykładowe materiały - ceny'!C94</f>
        <v>materiał do kontroli</v>
      </c>
      <c r="D11" s="125">
        <f>'Przykładowe materiały - ceny'!D94</f>
        <v>370000</v>
      </c>
      <c r="E11" s="119" t="str">
        <f>'Przykładowe materiały - ceny'!E94</f>
        <v>zestaw roczny</v>
      </c>
      <c r="F11" s="119">
        <v>1</v>
      </c>
      <c r="G11" s="122">
        <f>'Przykładowe materiały - ceny'!G94</f>
        <v>2021.7600000000002</v>
      </c>
      <c r="H11" s="174">
        <f t="shared" si="0"/>
        <v>0.005464216216216217</v>
      </c>
      <c r="I11" s="124" t="s">
        <v>432</v>
      </c>
      <c r="J11" s="113"/>
      <c r="K11" s="113"/>
      <c r="L11" s="113"/>
      <c r="M11" s="113"/>
    </row>
    <row r="12" spans="1:13" ht="45" customHeight="1">
      <c r="A12" s="119"/>
      <c r="B12" s="124" t="s">
        <v>416</v>
      </c>
      <c r="C12" s="124"/>
      <c r="D12" s="125"/>
      <c r="E12" s="124"/>
      <c r="F12" s="124"/>
      <c r="G12" s="126"/>
      <c r="H12" s="123">
        <f>'Załącznik 2'!H20</f>
        <v>0.23179417873873875</v>
      </c>
      <c r="I12" s="124"/>
      <c r="J12" s="113"/>
      <c r="K12" s="113"/>
      <c r="L12" s="113"/>
      <c r="M12" s="113"/>
    </row>
    <row r="13" spans="1:13" s="25" customFormat="1" ht="37.15" customHeight="1">
      <c r="A13" s="20"/>
      <c r="B13" s="21" t="s">
        <v>561</v>
      </c>
      <c r="C13" s="22"/>
      <c r="D13" s="24"/>
      <c r="E13" s="23"/>
      <c r="F13" s="24"/>
      <c r="G13" s="24"/>
      <c r="H13" s="42">
        <f>'Przykładowe materiały wspólne'!H29</f>
        <v>0.07908550171815339</v>
      </c>
      <c r="I13" s="26"/>
      <c r="J13" s="69"/>
      <c r="K13" s="69"/>
      <c r="L13" s="69"/>
      <c r="M13" s="69"/>
    </row>
    <row r="14" spans="1:13" ht="15">
      <c r="A14" s="145"/>
      <c r="B14" s="145"/>
      <c r="C14" s="145"/>
      <c r="D14" s="145"/>
      <c r="E14" s="145"/>
      <c r="F14" s="145"/>
      <c r="G14" s="145"/>
      <c r="H14" s="145"/>
      <c r="I14" s="145"/>
      <c r="J14" s="113"/>
      <c r="K14" s="113"/>
      <c r="L14" s="113"/>
      <c r="M14" s="113"/>
    </row>
    <row r="15" spans="1:13" ht="15">
      <c r="A15" s="124"/>
      <c r="B15" s="124"/>
      <c r="C15" s="124"/>
      <c r="D15" s="125"/>
      <c r="E15" s="124"/>
      <c r="F15" s="124"/>
      <c r="G15" s="126"/>
      <c r="H15" s="123"/>
      <c r="I15" s="124"/>
      <c r="J15" s="113"/>
      <c r="K15" s="113"/>
      <c r="L15" s="113"/>
      <c r="M15" s="113"/>
    </row>
    <row r="16" spans="1:13" ht="15">
      <c r="A16" s="124"/>
      <c r="B16" s="124"/>
      <c r="C16" s="124"/>
      <c r="D16" s="125"/>
      <c r="E16" s="124"/>
      <c r="F16" s="124"/>
      <c r="G16" s="126"/>
      <c r="H16" s="123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20.45" customHeight="1">
      <c r="A19" s="339" t="s">
        <v>221</v>
      </c>
      <c r="B19" s="340"/>
      <c r="C19" s="340"/>
      <c r="D19" s="340"/>
      <c r="E19" s="340"/>
      <c r="F19" s="340"/>
      <c r="G19" s="341"/>
      <c r="H19" s="127">
        <f>SUM(H8:H18)</f>
        <v>0.7268886750514868</v>
      </c>
      <c r="I19" s="124"/>
      <c r="J19" s="113"/>
      <c r="K19" s="113"/>
      <c r="L19" s="113"/>
      <c r="M19" s="113"/>
    </row>
    <row r="20" spans="1:13" ht="15">
      <c r="A20" s="128"/>
      <c r="B20" s="128"/>
      <c r="C20" s="128"/>
      <c r="D20" s="129"/>
      <c r="E20" s="128"/>
      <c r="F20" s="128"/>
      <c r="G20" s="129"/>
      <c r="H20" s="128"/>
      <c r="I20" s="128"/>
      <c r="J20" s="113"/>
      <c r="K20" s="113"/>
      <c r="L20" s="113"/>
      <c r="M20" s="113"/>
    </row>
    <row r="21" spans="1:13" ht="15">
      <c r="A21" s="112" t="s">
        <v>175</v>
      </c>
      <c r="B21" s="113"/>
      <c r="C21" s="113"/>
      <c r="D21" s="130"/>
      <c r="E21" s="113"/>
      <c r="F21" s="113"/>
      <c r="G21" s="130"/>
      <c r="H21" s="128"/>
      <c r="I21" s="128"/>
      <c r="J21" s="113"/>
      <c r="K21" s="113"/>
      <c r="L21" s="113"/>
      <c r="M21" s="113"/>
    </row>
    <row r="22" spans="1:13" ht="15">
      <c r="A22" s="112" t="s">
        <v>176</v>
      </c>
      <c r="B22" s="131" t="s">
        <v>226</v>
      </c>
      <c r="C22" s="131" t="s">
        <v>227</v>
      </c>
      <c r="D22" s="113"/>
      <c r="E22" s="113"/>
      <c r="F22" s="113"/>
      <c r="G22" s="113"/>
      <c r="H22" s="132"/>
      <c r="I22" s="128"/>
      <c r="J22" s="113"/>
      <c r="K22" s="113"/>
      <c r="L22" s="113"/>
      <c r="M22" s="113"/>
    </row>
    <row r="23" spans="1:13" ht="15">
      <c r="A23" s="133" t="s">
        <v>167</v>
      </c>
      <c r="B23" s="134">
        <f>'Przykładowe stawki wynagrodzeń'!E14</f>
        <v>44.821322413636366</v>
      </c>
      <c r="C23" s="134">
        <f>B23/60</f>
        <v>0.7470220402272728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5">
      <c r="A24" s="135" t="s">
        <v>207</v>
      </c>
      <c r="B24" s="136">
        <f>'Przykładowe stawki wynagrodzeń'!E19</f>
        <v>31.11891829375</v>
      </c>
      <c r="C24" s="136">
        <f aca="true" t="shared" si="1" ref="C24:C25">B24/60</f>
        <v>0.5186486382291666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208</v>
      </c>
      <c r="B25" s="136">
        <f>'Przykładowe stawki wynagrodzeń'!E21</f>
        <v>24.84834975</v>
      </c>
      <c r="C25" s="136">
        <f t="shared" si="1"/>
        <v>0.4141391625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/>
      <c r="B26" s="136"/>
      <c r="C26" s="136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60">
      <c r="A27" s="114" t="s">
        <v>232</v>
      </c>
      <c r="B27" s="114" t="s">
        <v>222</v>
      </c>
      <c r="C27" s="114" t="s">
        <v>214</v>
      </c>
      <c r="D27" s="114" t="s">
        <v>233</v>
      </c>
      <c r="E27" s="114" t="s">
        <v>234</v>
      </c>
      <c r="F27" s="114" t="s">
        <v>223</v>
      </c>
      <c r="G27" s="114" t="s">
        <v>224</v>
      </c>
      <c r="H27" s="113"/>
      <c r="I27" s="113"/>
      <c r="J27" s="113"/>
      <c r="K27" s="113"/>
      <c r="L27" s="113"/>
      <c r="M27" s="113"/>
    </row>
    <row r="28" spans="1:13" ht="15">
      <c r="A28" s="118"/>
      <c r="B28" s="116" t="s">
        <v>153</v>
      </c>
      <c r="C28" s="116" t="s">
        <v>155</v>
      </c>
      <c r="D28" s="116" t="s">
        <v>156</v>
      </c>
      <c r="E28" s="116" t="s">
        <v>157</v>
      </c>
      <c r="F28" s="116" t="s">
        <v>158</v>
      </c>
      <c r="G28" s="137" t="s">
        <v>225</v>
      </c>
      <c r="H28" s="113"/>
      <c r="I28" s="113"/>
      <c r="J28" s="113"/>
      <c r="K28" s="113"/>
      <c r="L28" s="113"/>
      <c r="M28" s="113"/>
    </row>
    <row r="29" spans="1:13" ht="20.45" customHeight="1">
      <c r="A29" s="124" t="s">
        <v>238</v>
      </c>
      <c r="B29" s="119" t="str">
        <f>A24</f>
        <v>technik analityki</v>
      </c>
      <c r="C29" s="119">
        <v>3</v>
      </c>
      <c r="D29" s="119" t="s">
        <v>166</v>
      </c>
      <c r="E29" s="121">
        <v>5</v>
      </c>
      <c r="F29" s="138">
        <f>C24</f>
        <v>0.5186486382291666</v>
      </c>
      <c r="G29" s="139">
        <f>(E29/C29)*F29</f>
        <v>0.8644143970486111</v>
      </c>
      <c r="H29" s="113"/>
      <c r="I29" s="113"/>
      <c r="J29" s="113"/>
      <c r="K29" s="113"/>
      <c r="L29" s="113"/>
      <c r="M29" s="113"/>
    </row>
    <row r="30" spans="1:13" ht="20.45" customHeight="1">
      <c r="A30" s="124" t="s">
        <v>387</v>
      </c>
      <c r="B30" s="119" t="str">
        <f>A25</f>
        <v>pomoc laboratoryjna</v>
      </c>
      <c r="C30" s="125">
        <v>1500</v>
      </c>
      <c r="D30" s="119" t="s">
        <v>166</v>
      </c>
      <c r="E30" s="121">
        <v>5</v>
      </c>
      <c r="F30" s="138">
        <f>C25</f>
        <v>0.4141391625</v>
      </c>
      <c r="G30" s="178">
        <f aca="true" t="shared" si="2" ref="G30:G35">(E30/C30)*F30</f>
        <v>0.0013804638750000001</v>
      </c>
      <c r="H30" s="113"/>
      <c r="I30" s="113"/>
      <c r="J30" s="113"/>
      <c r="K30" s="113"/>
      <c r="L30" s="113"/>
      <c r="M30" s="113"/>
    </row>
    <row r="31" spans="1:13" ht="25.15" customHeight="1">
      <c r="A31" s="124" t="s">
        <v>418</v>
      </c>
      <c r="B31" s="140" t="str">
        <f>A23</f>
        <v>diagnosta laboratoryjny</v>
      </c>
      <c r="C31" s="125">
        <v>1500</v>
      </c>
      <c r="D31" s="119" t="s">
        <v>166</v>
      </c>
      <c r="E31" s="121">
        <v>60</v>
      </c>
      <c r="F31" s="138">
        <f>C23</f>
        <v>0.7470220402272728</v>
      </c>
      <c r="G31" s="178">
        <f t="shared" si="2"/>
        <v>0.029880881609090915</v>
      </c>
      <c r="H31" s="113"/>
      <c r="I31" s="113"/>
      <c r="J31" s="113"/>
      <c r="K31" s="113"/>
      <c r="L31" s="113"/>
      <c r="M31" s="113"/>
    </row>
    <row r="32" spans="1:13" ht="19.9" customHeight="1">
      <c r="A32" s="124" t="s">
        <v>420</v>
      </c>
      <c r="B32" s="119" t="str">
        <f>A23</f>
        <v>diagnosta laboratoryjny</v>
      </c>
      <c r="C32" s="125">
        <v>60</v>
      </c>
      <c r="D32" s="119" t="s">
        <v>166</v>
      </c>
      <c r="E32" s="121">
        <v>35</v>
      </c>
      <c r="F32" s="138">
        <f>C23</f>
        <v>0.7470220402272728</v>
      </c>
      <c r="G32" s="178">
        <f t="shared" si="2"/>
        <v>0.4357628567992425</v>
      </c>
      <c r="H32" s="113"/>
      <c r="I32" s="113"/>
      <c r="J32" s="113"/>
      <c r="K32" s="113"/>
      <c r="L32" s="113"/>
      <c r="M32" s="113"/>
    </row>
    <row r="33" spans="1:13" ht="19.9" customHeight="1">
      <c r="A33" s="124" t="s">
        <v>317</v>
      </c>
      <c r="B33" s="119" t="str">
        <f>A23</f>
        <v>diagnosta laboratoryjny</v>
      </c>
      <c r="C33" s="125">
        <v>60</v>
      </c>
      <c r="D33" s="119" t="s">
        <v>166</v>
      </c>
      <c r="E33" s="121">
        <v>20</v>
      </c>
      <c r="F33" s="138">
        <f>C23</f>
        <v>0.7470220402272728</v>
      </c>
      <c r="G33" s="178">
        <f t="shared" si="2"/>
        <v>0.24900734674242425</v>
      </c>
      <c r="H33" s="113"/>
      <c r="I33" s="113"/>
      <c r="J33" s="113"/>
      <c r="K33" s="113"/>
      <c r="L33" s="113"/>
      <c r="M33" s="113"/>
    </row>
    <row r="34" spans="1:13" ht="19.9" customHeight="1">
      <c r="A34" s="336" t="s">
        <v>318</v>
      </c>
      <c r="B34" s="119" t="str">
        <f>A24</f>
        <v>technik analityki</v>
      </c>
      <c r="C34" s="125">
        <v>1500</v>
      </c>
      <c r="D34" s="119" t="s">
        <v>166</v>
      </c>
      <c r="E34" s="121">
        <v>15</v>
      </c>
      <c r="F34" s="138">
        <f>C24</f>
        <v>0.5186486382291666</v>
      </c>
      <c r="G34" s="178">
        <f t="shared" si="2"/>
        <v>0.005186486382291667</v>
      </c>
      <c r="H34" s="113"/>
      <c r="I34" s="113"/>
      <c r="J34" s="113"/>
      <c r="K34" s="113"/>
      <c r="L34" s="113"/>
      <c r="M34" s="113"/>
    </row>
    <row r="35" spans="1:13" ht="19.9" customHeight="1">
      <c r="A35" s="337"/>
      <c r="B35" s="119" t="str">
        <f>A25</f>
        <v>pomoc laboratoryjna</v>
      </c>
      <c r="C35" s="125">
        <v>1500</v>
      </c>
      <c r="D35" s="119" t="s">
        <v>166</v>
      </c>
      <c r="E35" s="121">
        <v>15</v>
      </c>
      <c r="F35" s="138">
        <f>C25</f>
        <v>0.4141391625</v>
      </c>
      <c r="G35" s="178">
        <f t="shared" si="2"/>
        <v>0.004141391625</v>
      </c>
      <c r="H35" s="113"/>
      <c r="I35" s="113"/>
      <c r="J35" s="113"/>
      <c r="K35" s="113"/>
      <c r="L35" s="113"/>
      <c r="M35" s="113"/>
    </row>
    <row r="36" spans="1:13" ht="15">
      <c r="A36" s="339" t="s">
        <v>279</v>
      </c>
      <c r="B36" s="340"/>
      <c r="C36" s="340"/>
      <c r="D36" s="340"/>
      <c r="E36" s="340"/>
      <c r="F36" s="340"/>
      <c r="G36" s="127">
        <f>SUM(G29:G35)</f>
        <v>1.5897738240816603</v>
      </c>
      <c r="H36" s="113"/>
      <c r="I36" s="113"/>
      <c r="J36" s="113"/>
      <c r="K36" s="113"/>
      <c r="L36" s="113"/>
      <c r="M36" s="113"/>
    </row>
    <row r="37" spans="1:13" ht="15">
      <c r="A37" s="142"/>
      <c r="B37" s="142"/>
      <c r="C37" s="142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ht="15">
      <c r="A38" s="142"/>
      <c r="B38" s="142"/>
      <c r="C38" s="14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26.45" customHeight="1">
      <c r="A39" s="342" t="s">
        <v>334</v>
      </c>
      <c r="B39" s="342"/>
      <c r="C39" s="134">
        <f>H19</f>
        <v>0.7268886750514868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25.15" customHeight="1">
      <c r="A40" s="335" t="s">
        <v>335</v>
      </c>
      <c r="B40" s="335"/>
      <c r="C40" s="134">
        <f>G36</f>
        <v>1.5897738240816603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25.15" customHeight="1">
      <c r="A41" s="175" t="s">
        <v>209</v>
      </c>
      <c r="B41" s="176"/>
      <c r="C41" s="177">
        <f>SUM(C39:C40)</f>
        <v>2.3166624991331473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8" spans="1:13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</sheetData>
  <mergeCells count="6">
    <mergeCell ref="A40:B40"/>
    <mergeCell ref="B1:C1"/>
    <mergeCell ref="A19:G19"/>
    <mergeCell ref="A34:A35"/>
    <mergeCell ref="A36:F36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2B0FF-1107-4B93-BB3F-ED9A03CC01E3}">
  <sheetPr>
    <tabColor rgb="FFFFFFCC"/>
  </sheetPr>
  <dimension ref="A1:M48"/>
  <sheetViews>
    <sheetView workbookViewId="0" topLeftCell="A28">
      <selection activeCell="H20" sqref="H20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procedur'!C49</f>
        <v>Fosforan nieorganiczny w moczu dobowym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procedur'!B49</f>
        <v>L23.2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43.9" customHeight="1">
      <c r="A8" s="119">
        <f>'Przykładowe materiały - ceny'!A115</f>
        <v>1115</v>
      </c>
      <c r="B8" s="120" t="str">
        <f>'Przykładowe materiały - ceny'!B115</f>
        <v>Odczynnik do PHOS</v>
      </c>
      <c r="C8" s="119" t="str">
        <f>'Przykładowe materiały - ceny'!C115</f>
        <v>odczynnik do badań</v>
      </c>
      <c r="D8" s="119">
        <v>1</v>
      </c>
      <c r="E8" s="119" t="str">
        <f>'Przykładowe materiały - ceny'!E115</f>
        <v>szt</v>
      </c>
      <c r="F8" s="119">
        <v>1</v>
      </c>
      <c r="G8" s="122">
        <f>'Przykładowe materiały - ceny'!G115</f>
        <v>0.40435200000000004</v>
      </c>
      <c r="H8" s="123">
        <f>(F8/D8)*G8</f>
        <v>0.40435200000000004</v>
      </c>
      <c r="I8" s="124"/>
      <c r="J8" s="113"/>
      <c r="K8" s="113"/>
      <c r="L8" s="113"/>
      <c r="M8" s="113"/>
    </row>
    <row r="9" spans="1:13" ht="45">
      <c r="A9" s="119">
        <f>'Przykładowe materiały - ceny'!A92</f>
        <v>1090</v>
      </c>
      <c r="B9" s="120" t="str">
        <f>'Przykładowe materiały - ceny'!B92</f>
        <v>Odczynnik do kalibracji CFAS</v>
      </c>
      <c r="C9" s="119" t="str">
        <f>'Przykładowe materiały - ceny'!C92</f>
        <v>odczynnik  do kalibracji</v>
      </c>
      <c r="D9" s="125">
        <f>'Przykładowe materiały - ceny'!D92</f>
        <v>370000</v>
      </c>
      <c r="E9" s="119" t="str">
        <f>'Przykładowe materiały - ceny'!E92</f>
        <v>zestaw roczny</v>
      </c>
      <c r="F9" s="119">
        <v>1</v>
      </c>
      <c r="G9" s="122">
        <f>'Przykładowe materiały - ceny'!G92</f>
        <v>494.208</v>
      </c>
      <c r="H9" s="174">
        <f aca="true" t="shared" si="0" ref="H9:H10">(F9/D9)*G9</f>
        <v>0.0013356972972972973</v>
      </c>
      <c r="I9" s="124" t="s">
        <v>432</v>
      </c>
      <c r="J9" s="113"/>
      <c r="K9" s="113"/>
      <c r="L9" s="113"/>
      <c r="M9" s="113"/>
    </row>
    <row r="10" spans="1:13" ht="30">
      <c r="A10" s="119">
        <f>'Przykładowe materiały - ceny'!A99</f>
        <v>1097</v>
      </c>
      <c r="B10" s="120" t="str">
        <f>'Przykładowe materiały - ceny'!B99</f>
        <v>Kontrola LiquiCheck</v>
      </c>
      <c r="C10" s="119" t="str">
        <f>'Przykładowe materiały - ceny'!C99</f>
        <v>materiał do kontroli</v>
      </c>
      <c r="D10" s="119">
        <f>'Przykładowe materiały - ceny'!D99</f>
        <v>750</v>
      </c>
      <c r="E10" s="119" t="str">
        <f>'Przykładowe materiały - ceny'!E99</f>
        <v>zestaw roczny</v>
      </c>
      <c r="F10" s="119">
        <v>2</v>
      </c>
      <c r="G10" s="122">
        <f>'Przykładowe materiały - ceny'!G99</f>
        <v>662.688</v>
      </c>
      <c r="H10" s="123">
        <f t="shared" si="0"/>
        <v>1.7671679999999999</v>
      </c>
      <c r="I10" s="124" t="s">
        <v>438</v>
      </c>
      <c r="J10" s="113"/>
      <c r="K10" s="113"/>
      <c r="L10" s="113"/>
      <c r="M10" s="113"/>
    </row>
    <row r="11" spans="1:13" ht="45">
      <c r="A11" s="119"/>
      <c r="B11" s="124" t="s">
        <v>416</v>
      </c>
      <c r="C11" s="124"/>
      <c r="D11" s="125"/>
      <c r="E11" s="124"/>
      <c r="F11" s="124"/>
      <c r="G11" s="126"/>
      <c r="H11" s="123">
        <f>'Załącznik 2'!H20</f>
        <v>0.23179417873873875</v>
      </c>
      <c r="I11" s="124"/>
      <c r="J11" s="113"/>
      <c r="K11" s="113"/>
      <c r="L11" s="113"/>
      <c r="M11" s="113"/>
    </row>
    <row r="12" spans="1:13" s="25" customFormat="1" ht="37.15" customHeight="1">
      <c r="A12" s="20"/>
      <c r="B12" s="21" t="s">
        <v>561</v>
      </c>
      <c r="C12" s="22"/>
      <c r="D12" s="24"/>
      <c r="E12" s="23"/>
      <c r="F12" s="24"/>
      <c r="G12" s="24"/>
      <c r="H12" s="42">
        <f>'Przykładowe materiały wspólne'!H29</f>
        <v>0.07908550171815339</v>
      </c>
      <c r="I12" s="26"/>
      <c r="J12" s="69"/>
      <c r="K12" s="69"/>
      <c r="L12" s="69"/>
      <c r="M12" s="69"/>
    </row>
    <row r="13" spans="1:13" s="25" customFormat="1" ht="37.15" customHeight="1">
      <c r="A13" s="20"/>
      <c r="B13" s="21" t="s">
        <v>561</v>
      </c>
      <c r="C13" s="22"/>
      <c r="D13" s="24"/>
      <c r="E13" s="23"/>
      <c r="F13" s="24"/>
      <c r="G13" s="24"/>
      <c r="H13" s="42">
        <f>'Przykładowe materiały wspólne'!H29</f>
        <v>0.07908550171815339</v>
      </c>
      <c r="I13" s="26"/>
      <c r="J13" s="69"/>
      <c r="K13" s="69"/>
      <c r="L13" s="69"/>
      <c r="M13" s="69"/>
    </row>
    <row r="14" spans="1:13" ht="15">
      <c r="A14" s="145"/>
      <c r="B14" s="145"/>
      <c r="C14" s="145"/>
      <c r="D14" s="145"/>
      <c r="E14" s="145"/>
      <c r="F14" s="145"/>
      <c r="G14" s="145"/>
      <c r="H14" s="145"/>
      <c r="I14" s="145"/>
      <c r="J14" s="113"/>
      <c r="K14" s="113"/>
      <c r="L14" s="113"/>
      <c r="M14" s="113"/>
    </row>
    <row r="15" spans="1:13" ht="15">
      <c r="A15" s="124"/>
      <c r="B15" s="124"/>
      <c r="C15" s="124"/>
      <c r="D15" s="125"/>
      <c r="E15" s="124"/>
      <c r="F15" s="124"/>
      <c r="G15" s="126"/>
      <c r="H15" s="123"/>
      <c r="I15" s="124"/>
      <c r="J15" s="113"/>
      <c r="K15" s="113"/>
      <c r="L15" s="113"/>
      <c r="M15" s="113"/>
    </row>
    <row r="16" spans="1:13" ht="15">
      <c r="A16" s="124"/>
      <c r="B16" s="124"/>
      <c r="C16" s="124"/>
      <c r="D16" s="125"/>
      <c r="E16" s="124"/>
      <c r="F16" s="124"/>
      <c r="G16" s="126"/>
      <c r="H16" s="123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20.45" customHeight="1">
      <c r="A19" s="339" t="s">
        <v>221</v>
      </c>
      <c r="B19" s="340"/>
      <c r="C19" s="340"/>
      <c r="D19" s="340"/>
      <c r="E19" s="340"/>
      <c r="F19" s="340"/>
      <c r="G19" s="341"/>
      <c r="H19" s="127">
        <f>SUM(H8:H18)</f>
        <v>2.562820879472343</v>
      </c>
      <c r="I19" s="124"/>
      <c r="J19" s="113"/>
      <c r="K19" s="113"/>
      <c r="L19" s="113"/>
      <c r="M19" s="113"/>
    </row>
    <row r="20" spans="1:13" ht="15">
      <c r="A20" s="128"/>
      <c r="B20" s="128"/>
      <c r="C20" s="128"/>
      <c r="D20" s="129"/>
      <c r="E20" s="128"/>
      <c r="F20" s="128"/>
      <c r="G20" s="129"/>
      <c r="H20" s="128"/>
      <c r="I20" s="128"/>
      <c r="J20" s="113"/>
      <c r="K20" s="113"/>
      <c r="L20" s="113"/>
      <c r="M20" s="113"/>
    </row>
    <row r="21" spans="1:13" ht="15">
      <c r="A21" s="112" t="s">
        <v>175</v>
      </c>
      <c r="B21" s="113"/>
      <c r="C21" s="113"/>
      <c r="D21" s="130"/>
      <c r="E21" s="113"/>
      <c r="F21" s="113"/>
      <c r="G21" s="130"/>
      <c r="H21" s="128"/>
      <c r="I21" s="128"/>
      <c r="J21" s="113"/>
      <c r="K21" s="113"/>
      <c r="L21" s="113"/>
      <c r="M21" s="113"/>
    </row>
    <row r="22" spans="1:13" ht="15">
      <c r="A22" s="112" t="s">
        <v>176</v>
      </c>
      <c r="B22" s="131" t="s">
        <v>226</v>
      </c>
      <c r="C22" s="131" t="s">
        <v>227</v>
      </c>
      <c r="D22" s="113"/>
      <c r="E22" s="113"/>
      <c r="F22" s="113"/>
      <c r="G22" s="113"/>
      <c r="H22" s="132"/>
      <c r="I22" s="128"/>
      <c r="J22" s="113"/>
      <c r="K22" s="113"/>
      <c r="L22" s="113"/>
      <c r="M22" s="113"/>
    </row>
    <row r="23" spans="1:13" ht="15">
      <c r="A23" s="133" t="s">
        <v>167</v>
      </c>
      <c r="B23" s="134">
        <f>'Przykładowe stawki wynagrodzeń'!E14</f>
        <v>44.821322413636366</v>
      </c>
      <c r="C23" s="134">
        <f>B23/60</f>
        <v>0.7470220402272728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5">
      <c r="A24" s="135" t="s">
        <v>207</v>
      </c>
      <c r="B24" s="136">
        <f>'Przykładowe stawki wynagrodzeń'!E19</f>
        <v>31.11891829375</v>
      </c>
      <c r="C24" s="136">
        <f aca="true" t="shared" si="1" ref="C24:C25">B24/60</f>
        <v>0.5186486382291666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208</v>
      </c>
      <c r="B25" s="136">
        <f>'Przykładowe stawki wynagrodzeń'!E21</f>
        <v>24.84834975</v>
      </c>
      <c r="C25" s="136">
        <f t="shared" si="1"/>
        <v>0.4141391625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/>
      <c r="B26" s="136"/>
      <c r="C26" s="136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60">
      <c r="A27" s="114" t="s">
        <v>232</v>
      </c>
      <c r="B27" s="114" t="s">
        <v>222</v>
      </c>
      <c r="C27" s="114" t="s">
        <v>214</v>
      </c>
      <c r="D27" s="114" t="s">
        <v>233</v>
      </c>
      <c r="E27" s="114" t="s">
        <v>234</v>
      </c>
      <c r="F27" s="114" t="s">
        <v>223</v>
      </c>
      <c r="G27" s="114" t="s">
        <v>224</v>
      </c>
      <c r="H27" s="113"/>
      <c r="I27" s="113"/>
      <c r="J27" s="113"/>
      <c r="K27" s="113"/>
      <c r="L27" s="113"/>
      <c r="M27" s="113"/>
    </row>
    <row r="28" spans="1:13" ht="15">
      <c r="A28" s="118"/>
      <c r="B28" s="116" t="s">
        <v>153</v>
      </c>
      <c r="C28" s="116" t="s">
        <v>155</v>
      </c>
      <c r="D28" s="116" t="s">
        <v>156</v>
      </c>
      <c r="E28" s="116" t="s">
        <v>157</v>
      </c>
      <c r="F28" s="116" t="s">
        <v>158</v>
      </c>
      <c r="G28" s="137" t="s">
        <v>225</v>
      </c>
      <c r="H28" s="113"/>
      <c r="I28" s="113"/>
      <c r="J28" s="113"/>
      <c r="K28" s="113"/>
      <c r="L28" s="113"/>
      <c r="M28" s="113"/>
    </row>
    <row r="29" spans="1:13" ht="20.45" customHeight="1">
      <c r="A29" s="124" t="s">
        <v>238</v>
      </c>
      <c r="B29" s="119" t="str">
        <f>A24</f>
        <v>technik analityki</v>
      </c>
      <c r="C29" s="119">
        <v>3</v>
      </c>
      <c r="D29" s="119" t="s">
        <v>166</v>
      </c>
      <c r="E29" s="121">
        <v>5</v>
      </c>
      <c r="F29" s="138">
        <f>C24</f>
        <v>0.5186486382291666</v>
      </c>
      <c r="G29" s="139">
        <f>(E29/C29)*F29</f>
        <v>0.8644143970486111</v>
      </c>
      <c r="H29" s="113"/>
      <c r="I29" s="113"/>
      <c r="J29" s="113"/>
      <c r="K29" s="113"/>
      <c r="L29" s="113"/>
      <c r="M29" s="113"/>
    </row>
    <row r="30" spans="1:13" ht="20.45" customHeight="1">
      <c r="A30" s="124" t="s">
        <v>387</v>
      </c>
      <c r="B30" s="119" t="str">
        <f>A25</f>
        <v>pomoc laboratoryjna</v>
      </c>
      <c r="C30" s="125">
        <v>1500</v>
      </c>
      <c r="D30" s="119" t="s">
        <v>166</v>
      </c>
      <c r="E30" s="121">
        <v>5</v>
      </c>
      <c r="F30" s="138">
        <f>C25</f>
        <v>0.4141391625</v>
      </c>
      <c r="G30" s="178">
        <f aca="true" t="shared" si="2" ref="G30:G35">(E30/C30)*F30</f>
        <v>0.0013804638750000001</v>
      </c>
      <c r="H30" s="113"/>
      <c r="I30" s="113"/>
      <c r="J30" s="113"/>
      <c r="K30" s="113"/>
      <c r="L30" s="113"/>
      <c r="M30" s="113"/>
    </row>
    <row r="31" spans="1:13" ht="25.15" customHeight="1">
      <c r="A31" s="124" t="s">
        <v>418</v>
      </c>
      <c r="B31" s="140" t="str">
        <f>A23</f>
        <v>diagnosta laboratoryjny</v>
      </c>
      <c r="C31" s="125">
        <v>1500</v>
      </c>
      <c r="D31" s="119" t="s">
        <v>166</v>
      </c>
      <c r="E31" s="121">
        <v>60</v>
      </c>
      <c r="F31" s="138">
        <f>C23</f>
        <v>0.7470220402272728</v>
      </c>
      <c r="G31" s="178">
        <f t="shared" si="2"/>
        <v>0.029880881609090915</v>
      </c>
      <c r="H31" s="113"/>
      <c r="I31" s="113"/>
      <c r="J31" s="113"/>
      <c r="K31" s="113"/>
      <c r="L31" s="113"/>
      <c r="M31" s="113"/>
    </row>
    <row r="32" spans="1:13" ht="19.9" customHeight="1">
      <c r="A32" s="124" t="s">
        <v>420</v>
      </c>
      <c r="B32" s="119" t="str">
        <f>A23</f>
        <v>diagnosta laboratoryjny</v>
      </c>
      <c r="C32" s="125">
        <v>60</v>
      </c>
      <c r="D32" s="119" t="s">
        <v>166</v>
      </c>
      <c r="E32" s="121">
        <v>35</v>
      </c>
      <c r="F32" s="138">
        <f>C23</f>
        <v>0.7470220402272728</v>
      </c>
      <c r="G32" s="178">
        <f t="shared" si="2"/>
        <v>0.4357628567992425</v>
      </c>
      <c r="H32" s="113"/>
      <c r="I32" s="113"/>
      <c r="J32" s="113"/>
      <c r="K32" s="113"/>
      <c r="L32" s="113"/>
      <c r="M32" s="113"/>
    </row>
    <row r="33" spans="1:13" ht="19.9" customHeight="1">
      <c r="A33" s="124" t="s">
        <v>317</v>
      </c>
      <c r="B33" s="119" t="str">
        <f>A23</f>
        <v>diagnosta laboratoryjny</v>
      </c>
      <c r="C33" s="125">
        <v>60</v>
      </c>
      <c r="D33" s="119" t="s">
        <v>166</v>
      </c>
      <c r="E33" s="121">
        <v>20</v>
      </c>
      <c r="F33" s="138">
        <f>C23</f>
        <v>0.7470220402272728</v>
      </c>
      <c r="G33" s="178">
        <f t="shared" si="2"/>
        <v>0.24900734674242425</v>
      </c>
      <c r="H33" s="113"/>
      <c r="I33" s="113"/>
      <c r="J33" s="113"/>
      <c r="K33" s="113"/>
      <c r="L33" s="113"/>
      <c r="M33" s="113"/>
    </row>
    <row r="34" spans="1:13" ht="19.9" customHeight="1">
      <c r="A34" s="336" t="s">
        <v>318</v>
      </c>
      <c r="B34" s="119" t="str">
        <f>A24</f>
        <v>technik analityki</v>
      </c>
      <c r="C34" s="125">
        <v>1500</v>
      </c>
      <c r="D34" s="119" t="s">
        <v>166</v>
      </c>
      <c r="E34" s="121">
        <v>15</v>
      </c>
      <c r="F34" s="138">
        <f>C24</f>
        <v>0.5186486382291666</v>
      </c>
      <c r="G34" s="178">
        <f t="shared" si="2"/>
        <v>0.005186486382291667</v>
      </c>
      <c r="H34" s="113"/>
      <c r="I34" s="113"/>
      <c r="J34" s="113"/>
      <c r="K34" s="113"/>
      <c r="L34" s="113"/>
      <c r="M34" s="113"/>
    </row>
    <row r="35" spans="1:13" ht="19.9" customHeight="1">
      <c r="A35" s="337"/>
      <c r="B35" s="119" t="str">
        <f>A25</f>
        <v>pomoc laboratoryjna</v>
      </c>
      <c r="C35" s="125">
        <v>1500</v>
      </c>
      <c r="D35" s="119" t="s">
        <v>166</v>
      </c>
      <c r="E35" s="121">
        <v>15</v>
      </c>
      <c r="F35" s="138">
        <f>C25</f>
        <v>0.4141391625</v>
      </c>
      <c r="G35" s="178">
        <f t="shared" si="2"/>
        <v>0.004141391625</v>
      </c>
      <c r="H35" s="113"/>
      <c r="I35" s="113"/>
      <c r="J35" s="113"/>
      <c r="K35" s="113"/>
      <c r="L35" s="113"/>
      <c r="M35" s="113"/>
    </row>
    <row r="36" spans="1:13" ht="15">
      <c r="A36" s="339" t="s">
        <v>279</v>
      </c>
      <c r="B36" s="340"/>
      <c r="C36" s="340"/>
      <c r="D36" s="340"/>
      <c r="E36" s="340"/>
      <c r="F36" s="340"/>
      <c r="G36" s="127">
        <f>SUM(G29:G35)</f>
        <v>1.5897738240816603</v>
      </c>
      <c r="H36" s="113"/>
      <c r="I36" s="113"/>
      <c r="J36" s="113"/>
      <c r="K36" s="113"/>
      <c r="L36" s="113"/>
      <c r="M36" s="113"/>
    </row>
    <row r="37" spans="1:13" ht="15">
      <c r="A37" s="142"/>
      <c r="B37" s="142"/>
      <c r="C37" s="142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ht="15">
      <c r="A38" s="142"/>
      <c r="B38" s="142"/>
      <c r="C38" s="14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26.45" customHeight="1">
      <c r="A39" s="342" t="s">
        <v>334</v>
      </c>
      <c r="B39" s="342"/>
      <c r="C39" s="134">
        <f>H19</f>
        <v>2.562820879472343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25.15" customHeight="1">
      <c r="A40" s="335" t="s">
        <v>335</v>
      </c>
      <c r="B40" s="335"/>
      <c r="C40" s="134">
        <f>G36</f>
        <v>1.5897738240816603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25.15" customHeight="1">
      <c r="A41" s="175" t="s">
        <v>209</v>
      </c>
      <c r="B41" s="176"/>
      <c r="C41" s="177">
        <f>SUM(C39:C40)</f>
        <v>4.152594703554003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8" spans="1:13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</sheetData>
  <mergeCells count="6">
    <mergeCell ref="A40:B40"/>
    <mergeCell ref="B1:C1"/>
    <mergeCell ref="A19:G19"/>
    <mergeCell ref="A34:A35"/>
    <mergeCell ref="A36:F36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89515-3358-4ECB-B51B-0CD0757001C9}">
  <sheetPr>
    <tabColor rgb="FFFFFFCC"/>
  </sheetPr>
  <dimension ref="A1:M48"/>
  <sheetViews>
    <sheetView workbookViewId="0" topLeftCell="A25">
      <selection activeCell="H20" sqref="H20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procedur'!C50</f>
        <v>Glukoza z krwi żylnej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procedur'!B50</f>
        <v>L43.1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43.9" customHeight="1">
      <c r="A8" s="119">
        <f>'Przykładowe materiały - ceny'!A116</f>
        <v>1116</v>
      </c>
      <c r="B8" s="120" t="str">
        <f>'Przykładowe materiały - ceny'!B116</f>
        <v>Odczynnik do oznaczenia glukozy</v>
      </c>
      <c r="C8" s="119" t="str">
        <f>'Przykładowe materiały - ceny'!C116</f>
        <v>odczynnik do badań</v>
      </c>
      <c r="D8" s="119">
        <v>1</v>
      </c>
      <c r="E8" s="119" t="str">
        <f>'Przykładowe materiały - ceny'!E116</f>
        <v>szt</v>
      </c>
      <c r="F8" s="119">
        <v>1</v>
      </c>
      <c r="G8" s="122">
        <f>'Przykładowe materiały - ceny'!G116</f>
        <v>0.39394762105263154</v>
      </c>
      <c r="H8" s="123">
        <f>(F8/D8)*G8</f>
        <v>0.39394762105263154</v>
      </c>
      <c r="I8" s="124"/>
      <c r="J8" s="113"/>
      <c r="K8" s="113"/>
      <c r="L8" s="113"/>
      <c r="M8" s="113"/>
    </row>
    <row r="9" spans="1:13" ht="45">
      <c r="A9" s="119">
        <f>'Przykładowe materiały - ceny'!A92</f>
        <v>1090</v>
      </c>
      <c r="B9" s="120" t="str">
        <f>'Przykładowe materiały - ceny'!B92</f>
        <v>Odczynnik do kalibracji CFAS</v>
      </c>
      <c r="C9" s="119" t="str">
        <f>'Przykładowe materiały - ceny'!C92</f>
        <v>odczynnik  do kalibracji</v>
      </c>
      <c r="D9" s="125">
        <f>'Przykładowe materiały - ceny'!D92</f>
        <v>370000</v>
      </c>
      <c r="E9" s="119" t="str">
        <f>'Przykładowe materiały - ceny'!E92</f>
        <v>zestaw roczny</v>
      </c>
      <c r="F9" s="119">
        <v>1</v>
      </c>
      <c r="G9" s="122">
        <f>'Przykładowe materiały - ceny'!G92</f>
        <v>494.208</v>
      </c>
      <c r="H9" s="174">
        <f aca="true" t="shared" si="0" ref="H9:H11">(F9/D9)*G9</f>
        <v>0.0013356972972972973</v>
      </c>
      <c r="I9" s="124" t="s">
        <v>432</v>
      </c>
      <c r="J9" s="113"/>
      <c r="K9" s="113"/>
      <c r="L9" s="113"/>
      <c r="M9" s="113"/>
    </row>
    <row r="10" spans="1:13" ht="30">
      <c r="A10" s="119">
        <f>'Przykładowe materiały - ceny'!A93</f>
        <v>1091</v>
      </c>
      <c r="B10" s="120" t="str">
        <f>'Przykładowe materiały - ceny'!B93</f>
        <v>Odczynnik do kontroli PCCCM1</v>
      </c>
      <c r="C10" s="119" t="str">
        <f>'Przykładowe materiały - ceny'!C93</f>
        <v>materiał do kontroli</v>
      </c>
      <c r="D10" s="125">
        <f>'Przykładowe materiały - ceny'!D93</f>
        <v>370000</v>
      </c>
      <c r="E10" s="119" t="str">
        <f>'Przykładowe materiały - ceny'!E93</f>
        <v>zestaw roczny</v>
      </c>
      <c r="F10" s="119">
        <v>1</v>
      </c>
      <c r="G10" s="122">
        <f>'Przykładowe materiały - ceny'!G93</f>
        <v>1797.1200000000001</v>
      </c>
      <c r="H10" s="174">
        <f t="shared" si="0"/>
        <v>0.004857081081081081</v>
      </c>
      <c r="I10" s="124" t="s">
        <v>432</v>
      </c>
      <c r="J10" s="113"/>
      <c r="K10" s="113"/>
      <c r="L10" s="113"/>
      <c r="M10" s="113"/>
    </row>
    <row r="11" spans="1:13" ht="30">
      <c r="A11" s="119">
        <f>'Przykładowe materiały - ceny'!A94</f>
        <v>1092</v>
      </c>
      <c r="B11" s="120" t="str">
        <f>'Przykładowe materiały - ceny'!B94</f>
        <v>Odczynnik do kontroli PCCCM2</v>
      </c>
      <c r="C11" s="119" t="str">
        <f>'Przykładowe materiały - ceny'!C94</f>
        <v>materiał do kontroli</v>
      </c>
      <c r="D11" s="125">
        <f>'Przykładowe materiały - ceny'!D94</f>
        <v>370000</v>
      </c>
      <c r="E11" s="119" t="str">
        <f>'Przykładowe materiały - ceny'!E94</f>
        <v>zestaw roczny</v>
      </c>
      <c r="F11" s="119">
        <v>1</v>
      </c>
      <c r="G11" s="122">
        <f>'Przykładowe materiały - ceny'!G94</f>
        <v>2021.7600000000002</v>
      </c>
      <c r="H11" s="174">
        <f t="shared" si="0"/>
        <v>0.005464216216216217</v>
      </c>
      <c r="I11" s="124" t="s">
        <v>432</v>
      </c>
      <c r="J11" s="113"/>
      <c r="K11" s="113"/>
      <c r="L11" s="113"/>
      <c r="M11" s="113"/>
    </row>
    <row r="12" spans="1:13" ht="45" customHeight="1">
      <c r="A12" s="119"/>
      <c r="B12" s="124" t="s">
        <v>416</v>
      </c>
      <c r="C12" s="124"/>
      <c r="D12" s="125"/>
      <c r="E12" s="124"/>
      <c r="F12" s="124"/>
      <c r="G12" s="126"/>
      <c r="H12" s="123">
        <f>'Załącznik 2'!H20</f>
        <v>0.23179417873873875</v>
      </c>
      <c r="I12" s="124"/>
      <c r="J12" s="113"/>
      <c r="K12" s="113"/>
      <c r="L12" s="113"/>
      <c r="M12" s="113"/>
    </row>
    <row r="13" spans="1:13" s="25" customFormat="1" ht="37.15" customHeight="1">
      <c r="A13" s="20"/>
      <c r="B13" s="21" t="s">
        <v>561</v>
      </c>
      <c r="C13" s="22"/>
      <c r="D13" s="24"/>
      <c r="E13" s="23"/>
      <c r="F13" s="24"/>
      <c r="G13" s="24"/>
      <c r="H13" s="42">
        <f>'Przykładowe materiały wspólne'!H29</f>
        <v>0.07908550171815339</v>
      </c>
      <c r="I13" s="26"/>
      <c r="J13" s="69"/>
      <c r="K13" s="69"/>
      <c r="L13" s="69"/>
      <c r="M13" s="69"/>
    </row>
    <row r="14" spans="1:13" ht="15">
      <c r="A14" s="145"/>
      <c r="B14" s="145"/>
      <c r="C14" s="145"/>
      <c r="D14" s="145"/>
      <c r="E14" s="145"/>
      <c r="F14" s="145"/>
      <c r="G14" s="145"/>
      <c r="H14" s="145"/>
      <c r="I14" s="145"/>
      <c r="J14" s="113"/>
      <c r="K14" s="113"/>
      <c r="L14" s="113"/>
      <c r="M14" s="113"/>
    </row>
    <row r="15" spans="1:13" ht="15">
      <c r="A15" s="124"/>
      <c r="B15" s="124"/>
      <c r="C15" s="124"/>
      <c r="D15" s="125"/>
      <c r="E15" s="124"/>
      <c r="F15" s="124"/>
      <c r="G15" s="126"/>
      <c r="H15" s="123"/>
      <c r="I15" s="124"/>
      <c r="J15" s="113"/>
      <c r="K15" s="113"/>
      <c r="L15" s="113"/>
      <c r="M15" s="113"/>
    </row>
    <row r="16" spans="1:13" ht="15">
      <c r="A16" s="124"/>
      <c r="B16" s="124"/>
      <c r="C16" s="124"/>
      <c r="D16" s="125"/>
      <c r="E16" s="124"/>
      <c r="F16" s="124"/>
      <c r="G16" s="126"/>
      <c r="H16" s="123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20.45" customHeight="1">
      <c r="A19" s="339" t="s">
        <v>221</v>
      </c>
      <c r="B19" s="340"/>
      <c r="C19" s="340"/>
      <c r="D19" s="340"/>
      <c r="E19" s="340"/>
      <c r="F19" s="340"/>
      <c r="G19" s="341"/>
      <c r="H19" s="127">
        <f>SUM(H8:H18)</f>
        <v>0.7164842961041183</v>
      </c>
      <c r="I19" s="124"/>
      <c r="J19" s="113"/>
      <c r="K19" s="113"/>
      <c r="L19" s="113"/>
      <c r="M19" s="113"/>
    </row>
    <row r="20" spans="1:13" ht="15">
      <c r="A20" s="128"/>
      <c r="B20" s="128"/>
      <c r="C20" s="128"/>
      <c r="D20" s="129"/>
      <c r="E20" s="128"/>
      <c r="F20" s="128"/>
      <c r="G20" s="129"/>
      <c r="H20" s="128"/>
      <c r="I20" s="128"/>
      <c r="J20" s="113"/>
      <c r="K20" s="113"/>
      <c r="L20" s="113"/>
      <c r="M20" s="113"/>
    </row>
    <row r="21" spans="1:13" ht="15">
      <c r="A21" s="112" t="s">
        <v>175</v>
      </c>
      <c r="B21" s="113"/>
      <c r="C21" s="113"/>
      <c r="D21" s="130"/>
      <c r="E21" s="113"/>
      <c r="F21" s="113"/>
      <c r="G21" s="130"/>
      <c r="H21" s="128"/>
      <c r="I21" s="128"/>
      <c r="J21" s="113"/>
      <c r="K21" s="113"/>
      <c r="L21" s="113"/>
      <c r="M21" s="113"/>
    </row>
    <row r="22" spans="1:13" ht="15">
      <c r="A22" s="112" t="s">
        <v>176</v>
      </c>
      <c r="B22" s="131" t="s">
        <v>226</v>
      </c>
      <c r="C22" s="131" t="s">
        <v>227</v>
      </c>
      <c r="D22" s="113"/>
      <c r="E22" s="113"/>
      <c r="F22" s="113"/>
      <c r="G22" s="113"/>
      <c r="H22" s="132"/>
      <c r="I22" s="128"/>
      <c r="J22" s="113"/>
      <c r="K22" s="113"/>
      <c r="L22" s="113"/>
      <c r="M22" s="113"/>
    </row>
    <row r="23" spans="1:13" ht="15">
      <c r="A23" s="133" t="s">
        <v>167</v>
      </c>
      <c r="B23" s="134">
        <f>'Przykładowe stawki wynagrodzeń'!E14</f>
        <v>44.821322413636366</v>
      </c>
      <c r="C23" s="134">
        <f>B23/60</f>
        <v>0.7470220402272728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5">
      <c r="A24" s="135" t="s">
        <v>207</v>
      </c>
      <c r="B24" s="136">
        <f>'Przykładowe stawki wynagrodzeń'!E19</f>
        <v>31.11891829375</v>
      </c>
      <c r="C24" s="136">
        <f aca="true" t="shared" si="1" ref="C24:C25">B24/60</f>
        <v>0.5186486382291666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208</v>
      </c>
      <c r="B25" s="136">
        <f>'Przykładowe stawki wynagrodzeń'!E21</f>
        <v>24.84834975</v>
      </c>
      <c r="C25" s="136">
        <f t="shared" si="1"/>
        <v>0.4141391625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/>
      <c r="B26" s="136"/>
      <c r="C26" s="136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60">
      <c r="A27" s="114" t="s">
        <v>232</v>
      </c>
      <c r="B27" s="114" t="s">
        <v>222</v>
      </c>
      <c r="C27" s="114" t="s">
        <v>214</v>
      </c>
      <c r="D27" s="114" t="s">
        <v>233</v>
      </c>
      <c r="E27" s="114" t="s">
        <v>234</v>
      </c>
      <c r="F27" s="114" t="s">
        <v>223</v>
      </c>
      <c r="G27" s="114" t="s">
        <v>224</v>
      </c>
      <c r="H27" s="113"/>
      <c r="I27" s="113"/>
      <c r="J27" s="113"/>
      <c r="K27" s="113"/>
      <c r="L27" s="113"/>
      <c r="M27" s="113"/>
    </row>
    <row r="28" spans="1:13" ht="15">
      <c r="A28" s="118"/>
      <c r="B28" s="116" t="s">
        <v>153</v>
      </c>
      <c r="C28" s="116" t="s">
        <v>155</v>
      </c>
      <c r="D28" s="116" t="s">
        <v>156</v>
      </c>
      <c r="E28" s="116" t="s">
        <v>157</v>
      </c>
      <c r="F28" s="116" t="s">
        <v>158</v>
      </c>
      <c r="G28" s="137" t="s">
        <v>225</v>
      </c>
      <c r="H28" s="113"/>
      <c r="I28" s="113"/>
      <c r="J28" s="113"/>
      <c r="K28" s="113"/>
      <c r="L28" s="113"/>
      <c r="M28" s="113"/>
    </row>
    <row r="29" spans="1:13" ht="20.45" customHeight="1">
      <c r="A29" s="124" t="s">
        <v>238</v>
      </c>
      <c r="B29" s="119" t="str">
        <f>A24</f>
        <v>technik analityki</v>
      </c>
      <c r="C29" s="119">
        <v>3</v>
      </c>
      <c r="D29" s="119" t="s">
        <v>166</v>
      </c>
      <c r="E29" s="121">
        <v>5</v>
      </c>
      <c r="F29" s="138">
        <f>C24</f>
        <v>0.5186486382291666</v>
      </c>
      <c r="G29" s="139">
        <f>(E29/C29)*F29</f>
        <v>0.8644143970486111</v>
      </c>
      <c r="H29" s="113"/>
      <c r="I29" s="113"/>
      <c r="J29" s="113"/>
      <c r="K29" s="113"/>
      <c r="L29" s="113"/>
      <c r="M29" s="113"/>
    </row>
    <row r="30" spans="1:13" ht="20.45" customHeight="1">
      <c r="A30" s="124" t="s">
        <v>387</v>
      </c>
      <c r="B30" s="119" t="str">
        <f>A25</f>
        <v>pomoc laboratoryjna</v>
      </c>
      <c r="C30" s="125">
        <v>1500</v>
      </c>
      <c r="D30" s="119" t="s">
        <v>166</v>
      </c>
      <c r="E30" s="121">
        <v>5</v>
      </c>
      <c r="F30" s="138">
        <f>C25</f>
        <v>0.4141391625</v>
      </c>
      <c r="G30" s="178">
        <f aca="true" t="shared" si="2" ref="G30:G35">(E30/C30)*F30</f>
        <v>0.0013804638750000001</v>
      </c>
      <c r="H30" s="113"/>
      <c r="I30" s="113"/>
      <c r="J30" s="113"/>
      <c r="K30" s="113"/>
      <c r="L30" s="113"/>
      <c r="M30" s="113"/>
    </row>
    <row r="31" spans="1:13" ht="25.15" customHeight="1">
      <c r="A31" s="124" t="s">
        <v>418</v>
      </c>
      <c r="B31" s="140" t="str">
        <f>A23</f>
        <v>diagnosta laboratoryjny</v>
      </c>
      <c r="C31" s="125">
        <v>1500</v>
      </c>
      <c r="D31" s="119" t="s">
        <v>166</v>
      </c>
      <c r="E31" s="121">
        <v>60</v>
      </c>
      <c r="F31" s="138">
        <f>C23</f>
        <v>0.7470220402272728</v>
      </c>
      <c r="G31" s="178">
        <f t="shared" si="2"/>
        <v>0.029880881609090915</v>
      </c>
      <c r="H31" s="113"/>
      <c r="I31" s="113"/>
      <c r="J31" s="113"/>
      <c r="K31" s="113"/>
      <c r="L31" s="113"/>
      <c r="M31" s="113"/>
    </row>
    <row r="32" spans="1:13" ht="19.9" customHeight="1">
      <c r="A32" s="124" t="s">
        <v>420</v>
      </c>
      <c r="B32" s="119" t="str">
        <f>A23</f>
        <v>diagnosta laboratoryjny</v>
      </c>
      <c r="C32" s="125">
        <v>60</v>
      </c>
      <c r="D32" s="119" t="s">
        <v>166</v>
      </c>
      <c r="E32" s="121">
        <v>35</v>
      </c>
      <c r="F32" s="138">
        <f>C23</f>
        <v>0.7470220402272728</v>
      </c>
      <c r="G32" s="178">
        <f t="shared" si="2"/>
        <v>0.4357628567992425</v>
      </c>
      <c r="H32" s="113"/>
      <c r="I32" s="113"/>
      <c r="J32" s="113"/>
      <c r="K32" s="113"/>
      <c r="L32" s="113"/>
      <c r="M32" s="113"/>
    </row>
    <row r="33" spans="1:13" ht="19.9" customHeight="1">
      <c r="A33" s="124" t="s">
        <v>317</v>
      </c>
      <c r="B33" s="119" t="str">
        <f>A23</f>
        <v>diagnosta laboratoryjny</v>
      </c>
      <c r="C33" s="125">
        <v>60</v>
      </c>
      <c r="D33" s="119" t="s">
        <v>166</v>
      </c>
      <c r="E33" s="121">
        <v>20</v>
      </c>
      <c r="F33" s="138">
        <f>C23</f>
        <v>0.7470220402272728</v>
      </c>
      <c r="G33" s="178">
        <f t="shared" si="2"/>
        <v>0.24900734674242425</v>
      </c>
      <c r="H33" s="113"/>
      <c r="I33" s="113"/>
      <c r="J33" s="113"/>
      <c r="K33" s="113"/>
      <c r="L33" s="113"/>
      <c r="M33" s="113"/>
    </row>
    <row r="34" spans="1:13" ht="19.9" customHeight="1">
      <c r="A34" s="336" t="s">
        <v>318</v>
      </c>
      <c r="B34" s="119" t="str">
        <f>A24</f>
        <v>technik analityki</v>
      </c>
      <c r="C34" s="125">
        <v>1500</v>
      </c>
      <c r="D34" s="119" t="s">
        <v>166</v>
      </c>
      <c r="E34" s="121">
        <v>15</v>
      </c>
      <c r="F34" s="138">
        <f>C24</f>
        <v>0.5186486382291666</v>
      </c>
      <c r="G34" s="178">
        <f t="shared" si="2"/>
        <v>0.005186486382291667</v>
      </c>
      <c r="H34" s="113"/>
      <c r="I34" s="113"/>
      <c r="J34" s="113"/>
      <c r="K34" s="113"/>
      <c r="L34" s="113"/>
      <c r="M34" s="113"/>
    </row>
    <row r="35" spans="1:13" ht="19.9" customHeight="1">
      <c r="A35" s="337"/>
      <c r="B35" s="119" t="str">
        <f>A25</f>
        <v>pomoc laboratoryjna</v>
      </c>
      <c r="C35" s="125">
        <v>1500</v>
      </c>
      <c r="D35" s="119" t="s">
        <v>166</v>
      </c>
      <c r="E35" s="121">
        <v>15</v>
      </c>
      <c r="F35" s="138">
        <f>C25</f>
        <v>0.4141391625</v>
      </c>
      <c r="G35" s="178">
        <f t="shared" si="2"/>
        <v>0.004141391625</v>
      </c>
      <c r="H35" s="113"/>
      <c r="I35" s="113"/>
      <c r="J35" s="113"/>
      <c r="K35" s="113"/>
      <c r="L35" s="113"/>
      <c r="M35" s="113"/>
    </row>
    <row r="36" spans="1:13" ht="15">
      <c r="A36" s="339" t="s">
        <v>279</v>
      </c>
      <c r="B36" s="340"/>
      <c r="C36" s="340"/>
      <c r="D36" s="340"/>
      <c r="E36" s="340"/>
      <c r="F36" s="340"/>
      <c r="G36" s="127">
        <f>SUM(G29:G35)</f>
        <v>1.5897738240816603</v>
      </c>
      <c r="H36" s="113"/>
      <c r="I36" s="113"/>
      <c r="J36" s="113"/>
      <c r="K36" s="113"/>
      <c r="L36" s="113"/>
      <c r="M36" s="113"/>
    </row>
    <row r="37" spans="1:13" ht="15">
      <c r="A37" s="142"/>
      <c r="B37" s="142"/>
      <c r="C37" s="142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ht="15">
      <c r="A38" s="142"/>
      <c r="B38" s="142"/>
      <c r="C38" s="14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26.45" customHeight="1">
      <c r="A39" s="342" t="s">
        <v>334</v>
      </c>
      <c r="B39" s="342"/>
      <c r="C39" s="134">
        <f>H19</f>
        <v>0.7164842961041183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25.15" customHeight="1">
      <c r="A40" s="335" t="s">
        <v>335</v>
      </c>
      <c r="B40" s="335"/>
      <c r="C40" s="134">
        <f>G36</f>
        <v>1.5897738240816603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25.15" customHeight="1">
      <c r="A41" s="175" t="s">
        <v>209</v>
      </c>
      <c r="B41" s="176"/>
      <c r="C41" s="177">
        <f>SUM(C39:C40)</f>
        <v>2.306258120185779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8" spans="1:13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</sheetData>
  <mergeCells count="6">
    <mergeCell ref="A40:B40"/>
    <mergeCell ref="B1:C1"/>
    <mergeCell ref="A19:G19"/>
    <mergeCell ref="A34:A35"/>
    <mergeCell ref="A36:F36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0C8C3-2C1A-4DFB-86E8-E463D3BC8F38}">
  <sheetPr>
    <tabColor rgb="FFFFFFCC"/>
  </sheetPr>
  <dimension ref="A1:M51"/>
  <sheetViews>
    <sheetView workbookViewId="0" topLeftCell="A30">
      <selection activeCell="H15" sqref="H15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procedur'!C51</f>
        <v>Krzywa cukrowa 2 punktowa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procedur'!B51</f>
        <v>L43.2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43.9" customHeight="1">
      <c r="A8" s="119">
        <f>'Przykładowe materiały - ceny'!A116</f>
        <v>1116</v>
      </c>
      <c r="B8" s="120" t="str">
        <f>'Przykładowe materiały - ceny'!B116</f>
        <v>Odczynnik do oznaczenia glukozy</v>
      </c>
      <c r="C8" s="119" t="str">
        <f>'Przykładowe materiały - ceny'!C116</f>
        <v>odczynnik do badań</v>
      </c>
      <c r="D8" s="119">
        <v>1</v>
      </c>
      <c r="E8" s="119" t="str">
        <f>'Przykładowe materiały - ceny'!E116</f>
        <v>szt</v>
      </c>
      <c r="F8" s="119">
        <v>1</v>
      </c>
      <c r="G8" s="122">
        <f>'Przykładowe materiały - ceny'!G116</f>
        <v>0.39394762105263154</v>
      </c>
      <c r="H8" s="123">
        <f>(F8/D8)*G8</f>
        <v>0.39394762105263154</v>
      </c>
      <c r="I8" s="124"/>
      <c r="J8" s="113"/>
      <c r="K8" s="113"/>
      <c r="L8" s="113"/>
      <c r="M8" s="113"/>
    </row>
    <row r="9" spans="1:13" ht="45">
      <c r="A9" s="119">
        <f>'Przykładowe materiały - ceny'!A92</f>
        <v>1090</v>
      </c>
      <c r="B9" s="120" t="str">
        <f>'Przykładowe materiały - ceny'!B92</f>
        <v>Odczynnik do kalibracji CFAS</v>
      </c>
      <c r="C9" s="119" t="str">
        <f>'Przykładowe materiały - ceny'!C92</f>
        <v>odczynnik  do kalibracji</v>
      </c>
      <c r="D9" s="125">
        <f>'Przykładowe materiały - ceny'!D92</f>
        <v>370000</v>
      </c>
      <c r="E9" s="119" t="str">
        <f>'Przykładowe materiały - ceny'!E92</f>
        <v>zestaw roczny</v>
      </c>
      <c r="F9" s="119">
        <v>1</v>
      </c>
      <c r="G9" s="122">
        <f>'Przykładowe materiały - ceny'!G92</f>
        <v>494.208</v>
      </c>
      <c r="H9" s="174">
        <f aca="true" t="shared" si="0" ref="H9:H11">(F9/D9)*G9</f>
        <v>0.0013356972972972973</v>
      </c>
      <c r="I9" s="124" t="s">
        <v>432</v>
      </c>
      <c r="J9" s="113"/>
      <c r="K9" s="113"/>
      <c r="L9" s="113"/>
      <c r="M9" s="113"/>
    </row>
    <row r="10" spans="1:13" ht="30">
      <c r="A10" s="119">
        <f>'Przykładowe materiały - ceny'!A93</f>
        <v>1091</v>
      </c>
      <c r="B10" s="120" t="str">
        <f>'Przykładowe materiały - ceny'!B93</f>
        <v>Odczynnik do kontroli PCCCM1</v>
      </c>
      <c r="C10" s="119" t="str">
        <f>'Przykładowe materiały - ceny'!C93</f>
        <v>materiał do kontroli</v>
      </c>
      <c r="D10" s="125">
        <f>'Przykładowe materiały - ceny'!D93</f>
        <v>370000</v>
      </c>
      <c r="E10" s="119" t="str">
        <f>'Przykładowe materiały - ceny'!E93</f>
        <v>zestaw roczny</v>
      </c>
      <c r="F10" s="119">
        <v>1</v>
      </c>
      <c r="G10" s="122">
        <f>'Przykładowe materiały - ceny'!G93</f>
        <v>1797.1200000000001</v>
      </c>
      <c r="H10" s="174">
        <f t="shared" si="0"/>
        <v>0.004857081081081081</v>
      </c>
      <c r="I10" s="124" t="s">
        <v>432</v>
      </c>
      <c r="J10" s="113"/>
      <c r="K10" s="113"/>
      <c r="L10" s="113"/>
      <c r="M10" s="113"/>
    </row>
    <row r="11" spans="1:13" ht="30">
      <c r="A11" s="119">
        <f>'Przykładowe materiały - ceny'!A94</f>
        <v>1092</v>
      </c>
      <c r="B11" s="120" t="str">
        <f>'Przykładowe materiały - ceny'!B94</f>
        <v>Odczynnik do kontroli PCCCM2</v>
      </c>
      <c r="C11" s="119" t="str">
        <f>'Przykładowe materiały - ceny'!C94</f>
        <v>materiał do kontroli</v>
      </c>
      <c r="D11" s="125">
        <f>'Przykładowe materiały - ceny'!D94</f>
        <v>370000</v>
      </c>
      <c r="E11" s="119" t="str">
        <f>'Przykładowe materiały - ceny'!E94</f>
        <v>zestaw roczny</v>
      </c>
      <c r="F11" s="119">
        <v>1</v>
      </c>
      <c r="G11" s="122">
        <f>'Przykładowe materiały - ceny'!G94</f>
        <v>2021.7600000000002</v>
      </c>
      <c r="H11" s="174">
        <f t="shared" si="0"/>
        <v>0.005464216216216217</v>
      </c>
      <c r="I11" s="124" t="s">
        <v>432</v>
      </c>
      <c r="J11" s="113"/>
      <c r="K11" s="113"/>
      <c r="L11" s="113"/>
      <c r="M11" s="113"/>
    </row>
    <row r="12" spans="1:13" ht="45" customHeight="1">
      <c r="A12" s="119"/>
      <c r="B12" s="124" t="s">
        <v>416</v>
      </c>
      <c r="C12" s="124"/>
      <c r="D12" s="125"/>
      <c r="E12" s="124"/>
      <c r="F12" s="124"/>
      <c r="G12" s="126"/>
      <c r="H12" s="123">
        <f>'Załącznik 2'!H20</f>
        <v>0.23179417873873875</v>
      </c>
      <c r="I12" s="124"/>
      <c r="J12" s="113"/>
      <c r="K12" s="113"/>
      <c r="L12" s="113"/>
      <c r="M12" s="113"/>
    </row>
    <row r="13" spans="1:13" s="25" customFormat="1" ht="37.15" customHeight="1">
      <c r="A13" s="20"/>
      <c r="B13" s="21" t="s">
        <v>561</v>
      </c>
      <c r="C13" s="22"/>
      <c r="D13" s="24"/>
      <c r="E13" s="23"/>
      <c r="F13" s="24"/>
      <c r="G13" s="24"/>
      <c r="H13" s="42">
        <f>'Przykładowe materiały wspólne'!H29</f>
        <v>0.07908550171815339</v>
      </c>
      <c r="I13" s="26"/>
      <c r="J13" s="69"/>
      <c r="K13" s="69"/>
      <c r="L13" s="69"/>
      <c r="M13" s="69"/>
    </row>
    <row r="14" spans="1:13" ht="18" customHeight="1">
      <c r="A14" s="343" t="s">
        <v>471</v>
      </c>
      <c r="B14" s="344"/>
      <c r="C14" s="344"/>
      <c r="D14" s="344"/>
      <c r="E14" s="344"/>
      <c r="F14" s="344"/>
      <c r="G14" s="344"/>
      <c r="H14" s="182">
        <f>SUM(H8:H13)</f>
        <v>0.7164842961041183</v>
      </c>
      <c r="I14" s="193"/>
      <c r="J14" s="113"/>
      <c r="K14" s="113"/>
      <c r="L14" s="113"/>
      <c r="M14" s="113"/>
    </row>
    <row r="15" spans="1:13" ht="15">
      <c r="A15" s="345" t="s">
        <v>472</v>
      </c>
      <c r="B15" s="346"/>
      <c r="C15" s="346"/>
      <c r="D15" s="346"/>
      <c r="E15" s="346"/>
      <c r="F15" s="346"/>
      <c r="G15" s="347"/>
      <c r="H15" s="183">
        <f>H14*2</f>
        <v>1.4329685922082367</v>
      </c>
      <c r="I15" s="145"/>
      <c r="J15" s="113"/>
      <c r="K15" s="113"/>
      <c r="L15" s="113"/>
      <c r="M15" s="113"/>
    </row>
    <row r="16" spans="1:13" ht="15">
      <c r="A16" s="124"/>
      <c r="B16" s="124"/>
      <c r="C16" s="124"/>
      <c r="D16" s="125"/>
      <c r="E16" s="124"/>
      <c r="F16" s="124"/>
      <c r="G16" s="126"/>
      <c r="H16" s="123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15">
      <c r="A19" s="124"/>
      <c r="B19" s="124"/>
      <c r="C19" s="124"/>
      <c r="D19" s="125"/>
      <c r="E19" s="124"/>
      <c r="F19" s="124"/>
      <c r="G19" s="126"/>
      <c r="H19" s="123"/>
      <c r="I19" s="124"/>
      <c r="J19" s="113"/>
      <c r="K19" s="113"/>
      <c r="L19" s="113"/>
      <c r="M19" s="113"/>
    </row>
    <row r="20" spans="1:13" ht="20.45" customHeight="1">
      <c r="A20" s="339" t="s">
        <v>221</v>
      </c>
      <c r="B20" s="340"/>
      <c r="C20" s="340"/>
      <c r="D20" s="340"/>
      <c r="E20" s="340"/>
      <c r="F20" s="340"/>
      <c r="G20" s="341"/>
      <c r="H20" s="127">
        <f>H15</f>
        <v>1.4329685922082367</v>
      </c>
      <c r="I20" s="124"/>
      <c r="J20" s="113"/>
      <c r="K20" s="113"/>
      <c r="L20" s="113"/>
      <c r="M20" s="113"/>
    </row>
    <row r="21" spans="1:13" ht="15">
      <c r="A21" s="128"/>
      <c r="B21" s="128"/>
      <c r="C21" s="128"/>
      <c r="D21" s="129"/>
      <c r="E21" s="128"/>
      <c r="F21" s="128"/>
      <c r="G21" s="129"/>
      <c r="H21" s="128"/>
      <c r="I21" s="128"/>
      <c r="J21" s="113"/>
      <c r="K21" s="113"/>
      <c r="L21" s="113"/>
      <c r="M21" s="113"/>
    </row>
    <row r="22" spans="1:13" ht="15">
      <c r="A22" s="112" t="s">
        <v>175</v>
      </c>
      <c r="B22" s="113"/>
      <c r="C22" s="113"/>
      <c r="D22" s="130"/>
      <c r="E22" s="113"/>
      <c r="F22" s="113"/>
      <c r="G22" s="130"/>
      <c r="H22" s="128"/>
      <c r="I22" s="128"/>
      <c r="J22" s="113"/>
      <c r="K22" s="113"/>
      <c r="L22" s="113"/>
      <c r="M22" s="113"/>
    </row>
    <row r="23" spans="1:13" ht="15">
      <c r="A23" s="112" t="s">
        <v>176</v>
      </c>
      <c r="B23" s="131" t="s">
        <v>226</v>
      </c>
      <c r="C23" s="131" t="s">
        <v>227</v>
      </c>
      <c r="D23" s="113"/>
      <c r="E23" s="113"/>
      <c r="F23" s="113"/>
      <c r="G23" s="113"/>
      <c r="H23" s="132"/>
      <c r="I23" s="128"/>
      <c r="J23" s="113"/>
      <c r="K23" s="113"/>
      <c r="L23" s="113"/>
      <c r="M23" s="113"/>
    </row>
    <row r="24" spans="1:13" ht="15">
      <c r="A24" s="133" t="s">
        <v>167</v>
      </c>
      <c r="B24" s="134">
        <f>'Przykładowe stawki wynagrodzeń'!E14</f>
        <v>44.821322413636366</v>
      </c>
      <c r="C24" s="134">
        <f>B24/60</f>
        <v>0.7470220402272728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207</v>
      </c>
      <c r="B25" s="136">
        <f>'Przykładowe stawki wynagrodzeń'!E19</f>
        <v>31.11891829375</v>
      </c>
      <c r="C25" s="136">
        <f aca="true" t="shared" si="1" ref="C25:C26">B25/60</f>
        <v>0.5186486382291666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 t="s">
        <v>208</v>
      </c>
      <c r="B26" s="136">
        <f>'Przykładowe stawki wynagrodzeń'!E21</f>
        <v>24.84834975</v>
      </c>
      <c r="C26" s="136">
        <f t="shared" si="1"/>
        <v>0.4141391625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15">
      <c r="A27" s="135"/>
      <c r="B27" s="136"/>
      <c r="C27" s="136"/>
      <c r="D27" s="113"/>
      <c r="E27" s="113"/>
      <c r="F27" s="113"/>
      <c r="G27" s="113"/>
      <c r="H27" s="113"/>
      <c r="I27" s="113"/>
      <c r="J27" s="113"/>
      <c r="K27" s="113"/>
      <c r="L27" s="113"/>
      <c r="M27" s="113"/>
    </row>
    <row r="28" spans="1:13" ht="60">
      <c r="A28" s="114" t="s">
        <v>232</v>
      </c>
      <c r="B28" s="114" t="s">
        <v>222</v>
      </c>
      <c r="C28" s="114" t="s">
        <v>214</v>
      </c>
      <c r="D28" s="114" t="s">
        <v>233</v>
      </c>
      <c r="E28" s="114" t="s">
        <v>234</v>
      </c>
      <c r="F28" s="114" t="s">
        <v>223</v>
      </c>
      <c r="G28" s="114" t="s">
        <v>224</v>
      </c>
      <c r="H28" s="113"/>
      <c r="I28" s="113"/>
      <c r="J28" s="113"/>
      <c r="K28" s="113"/>
      <c r="L28" s="113"/>
      <c r="M28" s="113"/>
    </row>
    <row r="29" spans="1:13" ht="15">
      <c r="A29" s="118"/>
      <c r="B29" s="116" t="s">
        <v>153</v>
      </c>
      <c r="C29" s="116" t="s">
        <v>155</v>
      </c>
      <c r="D29" s="116" t="s">
        <v>156</v>
      </c>
      <c r="E29" s="116" t="s">
        <v>157</v>
      </c>
      <c r="F29" s="116" t="s">
        <v>158</v>
      </c>
      <c r="G29" s="137" t="s">
        <v>225</v>
      </c>
      <c r="H29" s="113"/>
      <c r="I29" s="113"/>
      <c r="J29" s="113"/>
      <c r="K29" s="113"/>
      <c r="L29" s="113"/>
      <c r="M29" s="113"/>
    </row>
    <row r="30" spans="1:13" ht="20.45" customHeight="1">
      <c r="A30" s="124" t="s">
        <v>238</v>
      </c>
      <c r="B30" s="119" t="str">
        <f>A25</f>
        <v>technik analityki</v>
      </c>
      <c r="C30" s="119">
        <v>3</v>
      </c>
      <c r="D30" s="119" t="s">
        <v>166</v>
      </c>
      <c r="E30" s="121">
        <v>5</v>
      </c>
      <c r="F30" s="138">
        <f>C25</f>
        <v>0.5186486382291666</v>
      </c>
      <c r="G30" s="139">
        <f>(E30/C30)*F30</f>
        <v>0.8644143970486111</v>
      </c>
      <c r="H30" s="113"/>
      <c r="I30" s="113"/>
      <c r="J30" s="113"/>
      <c r="K30" s="113"/>
      <c r="L30" s="113"/>
      <c r="M30" s="113"/>
    </row>
    <row r="31" spans="1:13" ht="20.45" customHeight="1">
      <c r="A31" s="124" t="s">
        <v>387</v>
      </c>
      <c r="B31" s="119" t="str">
        <f>A26</f>
        <v>pomoc laboratoryjna</v>
      </c>
      <c r="C31" s="125">
        <v>1500</v>
      </c>
      <c r="D31" s="119" t="s">
        <v>166</v>
      </c>
      <c r="E31" s="121">
        <v>5</v>
      </c>
      <c r="F31" s="138">
        <f>C26</f>
        <v>0.4141391625</v>
      </c>
      <c r="G31" s="178">
        <f aca="true" t="shared" si="2" ref="G31:G36">(E31/C31)*F31</f>
        <v>0.0013804638750000001</v>
      </c>
      <c r="H31" s="113"/>
      <c r="I31" s="113"/>
      <c r="J31" s="113"/>
      <c r="K31" s="113"/>
      <c r="L31" s="113"/>
      <c r="M31" s="113"/>
    </row>
    <row r="32" spans="1:13" ht="25.15" customHeight="1">
      <c r="A32" s="124" t="s">
        <v>418</v>
      </c>
      <c r="B32" s="140" t="str">
        <f>A24</f>
        <v>diagnosta laboratoryjny</v>
      </c>
      <c r="C32" s="125">
        <v>1500</v>
      </c>
      <c r="D32" s="119" t="s">
        <v>166</v>
      </c>
      <c r="E32" s="121">
        <v>60</v>
      </c>
      <c r="F32" s="138">
        <f>C24</f>
        <v>0.7470220402272728</v>
      </c>
      <c r="G32" s="139">
        <f t="shared" si="2"/>
        <v>0.029880881609090915</v>
      </c>
      <c r="H32" s="113"/>
      <c r="I32" s="113"/>
      <c r="J32" s="113"/>
      <c r="K32" s="113"/>
      <c r="L32" s="113"/>
      <c r="M32" s="113"/>
    </row>
    <row r="33" spans="1:13" ht="19.9" customHeight="1">
      <c r="A33" s="124" t="s">
        <v>420</v>
      </c>
      <c r="B33" s="119" t="str">
        <f>A24</f>
        <v>diagnosta laboratoryjny</v>
      </c>
      <c r="C33" s="125">
        <v>60</v>
      </c>
      <c r="D33" s="119" t="s">
        <v>166</v>
      </c>
      <c r="E33" s="121">
        <v>35</v>
      </c>
      <c r="F33" s="138">
        <f>C24</f>
        <v>0.7470220402272728</v>
      </c>
      <c r="G33" s="139">
        <f t="shared" si="2"/>
        <v>0.4357628567992425</v>
      </c>
      <c r="H33" s="113"/>
      <c r="I33" s="113"/>
      <c r="J33" s="113"/>
      <c r="K33" s="113"/>
      <c r="L33" s="113"/>
      <c r="M33" s="113"/>
    </row>
    <row r="34" spans="1:13" ht="19.9" customHeight="1">
      <c r="A34" s="124" t="s">
        <v>317</v>
      </c>
      <c r="B34" s="119" t="str">
        <f>A24</f>
        <v>diagnosta laboratoryjny</v>
      </c>
      <c r="C34" s="125">
        <v>60</v>
      </c>
      <c r="D34" s="119" t="s">
        <v>166</v>
      </c>
      <c r="E34" s="121">
        <v>20</v>
      </c>
      <c r="F34" s="138">
        <f>C24</f>
        <v>0.7470220402272728</v>
      </c>
      <c r="G34" s="139">
        <f t="shared" si="2"/>
        <v>0.24900734674242425</v>
      </c>
      <c r="H34" s="113"/>
      <c r="I34" s="113"/>
      <c r="J34" s="113"/>
      <c r="K34" s="113"/>
      <c r="L34" s="113"/>
      <c r="M34" s="113"/>
    </row>
    <row r="35" spans="1:13" ht="19.9" customHeight="1">
      <c r="A35" s="336" t="s">
        <v>318</v>
      </c>
      <c r="B35" s="119" t="str">
        <f>A25</f>
        <v>technik analityki</v>
      </c>
      <c r="C35" s="125">
        <v>1500</v>
      </c>
      <c r="D35" s="119" t="s">
        <v>166</v>
      </c>
      <c r="E35" s="121">
        <v>15</v>
      </c>
      <c r="F35" s="138">
        <f>C25</f>
        <v>0.5186486382291666</v>
      </c>
      <c r="G35" s="139">
        <f t="shared" si="2"/>
        <v>0.005186486382291667</v>
      </c>
      <c r="H35" s="113"/>
      <c r="I35" s="113"/>
      <c r="J35" s="113"/>
      <c r="K35" s="113"/>
      <c r="L35" s="113"/>
      <c r="M35" s="113"/>
    </row>
    <row r="36" spans="1:13" ht="19.9" customHeight="1">
      <c r="A36" s="337"/>
      <c r="B36" s="119" t="str">
        <f>A26</f>
        <v>pomoc laboratoryjna</v>
      </c>
      <c r="C36" s="125">
        <v>1500</v>
      </c>
      <c r="D36" s="119" t="s">
        <v>166</v>
      </c>
      <c r="E36" s="121">
        <v>15</v>
      </c>
      <c r="F36" s="138">
        <f>C26</f>
        <v>0.4141391625</v>
      </c>
      <c r="G36" s="178">
        <f t="shared" si="2"/>
        <v>0.004141391625</v>
      </c>
      <c r="H36" s="113"/>
      <c r="I36" s="113"/>
      <c r="J36" s="113"/>
      <c r="K36" s="113"/>
      <c r="L36" s="113"/>
      <c r="M36" s="113"/>
    </row>
    <row r="37" spans="1:13" ht="19.9" customHeight="1">
      <c r="A37" s="348" t="s">
        <v>471</v>
      </c>
      <c r="B37" s="349"/>
      <c r="C37" s="349"/>
      <c r="D37" s="349"/>
      <c r="E37" s="349"/>
      <c r="F37" s="350"/>
      <c r="G37" s="184">
        <f>SUM(G30:G36)</f>
        <v>1.5897738240816603</v>
      </c>
      <c r="H37" s="113"/>
      <c r="I37" s="113"/>
      <c r="J37" s="113"/>
      <c r="K37" s="113"/>
      <c r="L37" s="113"/>
      <c r="M37" s="113"/>
    </row>
    <row r="38" spans="1:13" ht="19.9" customHeight="1">
      <c r="A38" s="348" t="s">
        <v>472</v>
      </c>
      <c r="B38" s="349"/>
      <c r="C38" s="349"/>
      <c r="D38" s="349"/>
      <c r="E38" s="349"/>
      <c r="F38" s="350"/>
      <c r="G38" s="184">
        <f>G37*2</f>
        <v>3.1795476481633207</v>
      </c>
      <c r="H38" s="113"/>
      <c r="I38" s="113"/>
      <c r="J38" s="113"/>
      <c r="K38" s="113"/>
      <c r="L38" s="113"/>
      <c r="M38" s="113"/>
    </row>
    <row r="39" spans="1:13" ht="15">
      <c r="A39" s="339" t="s">
        <v>279</v>
      </c>
      <c r="B39" s="340"/>
      <c r="C39" s="340"/>
      <c r="D39" s="340"/>
      <c r="E39" s="340"/>
      <c r="F39" s="340"/>
      <c r="G39" s="127">
        <f>G38</f>
        <v>3.1795476481633207</v>
      </c>
      <c r="H39" s="113"/>
      <c r="I39" s="113"/>
      <c r="J39" s="113"/>
      <c r="K39" s="113"/>
      <c r="L39" s="113"/>
      <c r="M39" s="113"/>
    </row>
    <row r="40" spans="1:13" ht="15">
      <c r="A40" s="142"/>
      <c r="B40" s="142"/>
      <c r="C40" s="142"/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15">
      <c r="A41" s="142"/>
      <c r="B41" s="142"/>
      <c r="C41" s="143"/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26.45" customHeight="1">
      <c r="A42" s="342" t="s">
        <v>334</v>
      </c>
      <c r="B42" s="342"/>
      <c r="C42" s="134">
        <f>H20</f>
        <v>1.4329685922082367</v>
      </c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25.15" customHeight="1">
      <c r="A43" s="335" t="s">
        <v>335</v>
      </c>
      <c r="B43" s="335"/>
      <c r="C43" s="134">
        <f>G39</f>
        <v>3.1795476481633207</v>
      </c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25.15" customHeight="1">
      <c r="A44" s="175" t="s">
        <v>209</v>
      </c>
      <c r="B44" s="176"/>
      <c r="C44" s="177">
        <f>SUM(C42:C43)</f>
        <v>4.612516240371558</v>
      </c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6" spans="1:13" ht="15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</row>
    <row r="47" spans="1:13" ht="15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</row>
    <row r="48" spans="1:13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  <row r="51" spans="1:13" ht="15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</row>
  </sheetData>
  <mergeCells count="10">
    <mergeCell ref="A43:B43"/>
    <mergeCell ref="B1:C1"/>
    <mergeCell ref="A20:G20"/>
    <mergeCell ref="A35:A36"/>
    <mergeCell ref="A39:F39"/>
    <mergeCell ref="A42:B42"/>
    <mergeCell ref="A14:G14"/>
    <mergeCell ref="A15:G15"/>
    <mergeCell ref="A37:F37"/>
    <mergeCell ref="A38:F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5F6B9-1534-412A-828F-A15ED6C08BBF}">
  <sheetPr>
    <tabColor rgb="FFFFFFCC"/>
  </sheetPr>
  <dimension ref="A1:M51"/>
  <sheetViews>
    <sheetView workbookViewId="0" topLeftCell="A2">
      <selection activeCell="H15" sqref="H15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procedur'!C52</f>
        <v>Krzywa cukrowa 3 punktowa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procedur'!B52</f>
        <v>L43.3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43.9" customHeight="1">
      <c r="A8" s="119">
        <f>'Przykładowe materiały - ceny'!A116</f>
        <v>1116</v>
      </c>
      <c r="B8" s="120" t="str">
        <f>'Przykładowe materiały - ceny'!B116</f>
        <v>Odczynnik do oznaczenia glukozy</v>
      </c>
      <c r="C8" s="119" t="str">
        <f>'Przykładowe materiały - ceny'!C116</f>
        <v>odczynnik do badań</v>
      </c>
      <c r="D8" s="119">
        <v>1</v>
      </c>
      <c r="E8" s="119" t="str">
        <f>'Przykładowe materiały - ceny'!E116</f>
        <v>szt</v>
      </c>
      <c r="F8" s="119">
        <v>1</v>
      </c>
      <c r="G8" s="122">
        <f>'Przykładowe materiały - ceny'!G116</f>
        <v>0.39394762105263154</v>
      </c>
      <c r="H8" s="123">
        <f>(F8/D8)*G8</f>
        <v>0.39394762105263154</v>
      </c>
      <c r="I8" s="124"/>
      <c r="J8" s="113"/>
      <c r="K8" s="113"/>
      <c r="L8" s="113"/>
      <c r="M8" s="113"/>
    </row>
    <row r="9" spans="1:13" ht="45">
      <c r="A9" s="119">
        <f>'Przykładowe materiały - ceny'!A92</f>
        <v>1090</v>
      </c>
      <c r="B9" s="120" t="str">
        <f>'Przykładowe materiały - ceny'!B92</f>
        <v>Odczynnik do kalibracji CFAS</v>
      </c>
      <c r="C9" s="119" t="str">
        <f>'Przykładowe materiały - ceny'!C92</f>
        <v>odczynnik  do kalibracji</v>
      </c>
      <c r="D9" s="125">
        <f>'Przykładowe materiały - ceny'!D92</f>
        <v>370000</v>
      </c>
      <c r="E9" s="119" t="str">
        <f>'Przykładowe materiały - ceny'!E92</f>
        <v>zestaw roczny</v>
      </c>
      <c r="F9" s="119">
        <v>1</v>
      </c>
      <c r="G9" s="122">
        <f>'Przykładowe materiały - ceny'!G92</f>
        <v>494.208</v>
      </c>
      <c r="H9" s="174">
        <f aca="true" t="shared" si="0" ref="H9:H11">(F9/D9)*G9</f>
        <v>0.0013356972972972973</v>
      </c>
      <c r="I9" s="124" t="s">
        <v>432</v>
      </c>
      <c r="J9" s="113"/>
      <c r="K9" s="113"/>
      <c r="L9" s="113"/>
      <c r="M9" s="113"/>
    </row>
    <row r="10" spans="1:13" ht="30">
      <c r="A10" s="119">
        <f>'Przykładowe materiały - ceny'!A93</f>
        <v>1091</v>
      </c>
      <c r="B10" s="120" t="str">
        <f>'Przykładowe materiały - ceny'!B93</f>
        <v>Odczynnik do kontroli PCCCM1</v>
      </c>
      <c r="C10" s="119" t="str">
        <f>'Przykładowe materiały - ceny'!C93</f>
        <v>materiał do kontroli</v>
      </c>
      <c r="D10" s="125">
        <f>'Przykładowe materiały - ceny'!D93</f>
        <v>370000</v>
      </c>
      <c r="E10" s="119" t="str">
        <f>'Przykładowe materiały - ceny'!E93</f>
        <v>zestaw roczny</v>
      </c>
      <c r="F10" s="119">
        <v>1</v>
      </c>
      <c r="G10" s="122">
        <f>'Przykładowe materiały - ceny'!G93</f>
        <v>1797.1200000000001</v>
      </c>
      <c r="H10" s="174">
        <f t="shared" si="0"/>
        <v>0.004857081081081081</v>
      </c>
      <c r="I10" s="124" t="s">
        <v>432</v>
      </c>
      <c r="J10" s="113"/>
      <c r="K10" s="113"/>
      <c r="L10" s="113"/>
      <c r="M10" s="113"/>
    </row>
    <row r="11" spans="1:13" ht="30">
      <c r="A11" s="119">
        <f>'Przykładowe materiały - ceny'!A94</f>
        <v>1092</v>
      </c>
      <c r="B11" s="120" t="str">
        <f>'Przykładowe materiały - ceny'!B94</f>
        <v>Odczynnik do kontroli PCCCM2</v>
      </c>
      <c r="C11" s="119" t="str">
        <f>'Przykładowe materiały - ceny'!C94</f>
        <v>materiał do kontroli</v>
      </c>
      <c r="D11" s="125">
        <f>'Przykładowe materiały - ceny'!D94</f>
        <v>370000</v>
      </c>
      <c r="E11" s="119" t="str">
        <f>'Przykładowe materiały - ceny'!E94</f>
        <v>zestaw roczny</v>
      </c>
      <c r="F11" s="119">
        <v>1</v>
      </c>
      <c r="G11" s="122">
        <f>'Przykładowe materiały - ceny'!G94</f>
        <v>2021.7600000000002</v>
      </c>
      <c r="H11" s="174">
        <f t="shared" si="0"/>
        <v>0.005464216216216217</v>
      </c>
      <c r="I11" s="124" t="s">
        <v>432</v>
      </c>
      <c r="J11" s="113"/>
      <c r="K11" s="113"/>
      <c r="L11" s="113"/>
      <c r="M11" s="113"/>
    </row>
    <row r="12" spans="1:13" ht="45" customHeight="1">
      <c r="A12" s="119"/>
      <c r="B12" s="124" t="s">
        <v>416</v>
      </c>
      <c r="C12" s="124"/>
      <c r="D12" s="125"/>
      <c r="E12" s="124"/>
      <c r="F12" s="124"/>
      <c r="G12" s="126"/>
      <c r="H12" s="123">
        <f>'Załącznik 2'!H20</f>
        <v>0.23179417873873875</v>
      </c>
      <c r="I12" s="124"/>
      <c r="J12" s="113"/>
      <c r="K12" s="113"/>
      <c r="L12" s="113"/>
      <c r="M12" s="113"/>
    </row>
    <row r="13" spans="1:13" s="25" customFormat="1" ht="37.15" customHeight="1">
      <c r="A13" s="20"/>
      <c r="B13" s="21" t="s">
        <v>561</v>
      </c>
      <c r="C13" s="22"/>
      <c r="D13" s="24"/>
      <c r="E13" s="23"/>
      <c r="F13" s="24"/>
      <c r="G13" s="24"/>
      <c r="H13" s="42">
        <f>'Przykładowe materiały wspólne'!H29</f>
        <v>0.07908550171815339</v>
      </c>
      <c r="I13" s="26"/>
      <c r="J13" s="69"/>
      <c r="K13" s="69"/>
      <c r="L13" s="69"/>
      <c r="M13" s="69"/>
    </row>
    <row r="14" spans="1:13" ht="18" customHeight="1">
      <c r="A14" s="348" t="s">
        <v>471</v>
      </c>
      <c r="B14" s="349"/>
      <c r="C14" s="349"/>
      <c r="D14" s="349"/>
      <c r="E14" s="349"/>
      <c r="F14" s="349"/>
      <c r="G14" s="349"/>
      <c r="H14" s="182">
        <f>SUM(H8:H13)</f>
        <v>0.7164842961041183</v>
      </c>
      <c r="I14" s="124"/>
      <c r="J14" s="113"/>
      <c r="K14" s="113"/>
      <c r="L14" s="113"/>
      <c r="M14" s="113"/>
    </row>
    <row r="15" spans="1:13" ht="15">
      <c r="A15" s="345" t="s">
        <v>473</v>
      </c>
      <c r="B15" s="346"/>
      <c r="C15" s="346"/>
      <c r="D15" s="346"/>
      <c r="E15" s="346"/>
      <c r="F15" s="346"/>
      <c r="G15" s="347"/>
      <c r="H15" s="183">
        <f>H14*3</f>
        <v>2.149452888312355</v>
      </c>
      <c r="I15" s="145"/>
      <c r="J15" s="113"/>
      <c r="K15" s="113"/>
      <c r="L15" s="113"/>
      <c r="M15" s="113"/>
    </row>
    <row r="16" spans="1:13" ht="15">
      <c r="A16" s="124"/>
      <c r="B16" s="124"/>
      <c r="C16" s="124"/>
      <c r="D16" s="125"/>
      <c r="E16" s="124"/>
      <c r="F16" s="124"/>
      <c r="G16" s="126"/>
      <c r="H16" s="123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15">
      <c r="A19" s="124"/>
      <c r="B19" s="124"/>
      <c r="C19" s="124"/>
      <c r="D19" s="125"/>
      <c r="E19" s="124"/>
      <c r="F19" s="124"/>
      <c r="G19" s="126"/>
      <c r="H19" s="123"/>
      <c r="I19" s="124"/>
      <c r="J19" s="113"/>
      <c r="K19" s="113"/>
      <c r="L19" s="113"/>
      <c r="M19" s="113"/>
    </row>
    <row r="20" spans="1:13" ht="20.45" customHeight="1">
      <c r="A20" s="339" t="s">
        <v>221</v>
      </c>
      <c r="B20" s="340"/>
      <c r="C20" s="340"/>
      <c r="D20" s="340"/>
      <c r="E20" s="340"/>
      <c r="F20" s="340"/>
      <c r="G20" s="341"/>
      <c r="H20" s="127">
        <f>H15</f>
        <v>2.149452888312355</v>
      </c>
      <c r="I20" s="124"/>
      <c r="J20" s="113"/>
      <c r="K20" s="113"/>
      <c r="L20" s="113"/>
      <c r="M20" s="113"/>
    </row>
    <row r="21" spans="1:13" ht="15">
      <c r="A21" s="128"/>
      <c r="B21" s="128"/>
      <c r="C21" s="128"/>
      <c r="D21" s="129"/>
      <c r="E21" s="128"/>
      <c r="F21" s="128"/>
      <c r="G21" s="129"/>
      <c r="H21" s="128"/>
      <c r="I21" s="128"/>
      <c r="J21" s="113"/>
      <c r="K21" s="113"/>
      <c r="L21" s="113"/>
      <c r="M21" s="113"/>
    </row>
    <row r="22" spans="1:13" ht="15">
      <c r="A22" s="112" t="s">
        <v>175</v>
      </c>
      <c r="B22" s="113"/>
      <c r="C22" s="113"/>
      <c r="D22" s="130"/>
      <c r="E22" s="113"/>
      <c r="F22" s="113"/>
      <c r="G22" s="130"/>
      <c r="H22" s="128"/>
      <c r="I22" s="128"/>
      <c r="J22" s="113"/>
      <c r="K22" s="113"/>
      <c r="L22" s="113"/>
      <c r="M22" s="113"/>
    </row>
    <row r="23" spans="1:13" ht="15">
      <c r="A23" s="112" t="s">
        <v>176</v>
      </c>
      <c r="B23" s="131" t="s">
        <v>226</v>
      </c>
      <c r="C23" s="131" t="s">
        <v>227</v>
      </c>
      <c r="D23" s="113"/>
      <c r="E23" s="113"/>
      <c r="F23" s="113"/>
      <c r="G23" s="113"/>
      <c r="H23" s="132"/>
      <c r="I23" s="128"/>
      <c r="J23" s="113"/>
      <c r="K23" s="113"/>
      <c r="L23" s="113"/>
      <c r="M23" s="113"/>
    </row>
    <row r="24" spans="1:13" ht="15">
      <c r="A24" s="133" t="s">
        <v>167</v>
      </c>
      <c r="B24" s="134">
        <f>'Przykładowe stawki wynagrodzeń'!E14</f>
        <v>44.821322413636366</v>
      </c>
      <c r="C24" s="134">
        <f>B24/60</f>
        <v>0.7470220402272728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207</v>
      </c>
      <c r="B25" s="136">
        <f>'Przykładowe stawki wynagrodzeń'!E19</f>
        <v>31.11891829375</v>
      </c>
      <c r="C25" s="136">
        <f aca="true" t="shared" si="1" ref="C25:C26">B25/60</f>
        <v>0.5186486382291666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 t="s">
        <v>208</v>
      </c>
      <c r="B26" s="136">
        <f>'Przykładowe stawki wynagrodzeń'!E21</f>
        <v>24.84834975</v>
      </c>
      <c r="C26" s="136">
        <f t="shared" si="1"/>
        <v>0.4141391625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15">
      <c r="A27" s="135"/>
      <c r="B27" s="136"/>
      <c r="C27" s="136"/>
      <c r="D27" s="113"/>
      <c r="E27" s="113"/>
      <c r="F27" s="113"/>
      <c r="G27" s="113"/>
      <c r="H27" s="113"/>
      <c r="I27" s="113"/>
      <c r="J27" s="113"/>
      <c r="K27" s="113"/>
      <c r="L27" s="113"/>
      <c r="M27" s="113"/>
    </row>
    <row r="28" spans="1:13" ht="60">
      <c r="A28" s="114" t="s">
        <v>232</v>
      </c>
      <c r="B28" s="114" t="s">
        <v>222</v>
      </c>
      <c r="C28" s="114" t="s">
        <v>214</v>
      </c>
      <c r="D28" s="114" t="s">
        <v>233</v>
      </c>
      <c r="E28" s="114" t="s">
        <v>234</v>
      </c>
      <c r="F28" s="114" t="s">
        <v>223</v>
      </c>
      <c r="G28" s="114" t="s">
        <v>224</v>
      </c>
      <c r="H28" s="113"/>
      <c r="I28" s="113"/>
      <c r="J28" s="113"/>
      <c r="K28" s="113"/>
      <c r="L28" s="113"/>
      <c r="M28" s="113"/>
    </row>
    <row r="29" spans="1:13" ht="15">
      <c r="A29" s="118"/>
      <c r="B29" s="116" t="s">
        <v>153</v>
      </c>
      <c r="C29" s="116" t="s">
        <v>155</v>
      </c>
      <c r="D29" s="116" t="s">
        <v>156</v>
      </c>
      <c r="E29" s="116" t="s">
        <v>157</v>
      </c>
      <c r="F29" s="116" t="s">
        <v>158</v>
      </c>
      <c r="G29" s="137" t="s">
        <v>225</v>
      </c>
      <c r="H29" s="113"/>
      <c r="I29" s="113"/>
      <c r="J29" s="113"/>
      <c r="K29" s="113"/>
      <c r="L29" s="113"/>
      <c r="M29" s="113"/>
    </row>
    <row r="30" spans="1:13" ht="20.45" customHeight="1">
      <c r="A30" s="124" t="s">
        <v>238</v>
      </c>
      <c r="B30" s="119" t="str">
        <f>A25</f>
        <v>technik analityki</v>
      </c>
      <c r="C30" s="119">
        <v>3</v>
      </c>
      <c r="D30" s="119" t="s">
        <v>166</v>
      </c>
      <c r="E30" s="121">
        <v>5</v>
      </c>
      <c r="F30" s="138">
        <f>C25</f>
        <v>0.5186486382291666</v>
      </c>
      <c r="G30" s="139">
        <f>(E30/C30)*F30</f>
        <v>0.8644143970486111</v>
      </c>
      <c r="H30" s="113"/>
      <c r="I30" s="113"/>
      <c r="J30" s="113"/>
      <c r="K30" s="113"/>
      <c r="L30" s="113"/>
      <c r="M30" s="113"/>
    </row>
    <row r="31" spans="1:13" ht="20.45" customHeight="1">
      <c r="A31" s="124" t="s">
        <v>387</v>
      </c>
      <c r="B31" s="119" t="str">
        <f>A26</f>
        <v>pomoc laboratoryjna</v>
      </c>
      <c r="C31" s="125">
        <v>1500</v>
      </c>
      <c r="D31" s="119" t="s">
        <v>166</v>
      </c>
      <c r="E31" s="121">
        <v>5</v>
      </c>
      <c r="F31" s="138">
        <f>C26</f>
        <v>0.4141391625</v>
      </c>
      <c r="G31" s="178">
        <f aca="true" t="shared" si="2" ref="G31:G36">(E31/C31)*F31</f>
        <v>0.0013804638750000001</v>
      </c>
      <c r="H31" s="113"/>
      <c r="I31" s="113"/>
      <c r="J31" s="113"/>
      <c r="K31" s="113"/>
      <c r="L31" s="113"/>
      <c r="M31" s="113"/>
    </row>
    <row r="32" spans="1:13" ht="25.15" customHeight="1">
      <c r="A32" s="124" t="s">
        <v>418</v>
      </c>
      <c r="B32" s="140" t="str">
        <f>A24</f>
        <v>diagnosta laboratoryjny</v>
      </c>
      <c r="C32" s="125">
        <v>1500</v>
      </c>
      <c r="D32" s="119" t="s">
        <v>166</v>
      </c>
      <c r="E32" s="121">
        <v>60</v>
      </c>
      <c r="F32" s="138">
        <f>C24</f>
        <v>0.7470220402272728</v>
      </c>
      <c r="G32" s="139">
        <f t="shared" si="2"/>
        <v>0.029880881609090915</v>
      </c>
      <c r="H32" s="113"/>
      <c r="I32" s="113"/>
      <c r="J32" s="113"/>
      <c r="K32" s="113"/>
      <c r="L32" s="113"/>
      <c r="M32" s="113"/>
    </row>
    <row r="33" spans="1:13" ht="19.9" customHeight="1">
      <c r="A33" s="124" t="s">
        <v>420</v>
      </c>
      <c r="B33" s="119" t="str">
        <f>A24</f>
        <v>diagnosta laboratoryjny</v>
      </c>
      <c r="C33" s="125">
        <v>60</v>
      </c>
      <c r="D33" s="119" t="s">
        <v>166</v>
      </c>
      <c r="E33" s="121">
        <v>35</v>
      </c>
      <c r="F33" s="138">
        <f>C24</f>
        <v>0.7470220402272728</v>
      </c>
      <c r="G33" s="139">
        <f t="shared" si="2"/>
        <v>0.4357628567992425</v>
      </c>
      <c r="H33" s="113"/>
      <c r="I33" s="113"/>
      <c r="J33" s="113"/>
      <c r="K33" s="113"/>
      <c r="L33" s="113"/>
      <c r="M33" s="113"/>
    </row>
    <row r="34" spans="1:13" ht="19.9" customHeight="1">
      <c r="A34" s="124" t="s">
        <v>317</v>
      </c>
      <c r="B34" s="119" t="str">
        <f>A24</f>
        <v>diagnosta laboratoryjny</v>
      </c>
      <c r="C34" s="125">
        <v>60</v>
      </c>
      <c r="D34" s="119" t="s">
        <v>166</v>
      </c>
      <c r="E34" s="121">
        <v>20</v>
      </c>
      <c r="F34" s="138">
        <f>C24</f>
        <v>0.7470220402272728</v>
      </c>
      <c r="G34" s="139">
        <f t="shared" si="2"/>
        <v>0.24900734674242425</v>
      </c>
      <c r="H34" s="113"/>
      <c r="I34" s="113"/>
      <c r="J34" s="113"/>
      <c r="K34" s="113"/>
      <c r="L34" s="113"/>
      <c r="M34" s="113"/>
    </row>
    <row r="35" spans="1:13" ht="19.9" customHeight="1">
      <c r="A35" s="336" t="s">
        <v>318</v>
      </c>
      <c r="B35" s="119" t="str">
        <f>A25</f>
        <v>technik analityki</v>
      </c>
      <c r="C35" s="125">
        <v>1500</v>
      </c>
      <c r="D35" s="119" t="s">
        <v>166</v>
      </c>
      <c r="E35" s="121">
        <v>15</v>
      </c>
      <c r="F35" s="138">
        <f>C25</f>
        <v>0.5186486382291666</v>
      </c>
      <c r="G35" s="139">
        <f t="shared" si="2"/>
        <v>0.005186486382291667</v>
      </c>
      <c r="H35" s="113"/>
      <c r="I35" s="113"/>
      <c r="J35" s="113"/>
      <c r="K35" s="113"/>
      <c r="L35" s="113"/>
      <c r="M35" s="113"/>
    </row>
    <row r="36" spans="1:13" ht="19.9" customHeight="1">
      <c r="A36" s="337"/>
      <c r="B36" s="119" t="str">
        <f>A26</f>
        <v>pomoc laboratoryjna</v>
      </c>
      <c r="C36" s="125">
        <v>1500</v>
      </c>
      <c r="D36" s="119" t="s">
        <v>166</v>
      </c>
      <c r="E36" s="121">
        <v>15</v>
      </c>
      <c r="F36" s="138">
        <f>C26</f>
        <v>0.4141391625</v>
      </c>
      <c r="G36" s="178">
        <f t="shared" si="2"/>
        <v>0.004141391625</v>
      </c>
      <c r="H36" s="113"/>
      <c r="I36" s="113"/>
      <c r="J36" s="113"/>
      <c r="K36" s="113"/>
      <c r="L36" s="113"/>
      <c r="M36" s="113"/>
    </row>
    <row r="37" spans="1:13" ht="19.9" customHeight="1">
      <c r="A37" s="348" t="s">
        <v>471</v>
      </c>
      <c r="B37" s="349"/>
      <c r="C37" s="349"/>
      <c r="D37" s="349"/>
      <c r="E37" s="349"/>
      <c r="F37" s="350"/>
      <c r="G37" s="184">
        <f>SUM(G30:G36)</f>
        <v>1.5897738240816603</v>
      </c>
      <c r="H37" s="113"/>
      <c r="I37" s="113"/>
      <c r="J37" s="113"/>
      <c r="K37" s="113"/>
      <c r="L37" s="113"/>
      <c r="M37" s="113"/>
    </row>
    <row r="38" spans="1:13" ht="19.9" customHeight="1">
      <c r="A38" s="348" t="s">
        <v>473</v>
      </c>
      <c r="B38" s="349"/>
      <c r="C38" s="349"/>
      <c r="D38" s="349"/>
      <c r="E38" s="349"/>
      <c r="F38" s="350"/>
      <c r="G38" s="184">
        <f>G37*3</f>
        <v>4.769321472244981</v>
      </c>
      <c r="H38" s="113"/>
      <c r="I38" s="113"/>
      <c r="J38" s="113"/>
      <c r="K38" s="113"/>
      <c r="L38" s="113"/>
      <c r="M38" s="113"/>
    </row>
    <row r="39" spans="1:13" ht="15">
      <c r="A39" s="339" t="s">
        <v>279</v>
      </c>
      <c r="B39" s="340"/>
      <c r="C39" s="340"/>
      <c r="D39" s="340"/>
      <c r="E39" s="340"/>
      <c r="F39" s="340"/>
      <c r="G39" s="127">
        <f>G38</f>
        <v>4.769321472244981</v>
      </c>
      <c r="H39" s="113"/>
      <c r="I39" s="113"/>
      <c r="J39" s="113"/>
      <c r="K39" s="113"/>
      <c r="L39" s="113"/>
      <c r="M39" s="113"/>
    </row>
    <row r="40" spans="1:13" ht="15">
      <c r="A40" s="142"/>
      <c r="B40" s="142"/>
      <c r="C40" s="142"/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15">
      <c r="A41" s="142"/>
      <c r="B41" s="142"/>
      <c r="C41" s="143"/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26.45" customHeight="1">
      <c r="A42" s="342" t="s">
        <v>334</v>
      </c>
      <c r="B42" s="342"/>
      <c r="C42" s="134">
        <f>H20</f>
        <v>2.149452888312355</v>
      </c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25.15" customHeight="1">
      <c r="A43" s="335" t="s">
        <v>335</v>
      </c>
      <c r="B43" s="335"/>
      <c r="C43" s="134">
        <f>G39</f>
        <v>4.769321472244981</v>
      </c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25.15" customHeight="1">
      <c r="A44" s="175" t="s">
        <v>209</v>
      </c>
      <c r="B44" s="176"/>
      <c r="C44" s="177">
        <f>SUM(C42:C43)</f>
        <v>6.918774360557336</v>
      </c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6" spans="1:13" ht="15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</row>
    <row r="47" spans="1:13" ht="15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</row>
    <row r="48" spans="1:13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  <row r="51" spans="1:13" ht="15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</row>
  </sheetData>
  <mergeCells count="10">
    <mergeCell ref="A43:B43"/>
    <mergeCell ref="B1:C1"/>
    <mergeCell ref="A14:G14"/>
    <mergeCell ref="A15:G15"/>
    <mergeCell ref="A20:G20"/>
    <mergeCell ref="A35:A36"/>
    <mergeCell ref="A38:F38"/>
    <mergeCell ref="A42:B42"/>
    <mergeCell ref="A37:F37"/>
    <mergeCell ref="A39:F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76B60-5FA2-4624-917C-211F4DF3F529}">
  <sheetPr>
    <tabColor rgb="FFFFFFCC"/>
  </sheetPr>
  <dimension ref="A1:M51"/>
  <sheetViews>
    <sheetView workbookViewId="0" topLeftCell="A6">
      <selection activeCell="A13" sqref="A13:XFD13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procedur'!C53</f>
        <v>Krzywa cukrowa 4 punktowa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procedur'!B53</f>
        <v>L43.4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43.9" customHeight="1">
      <c r="A8" s="119">
        <f>'Przykładowe materiały - ceny'!A116</f>
        <v>1116</v>
      </c>
      <c r="B8" s="120" t="str">
        <f>'Przykładowe materiały - ceny'!B116</f>
        <v>Odczynnik do oznaczenia glukozy</v>
      </c>
      <c r="C8" s="119" t="str">
        <f>'Przykładowe materiały - ceny'!C116</f>
        <v>odczynnik do badań</v>
      </c>
      <c r="D8" s="119">
        <v>1</v>
      </c>
      <c r="E8" s="119" t="str">
        <f>'Przykładowe materiały - ceny'!E116</f>
        <v>szt</v>
      </c>
      <c r="F8" s="119">
        <v>1</v>
      </c>
      <c r="G8" s="122">
        <f>'Przykładowe materiały - ceny'!G116</f>
        <v>0.39394762105263154</v>
      </c>
      <c r="H8" s="123">
        <f>(F8/D8)*G8</f>
        <v>0.39394762105263154</v>
      </c>
      <c r="I8" s="124"/>
      <c r="J8" s="113"/>
      <c r="K8" s="113"/>
      <c r="L8" s="113"/>
      <c r="M8" s="113"/>
    </row>
    <row r="9" spans="1:13" ht="45">
      <c r="A9" s="119">
        <f>'Przykładowe materiały - ceny'!A92</f>
        <v>1090</v>
      </c>
      <c r="B9" s="120" t="str">
        <f>'Przykładowe materiały - ceny'!B92</f>
        <v>Odczynnik do kalibracji CFAS</v>
      </c>
      <c r="C9" s="119" t="str">
        <f>'Przykładowe materiały - ceny'!C92</f>
        <v>odczynnik  do kalibracji</v>
      </c>
      <c r="D9" s="125">
        <f>'Przykładowe materiały - ceny'!D92</f>
        <v>370000</v>
      </c>
      <c r="E9" s="119" t="str">
        <f>'Przykładowe materiały - ceny'!E92</f>
        <v>zestaw roczny</v>
      </c>
      <c r="F9" s="119">
        <v>1</v>
      </c>
      <c r="G9" s="122">
        <f>'Przykładowe materiały - ceny'!G92</f>
        <v>494.208</v>
      </c>
      <c r="H9" s="174">
        <f aca="true" t="shared" si="0" ref="H9:H11">(F9/D9)*G9</f>
        <v>0.0013356972972972973</v>
      </c>
      <c r="I9" s="124" t="s">
        <v>432</v>
      </c>
      <c r="J9" s="113"/>
      <c r="K9" s="113"/>
      <c r="L9" s="113"/>
      <c r="M9" s="113"/>
    </row>
    <row r="10" spans="1:13" ht="30">
      <c r="A10" s="119">
        <f>'Przykładowe materiały - ceny'!A93</f>
        <v>1091</v>
      </c>
      <c r="B10" s="120" t="str">
        <f>'Przykładowe materiały - ceny'!B93</f>
        <v>Odczynnik do kontroli PCCCM1</v>
      </c>
      <c r="C10" s="119" t="str">
        <f>'Przykładowe materiały - ceny'!C93</f>
        <v>materiał do kontroli</v>
      </c>
      <c r="D10" s="125">
        <f>'Przykładowe materiały - ceny'!D93</f>
        <v>370000</v>
      </c>
      <c r="E10" s="119" t="str">
        <f>'Przykładowe materiały - ceny'!E93</f>
        <v>zestaw roczny</v>
      </c>
      <c r="F10" s="119">
        <v>1</v>
      </c>
      <c r="G10" s="122">
        <f>'Przykładowe materiały - ceny'!G93</f>
        <v>1797.1200000000001</v>
      </c>
      <c r="H10" s="174">
        <f t="shared" si="0"/>
        <v>0.004857081081081081</v>
      </c>
      <c r="I10" s="124" t="s">
        <v>432</v>
      </c>
      <c r="J10" s="113"/>
      <c r="K10" s="113"/>
      <c r="L10" s="113"/>
      <c r="M10" s="113"/>
    </row>
    <row r="11" spans="1:13" ht="30">
      <c r="A11" s="119">
        <f>'Przykładowe materiały - ceny'!A94</f>
        <v>1092</v>
      </c>
      <c r="B11" s="120" t="str">
        <f>'Przykładowe materiały - ceny'!B94</f>
        <v>Odczynnik do kontroli PCCCM2</v>
      </c>
      <c r="C11" s="119" t="str">
        <f>'Przykładowe materiały - ceny'!C94</f>
        <v>materiał do kontroli</v>
      </c>
      <c r="D11" s="125">
        <f>'Przykładowe materiały - ceny'!D94</f>
        <v>370000</v>
      </c>
      <c r="E11" s="119" t="str">
        <f>'Przykładowe materiały - ceny'!E94</f>
        <v>zestaw roczny</v>
      </c>
      <c r="F11" s="119">
        <v>1</v>
      </c>
      <c r="G11" s="122">
        <f>'Przykładowe materiały - ceny'!G94</f>
        <v>2021.7600000000002</v>
      </c>
      <c r="H11" s="174">
        <f t="shared" si="0"/>
        <v>0.005464216216216217</v>
      </c>
      <c r="I11" s="124" t="s">
        <v>432</v>
      </c>
      <c r="J11" s="113"/>
      <c r="K11" s="113"/>
      <c r="L11" s="113"/>
      <c r="M11" s="113"/>
    </row>
    <row r="12" spans="1:13" ht="45" customHeight="1">
      <c r="A12" s="119"/>
      <c r="B12" s="124" t="s">
        <v>416</v>
      </c>
      <c r="C12" s="124"/>
      <c r="D12" s="125"/>
      <c r="E12" s="124"/>
      <c r="F12" s="124"/>
      <c r="G12" s="126"/>
      <c r="H12" s="123">
        <f>'Załącznik 2'!H20</f>
        <v>0.23179417873873875</v>
      </c>
      <c r="I12" s="124"/>
      <c r="J12" s="113"/>
      <c r="K12" s="113"/>
      <c r="L12" s="113"/>
      <c r="M12" s="113"/>
    </row>
    <row r="13" spans="1:13" s="25" customFormat="1" ht="37.15" customHeight="1">
      <c r="A13" s="20"/>
      <c r="B13" s="21" t="s">
        <v>561</v>
      </c>
      <c r="C13" s="22"/>
      <c r="D13" s="24"/>
      <c r="E13" s="23"/>
      <c r="F13" s="24"/>
      <c r="G13" s="24"/>
      <c r="H13" s="42">
        <f>'Przykładowe materiały wspólne'!H29</f>
        <v>0.07908550171815339</v>
      </c>
      <c r="I13" s="26"/>
      <c r="J13" s="69"/>
      <c r="K13" s="69"/>
      <c r="L13" s="69"/>
      <c r="M13" s="69"/>
    </row>
    <row r="14" spans="1:13" ht="18" customHeight="1">
      <c r="A14" s="348" t="s">
        <v>471</v>
      </c>
      <c r="B14" s="349"/>
      <c r="C14" s="349"/>
      <c r="D14" s="349"/>
      <c r="E14" s="349"/>
      <c r="F14" s="349"/>
      <c r="G14" s="349"/>
      <c r="H14" s="182">
        <f>SUM(H8:H13)</f>
        <v>0.7164842961041183</v>
      </c>
      <c r="I14" s="124"/>
      <c r="J14" s="113"/>
      <c r="K14" s="113"/>
      <c r="L14" s="113"/>
      <c r="M14" s="113"/>
    </row>
    <row r="15" spans="1:13" ht="15">
      <c r="A15" s="345" t="s">
        <v>474</v>
      </c>
      <c r="B15" s="346"/>
      <c r="C15" s="346"/>
      <c r="D15" s="346"/>
      <c r="E15" s="346"/>
      <c r="F15" s="346"/>
      <c r="G15" s="347"/>
      <c r="H15" s="183">
        <f>H14*4</f>
        <v>2.8659371844164734</v>
      </c>
      <c r="I15" s="145"/>
      <c r="J15" s="113"/>
      <c r="K15" s="113"/>
      <c r="L15" s="113"/>
      <c r="M15" s="113"/>
    </row>
    <row r="16" spans="1:13" ht="15">
      <c r="A16" s="124"/>
      <c r="B16" s="124"/>
      <c r="C16" s="124"/>
      <c r="D16" s="125"/>
      <c r="E16" s="124"/>
      <c r="F16" s="124"/>
      <c r="G16" s="126"/>
      <c r="H16" s="123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15">
      <c r="A19" s="124"/>
      <c r="B19" s="124"/>
      <c r="C19" s="124"/>
      <c r="D19" s="125"/>
      <c r="E19" s="124"/>
      <c r="F19" s="124"/>
      <c r="G19" s="126"/>
      <c r="H19" s="123"/>
      <c r="I19" s="124"/>
      <c r="J19" s="113"/>
      <c r="K19" s="113"/>
      <c r="L19" s="113"/>
      <c r="M19" s="113"/>
    </row>
    <row r="20" spans="1:13" ht="20.45" customHeight="1">
      <c r="A20" s="339" t="s">
        <v>221</v>
      </c>
      <c r="B20" s="340"/>
      <c r="C20" s="340"/>
      <c r="D20" s="340"/>
      <c r="E20" s="340"/>
      <c r="F20" s="340"/>
      <c r="G20" s="341"/>
      <c r="H20" s="127">
        <f>H15</f>
        <v>2.8659371844164734</v>
      </c>
      <c r="I20" s="124"/>
      <c r="J20" s="113"/>
      <c r="K20" s="113"/>
      <c r="L20" s="113"/>
      <c r="M20" s="113"/>
    </row>
    <row r="21" spans="1:13" ht="15">
      <c r="A21" s="128"/>
      <c r="B21" s="128"/>
      <c r="C21" s="128"/>
      <c r="D21" s="129"/>
      <c r="E21" s="128"/>
      <c r="F21" s="128"/>
      <c r="G21" s="129"/>
      <c r="H21" s="128"/>
      <c r="I21" s="128"/>
      <c r="J21" s="113"/>
      <c r="K21" s="113"/>
      <c r="L21" s="113"/>
      <c r="M21" s="113"/>
    </row>
    <row r="22" spans="1:13" ht="15">
      <c r="A22" s="112" t="s">
        <v>175</v>
      </c>
      <c r="B22" s="113"/>
      <c r="C22" s="113"/>
      <c r="D22" s="130"/>
      <c r="E22" s="113"/>
      <c r="F22" s="113"/>
      <c r="G22" s="130"/>
      <c r="H22" s="128"/>
      <c r="I22" s="128"/>
      <c r="J22" s="113"/>
      <c r="K22" s="113"/>
      <c r="L22" s="113"/>
      <c r="M22" s="113"/>
    </row>
    <row r="23" spans="1:13" ht="15">
      <c r="A23" s="112" t="s">
        <v>176</v>
      </c>
      <c r="B23" s="131" t="s">
        <v>226</v>
      </c>
      <c r="C23" s="131" t="s">
        <v>227</v>
      </c>
      <c r="D23" s="113"/>
      <c r="E23" s="113"/>
      <c r="F23" s="113"/>
      <c r="G23" s="113"/>
      <c r="H23" s="132"/>
      <c r="I23" s="128"/>
      <c r="J23" s="113"/>
      <c r="K23" s="113"/>
      <c r="L23" s="113"/>
      <c r="M23" s="113"/>
    </row>
    <row r="24" spans="1:13" ht="15">
      <c r="A24" s="133" t="s">
        <v>167</v>
      </c>
      <c r="B24" s="134">
        <f>'Przykładowe stawki wynagrodzeń'!E14</f>
        <v>44.821322413636366</v>
      </c>
      <c r="C24" s="134">
        <f>B24/60</f>
        <v>0.7470220402272728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207</v>
      </c>
      <c r="B25" s="136">
        <f>'Przykładowe stawki wynagrodzeń'!E19</f>
        <v>31.11891829375</v>
      </c>
      <c r="C25" s="136">
        <f aca="true" t="shared" si="1" ref="C25:C26">B25/60</f>
        <v>0.5186486382291666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 t="s">
        <v>208</v>
      </c>
      <c r="B26" s="136">
        <f>'Przykładowe stawki wynagrodzeń'!E21</f>
        <v>24.84834975</v>
      </c>
      <c r="C26" s="136">
        <f t="shared" si="1"/>
        <v>0.4141391625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15">
      <c r="A27" s="135"/>
      <c r="B27" s="136"/>
      <c r="C27" s="136"/>
      <c r="D27" s="113"/>
      <c r="E27" s="113"/>
      <c r="F27" s="113"/>
      <c r="G27" s="113"/>
      <c r="H27" s="113"/>
      <c r="I27" s="113"/>
      <c r="J27" s="113"/>
      <c r="K27" s="113"/>
      <c r="L27" s="113"/>
      <c r="M27" s="113"/>
    </row>
    <row r="28" spans="1:13" ht="60">
      <c r="A28" s="114" t="s">
        <v>232</v>
      </c>
      <c r="B28" s="114" t="s">
        <v>222</v>
      </c>
      <c r="C28" s="114" t="s">
        <v>214</v>
      </c>
      <c r="D28" s="114" t="s">
        <v>233</v>
      </c>
      <c r="E28" s="114" t="s">
        <v>234</v>
      </c>
      <c r="F28" s="114" t="s">
        <v>223</v>
      </c>
      <c r="G28" s="114" t="s">
        <v>224</v>
      </c>
      <c r="H28" s="113"/>
      <c r="I28" s="113"/>
      <c r="J28" s="113"/>
      <c r="K28" s="113"/>
      <c r="L28" s="113"/>
      <c r="M28" s="113"/>
    </row>
    <row r="29" spans="1:13" ht="15">
      <c r="A29" s="118"/>
      <c r="B29" s="116" t="s">
        <v>153</v>
      </c>
      <c r="C29" s="116" t="s">
        <v>155</v>
      </c>
      <c r="D29" s="116" t="s">
        <v>156</v>
      </c>
      <c r="E29" s="116" t="s">
        <v>157</v>
      </c>
      <c r="F29" s="116" t="s">
        <v>158</v>
      </c>
      <c r="G29" s="137" t="s">
        <v>225</v>
      </c>
      <c r="H29" s="113"/>
      <c r="I29" s="113"/>
      <c r="J29" s="113"/>
      <c r="K29" s="113"/>
      <c r="L29" s="113"/>
      <c r="M29" s="113"/>
    </row>
    <row r="30" spans="1:13" ht="20.45" customHeight="1">
      <c r="A30" s="124" t="s">
        <v>238</v>
      </c>
      <c r="B30" s="119" t="str">
        <f>A25</f>
        <v>technik analityki</v>
      </c>
      <c r="C30" s="119">
        <v>3</v>
      </c>
      <c r="D30" s="119" t="s">
        <v>166</v>
      </c>
      <c r="E30" s="121">
        <v>5</v>
      </c>
      <c r="F30" s="138">
        <f>C25</f>
        <v>0.5186486382291666</v>
      </c>
      <c r="G30" s="139">
        <f>(E30/C30)*F30</f>
        <v>0.8644143970486111</v>
      </c>
      <c r="H30" s="113"/>
      <c r="I30" s="113"/>
      <c r="J30" s="113"/>
      <c r="K30" s="113"/>
      <c r="L30" s="113"/>
      <c r="M30" s="113"/>
    </row>
    <row r="31" spans="1:13" ht="20.45" customHeight="1">
      <c r="A31" s="124" t="s">
        <v>387</v>
      </c>
      <c r="B31" s="119" t="str">
        <f>A26</f>
        <v>pomoc laboratoryjna</v>
      </c>
      <c r="C31" s="125">
        <v>1500</v>
      </c>
      <c r="D31" s="119" t="s">
        <v>166</v>
      </c>
      <c r="E31" s="121">
        <v>5</v>
      </c>
      <c r="F31" s="138">
        <f>C26</f>
        <v>0.4141391625</v>
      </c>
      <c r="G31" s="178">
        <f aca="true" t="shared" si="2" ref="G31:G36">(E31/C31)*F31</f>
        <v>0.0013804638750000001</v>
      </c>
      <c r="H31" s="113"/>
      <c r="I31" s="113"/>
      <c r="J31" s="113"/>
      <c r="K31" s="113"/>
      <c r="L31" s="113"/>
      <c r="M31" s="113"/>
    </row>
    <row r="32" spans="1:13" ht="25.15" customHeight="1">
      <c r="A32" s="124" t="s">
        <v>418</v>
      </c>
      <c r="B32" s="140" t="str">
        <f>A24</f>
        <v>diagnosta laboratoryjny</v>
      </c>
      <c r="C32" s="125">
        <v>1500</v>
      </c>
      <c r="D32" s="119" t="s">
        <v>166</v>
      </c>
      <c r="E32" s="121">
        <v>60</v>
      </c>
      <c r="F32" s="138">
        <f>C24</f>
        <v>0.7470220402272728</v>
      </c>
      <c r="G32" s="139">
        <f t="shared" si="2"/>
        <v>0.029880881609090915</v>
      </c>
      <c r="H32" s="113"/>
      <c r="I32" s="113"/>
      <c r="J32" s="113"/>
      <c r="K32" s="113"/>
      <c r="L32" s="113"/>
      <c r="M32" s="113"/>
    </row>
    <row r="33" spans="1:13" ht="19.9" customHeight="1">
      <c r="A33" s="124" t="s">
        <v>420</v>
      </c>
      <c r="B33" s="119" t="str">
        <f>A24</f>
        <v>diagnosta laboratoryjny</v>
      </c>
      <c r="C33" s="125">
        <v>60</v>
      </c>
      <c r="D33" s="119" t="s">
        <v>166</v>
      </c>
      <c r="E33" s="121">
        <v>35</v>
      </c>
      <c r="F33" s="138">
        <f>C24</f>
        <v>0.7470220402272728</v>
      </c>
      <c r="G33" s="139">
        <f t="shared" si="2"/>
        <v>0.4357628567992425</v>
      </c>
      <c r="H33" s="113"/>
      <c r="I33" s="113"/>
      <c r="J33" s="113"/>
      <c r="K33" s="113"/>
      <c r="L33" s="113"/>
      <c r="M33" s="113"/>
    </row>
    <row r="34" spans="1:13" ht="19.9" customHeight="1">
      <c r="A34" s="124" t="s">
        <v>317</v>
      </c>
      <c r="B34" s="119" t="str">
        <f>A24</f>
        <v>diagnosta laboratoryjny</v>
      </c>
      <c r="C34" s="125">
        <v>60</v>
      </c>
      <c r="D34" s="119" t="s">
        <v>166</v>
      </c>
      <c r="E34" s="121">
        <v>20</v>
      </c>
      <c r="F34" s="138">
        <f>C24</f>
        <v>0.7470220402272728</v>
      </c>
      <c r="G34" s="139">
        <f t="shared" si="2"/>
        <v>0.24900734674242425</v>
      </c>
      <c r="H34" s="113"/>
      <c r="I34" s="113"/>
      <c r="J34" s="113"/>
      <c r="K34" s="113"/>
      <c r="L34" s="113"/>
      <c r="M34" s="113"/>
    </row>
    <row r="35" spans="1:13" ht="19.9" customHeight="1">
      <c r="A35" s="336" t="s">
        <v>318</v>
      </c>
      <c r="B35" s="119" t="str">
        <f>A25</f>
        <v>technik analityki</v>
      </c>
      <c r="C35" s="125">
        <v>1500</v>
      </c>
      <c r="D35" s="119" t="s">
        <v>166</v>
      </c>
      <c r="E35" s="121">
        <v>15</v>
      </c>
      <c r="F35" s="138">
        <f>C25</f>
        <v>0.5186486382291666</v>
      </c>
      <c r="G35" s="139">
        <f t="shared" si="2"/>
        <v>0.005186486382291667</v>
      </c>
      <c r="H35" s="113"/>
      <c r="I35" s="113"/>
      <c r="J35" s="113"/>
      <c r="K35" s="113"/>
      <c r="L35" s="113"/>
      <c r="M35" s="113"/>
    </row>
    <row r="36" spans="1:13" ht="19.9" customHeight="1">
      <c r="A36" s="337"/>
      <c r="B36" s="119" t="str">
        <f>A26</f>
        <v>pomoc laboratoryjna</v>
      </c>
      <c r="C36" s="125">
        <v>1500</v>
      </c>
      <c r="D36" s="119" t="s">
        <v>166</v>
      </c>
      <c r="E36" s="121">
        <v>15</v>
      </c>
      <c r="F36" s="138">
        <f>C26</f>
        <v>0.4141391625</v>
      </c>
      <c r="G36" s="178">
        <f t="shared" si="2"/>
        <v>0.004141391625</v>
      </c>
      <c r="H36" s="113"/>
      <c r="I36" s="113"/>
      <c r="J36" s="113"/>
      <c r="K36" s="113"/>
      <c r="L36" s="113"/>
      <c r="M36" s="113"/>
    </row>
    <row r="37" spans="1:13" ht="19.9" customHeight="1">
      <c r="A37" s="348" t="s">
        <v>471</v>
      </c>
      <c r="B37" s="349"/>
      <c r="C37" s="349"/>
      <c r="D37" s="349"/>
      <c r="E37" s="349"/>
      <c r="F37" s="350"/>
      <c r="G37" s="184">
        <f>SUM(G30:G36)</f>
        <v>1.5897738240816603</v>
      </c>
      <c r="H37" s="113"/>
      <c r="I37" s="113"/>
      <c r="J37" s="113"/>
      <c r="K37" s="113"/>
      <c r="L37" s="113"/>
      <c r="M37" s="113"/>
    </row>
    <row r="38" spans="1:13" ht="19.9" customHeight="1">
      <c r="A38" s="348" t="s">
        <v>474</v>
      </c>
      <c r="B38" s="349"/>
      <c r="C38" s="349"/>
      <c r="D38" s="349"/>
      <c r="E38" s="349"/>
      <c r="F38" s="350"/>
      <c r="G38" s="184">
        <f>G37*4</f>
        <v>6.359095296326641</v>
      </c>
      <c r="H38" s="113"/>
      <c r="I38" s="113"/>
      <c r="J38" s="113"/>
      <c r="K38" s="113"/>
      <c r="L38" s="113"/>
      <c r="M38" s="113"/>
    </row>
    <row r="39" spans="1:13" ht="15">
      <c r="A39" s="339" t="s">
        <v>279</v>
      </c>
      <c r="B39" s="340"/>
      <c r="C39" s="340"/>
      <c r="D39" s="340"/>
      <c r="E39" s="340"/>
      <c r="F39" s="340"/>
      <c r="G39" s="127">
        <f>G38</f>
        <v>6.359095296326641</v>
      </c>
      <c r="H39" s="113"/>
      <c r="I39" s="113"/>
      <c r="J39" s="113"/>
      <c r="K39" s="113"/>
      <c r="L39" s="113"/>
      <c r="M39" s="113"/>
    </row>
    <row r="40" spans="1:13" ht="15">
      <c r="A40" s="142"/>
      <c r="B40" s="142"/>
      <c r="C40" s="142"/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15">
      <c r="A41" s="142"/>
      <c r="B41" s="142"/>
      <c r="C41" s="143"/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26.45" customHeight="1">
      <c r="A42" s="342" t="s">
        <v>334</v>
      </c>
      <c r="B42" s="342"/>
      <c r="C42" s="134">
        <f>H20</f>
        <v>2.8659371844164734</v>
      </c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25.15" customHeight="1">
      <c r="A43" s="335" t="s">
        <v>335</v>
      </c>
      <c r="B43" s="335"/>
      <c r="C43" s="134">
        <f>G39</f>
        <v>6.359095296326641</v>
      </c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25.15" customHeight="1">
      <c r="A44" s="175" t="s">
        <v>209</v>
      </c>
      <c r="B44" s="176"/>
      <c r="C44" s="177">
        <f>SUM(C42:C43)</f>
        <v>9.225032480743115</v>
      </c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6" spans="1:13" ht="15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</row>
    <row r="47" spans="1:13" ht="15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</row>
    <row r="48" spans="1:13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  <row r="51" spans="1:13" ht="15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</row>
  </sheetData>
  <mergeCells count="10">
    <mergeCell ref="A43:B43"/>
    <mergeCell ref="B1:C1"/>
    <mergeCell ref="A14:G14"/>
    <mergeCell ref="A15:G15"/>
    <mergeCell ref="A20:G20"/>
    <mergeCell ref="A35:A36"/>
    <mergeCell ref="A38:F38"/>
    <mergeCell ref="A42:B42"/>
    <mergeCell ref="A37:F37"/>
    <mergeCell ref="A39:F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9CA29-4275-46B4-AAC6-397B919556E6}">
  <sheetPr>
    <tabColor rgb="FFFFFFCC"/>
  </sheetPr>
  <dimension ref="A1:M51"/>
  <sheetViews>
    <sheetView workbookViewId="0" topLeftCell="A27">
      <selection activeCell="A13" sqref="A13:XFD13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procedur'!C54</f>
        <v>Krzywa cukrowa 5 punktowa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procedur'!B54</f>
        <v>L43.5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43.9" customHeight="1">
      <c r="A8" s="119">
        <f>'Przykładowe materiały - ceny'!A116</f>
        <v>1116</v>
      </c>
      <c r="B8" s="120" t="str">
        <f>'Przykładowe materiały - ceny'!B116</f>
        <v>Odczynnik do oznaczenia glukozy</v>
      </c>
      <c r="C8" s="119" t="str">
        <f>'Przykładowe materiały - ceny'!C116</f>
        <v>odczynnik do badań</v>
      </c>
      <c r="D8" s="119">
        <v>1</v>
      </c>
      <c r="E8" s="119" t="str">
        <f>'Przykładowe materiały - ceny'!E116</f>
        <v>szt</v>
      </c>
      <c r="F8" s="119">
        <v>1</v>
      </c>
      <c r="G8" s="122">
        <f>'Przykładowe materiały - ceny'!G116</f>
        <v>0.39394762105263154</v>
      </c>
      <c r="H8" s="123">
        <f>(F8/D8)*G8</f>
        <v>0.39394762105263154</v>
      </c>
      <c r="I8" s="124"/>
      <c r="J8" s="113"/>
      <c r="K8" s="113"/>
      <c r="L8" s="113"/>
      <c r="M8" s="113"/>
    </row>
    <row r="9" spans="1:13" ht="45">
      <c r="A9" s="119">
        <f>'Przykładowe materiały - ceny'!A92</f>
        <v>1090</v>
      </c>
      <c r="B9" s="120" t="str">
        <f>'Przykładowe materiały - ceny'!B92</f>
        <v>Odczynnik do kalibracji CFAS</v>
      </c>
      <c r="C9" s="119" t="str">
        <f>'Przykładowe materiały - ceny'!C92</f>
        <v>odczynnik  do kalibracji</v>
      </c>
      <c r="D9" s="125">
        <f>'Przykładowe materiały - ceny'!D92</f>
        <v>370000</v>
      </c>
      <c r="E9" s="119" t="str">
        <f>'Przykładowe materiały - ceny'!E92</f>
        <v>zestaw roczny</v>
      </c>
      <c r="F9" s="119">
        <v>1</v>
      </c>
      <c r="G9" s="122">
        <f>'Przykładowe materiały - ceny'!G92</f>
        <v>494.208</v>
      </c>
      <c r="H9" s="174">
        <f aca="true" t="shared" si="0" ref="H9:H11">(F9/D9)*G9</f>
        <v>0.0013356972972972973</v>
      </c>
      <c r="I9" s="124" t="s">
        <v>432</v>
      </c>
      <c r="J9" s="113"/>
      <c r="K9" s="113"/>
      <c r="L9" s="113"/>
      <c r="M9" s="113"/>
    </row>
    <row r="10" spans="1:13" ht="30">
      <c r="A10" s="119">
        <f>'Przykładowe materiały - ceny'!A93</f>
        <v>1091</v>
      </c>
      <c r="B10" s="120" t="str">
        <f>'Przykładowe materiały - ceny'!B93</f>
        <v>Odczynnik do kontroli PCCCM1</v>
      </c>
      <c r="C10" s="119" t="str">
        <f>'Przykładowe materiały - ceny'!C93</f>
        <v>materiał do kontroli</v>
      </c>
      <c r="D10" s="125">
        <f>'Przykładowe materiały - ceny'!D93</f>
        <v>370000</v>
      </c>
      <c r="E10" s="119" t="str">
        <f>'Przykładowe materiały - ceny'!E93</f>
        <v>zestaw roczny</v>
      </c>
      <c r="F10" s="119">
        <v>1</v>
      </c>
      <c r="G10" s="122">
        <f>'Przykładowe materiały - ceny'!G93</f>
        <v>1797.1200000000001</v>
      </c>
      <c r="H10" s="174">
        <f t="shared" si="0"/>
        <v>0.004857081081081081</v>
      </c>
      <c r="I10" s="124" t="s">
        <v>432</v>
      </c>
      <c r="J10" s="113"/>
      <c r="K10" s="113"/>
      <c r="L10" s="113"/>
      <c r="M10" s="113"/>
    </row>
    <row r="11" spans="1:13" ht="30">
      <c r="A11" s="119">
        <f>'Przykładowe materiały - ceny'!A94</f>
        <v>1092</v>
      </c>
      <c r="B11" s="120" t="str">
        <f>'Przykładowe materiały - ceny'!B94</f>
        <v>Odczynnik do kontroli PCCCM2</v>
      </c>
      <c r="C11" s="119" t="str">
        <f>'Przykładowe materiały - ceny'!C94</f>
        <v>materiał do kontroli</v>
      </c>
      <c r="D11" s="125">
        <f>'Przykładowe materiały - ceny'!D94</f>
        <v>370000</v>
      </c>
      <c r="E11" s="119" t="str">
        <f>'Przykładowe materiały - ceny'!E94</f>
        <v>zestaw roczny</v>
      </c>
      <c r="F11" s="119">
        <v>1</v>
      </c>
      <c r="G11" s="122">
        <f>'Przykładowe materiały - ceny'!G94</f>
        <v>2021.7600000000002</v>
      </c>
      <c r="H11" s="174">
        <f t="shared" si="0"/>
        <v>0.005464216216216217</v>
      </c>
      <c r="I11" s="124" t="s">
        <v>432</v>
      </c>
      <c r="J11" s="113"/>
      <c r="K11" s="113"/>
      <c r="L11" s="113"/>
      <c r="M11" s="113"/>
    </row>
    <row r="12" spans="1:13" ht="45" customHeight="1">
      <c r="A12" s="119"/>
      <c r="B12" s="124" t="s">
        <v>416</v>
      </c>
      <c r="C12" s="124"/>
      <c r="D12" s="125"/>
      <c r="E12" s="124"/>
      <c r="F12" s="124"/>
      <c r="G12" s="126"/>
      <c r="H12" s="123">
        <f>'Załącznik 2'!H20</f>
        <v>0.23179417873873875</v>
      </c>
      <c r="I12" s="124"/>
      <c r="J12" s="113"/>
      <c r="K12" s="113"/>
      <c r="L12" s="113"/>
      <c r="M12" s="113"/>
    </row>
    <row r="13" spans="1:13" s="25" customFormat="1" ht="37.15" customHeight="1">
      <c r="A13" s="20"/>
      <c r="B13" s="21" t="s">
        <v>561</v>
      </c>
      <c r="C13" s="22"/>
      <c r="D13" s="24"/>
      <c r="E13" s="23"/>
      <c r="F13" s="24"/>
      <c r="G13" s="24"/>
      <c r="H13" s="42">
        <f>'Przykładowe materiały wspólne'!H29</f>
        <v>0.07908550171815339</v>
      </c>
      <c r="I13" s="26"/>
      <c r="J13" s="69"/>
      <c r="K13" s="69"/>
      <c r="L13" s="69"/>
      <c r="M13" s="69"/>
    </row>
    <row r="14" spans="1:13" ht="18" customHeight="1">
      <c r="A14" s="348" t="s">
        <v>471</v>
      </c>
      <c r="B14" s="349"/>
      <c r="C14" s="349"/>
      <c r="D14" s="349"/>
      <c r="E14" s="349"/>
      <c r="F14" s="349"/>
      <c r="G14" s="349"/>
      <c r="H14" s="182">
        <f>SUM(H8:H13)</f>
        <v>0.7164842961041183</v>
      </c>
      <c r="I14" s="124"/>
      <c r="J14" s="113"/>
      <c r="K14" s="113"/>
      <c r="L14" s="113"/>
      <c r="M14" s="113"/>
    </row>
    <row r="15" spans="1:13" ht="15">
      <c r="A15" s="345" t="s">
        <v>475</v>
      </c>
      <c r="B15" s="346"/>
      <c r="C15" s="346"/>
      <c r="D15" s="346"/>
      <c r="E15" s="346"/>
      <c r="F15" s="346"/>
      <c r="G15" s="347"/>
      <c r="H15" s="183">
        <f>H14*5</f>
        <v>3.582421480520592</v>
      </c>
      <c r="I15" s="145"/>
      <c r="J15" s="113"/>
      <c r="K15" s="113"/>
      <c r="L15" s="113"/>
      <c r="M15" s="113"/>
    </row>
    <row r="16" spans="1:13" ht="15">
      <c r="A16" s="124"/>
      <c r="B16" s="124"/>
      <c r="C16" s="124"/>
      <c r="D16" s="125"/>
      <c r="E16" s="124"/>
      <c r="F16" s="124"/>
      <c r="G16" s="126"/>
      <c r="H16" s="123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15">
      <c r="A19" s="124"/>
      <c r="B19" s="124"/>
      <c r="C19" s="124"/>
      <c r="D19" s="125"/>
      <c r="E19" s="124"/>
      <c r="F19" s="124"/>
      <c r="G19" s="126"/>
      <c r="H19" s="123"/>
      <c r="I19" s="124"/>
      <c r="J19" s="113"/>
      <c r="K19" s="113"/>
      <c r="L19" s="113"/>
      <c r="M19" s="113"/>
    </row>
    <row r="20" spans="1:13" ht="20.45" customHeight="1">
      <c r="A20" s="339" t="s">
        <v>221</v>
      </c>
      <c r="B20" s="340"/>
      <c r="C20" s="340"/>
      <c r="D20" s="340"/>
      <c r="E20" s="340"/>
      <c r="F20" s="340"/>
      <c r="G20" s="341"/>
      <c r="H20" s="127">
        <f>H15</f>
        <v>3.582421480520592</v>
      </c>
      <c r="I20" s="124"/>
      <c r="J20" s="113"/>
      <c r="K20" s="113"/>
      <c r="L20" s="113"/>
      <c r="M20" s="113"/>
    </row>
    <row r="21" spans="1:13" ht="15">
      <c r="A21" s="128"/>
      <c r="B21" s="128"/>
      <c r="C21" s="128"/>
      <c r="D21" s="129"/>
      <c r="E21" s="128"/>
      <c r="F21" s="128"/>
      <c r="G21" s="129"/>
      <c r="H21" s="128"/>
      <c r="I21" s="128"/>
      <c r="J21" s="113"/>
      <c r="K21" s="113"/>
      <c r="L21" s="113"/>
      <c r="M21" s="113"/>
    </row>
    <row r="22" spans="1:13" ht="15">
      <c r="A22" s="112" t="s">
        <v>175</v>
      </c>
      <c r="B22" s="113"/>
      <c r="C22" s="113"/>
      <c r="D22" s="130"/>
      <c r="E22" s="113"/>
      <c r="F22" s="113"/>
      <c r="G22" s="130"/>
      <c r="H22" s="128"/>
      <c r="I22" s="128"/>
      <c r="J22" s="113"/>
      <c r="K22" s="113"/>
      <c r="L22" s="113"/>
      <c r="M22" s="113"/>
    </row>
    <row r="23" spans="1:13" ht="15">
      <c r="A23" s="112" t="s">
        <v>176</v>
      </c>
      <c r="B23" s="131" t="s">
        <v>226</v>
      </c>
      <c r="C23" s="131" t="s">
        <v>227</v>
      </c>
      <c r="D23" s="113"/>
      <c r="E23" s="113"/>
      <c r="F23" s="113"/>
      <c r="G23" s="113"/>
      <c r="H23" s="132"/>
      <c r="I23" s="128"/>
      <c r="J23" s="113"/>
      <c r="K23" s="113"/>
      <c r="L23" s="113"/>
      <c r="M23" s="113"/>
    </row>
    <row r="24" spans="1:13" ht="15">
      <c r="A24" s="133" t="s">
        <v>167</v>
      </c>
      <c r="B24" s="134">
        <f>'Przykładowe stawki wynagrodzeń'!E14</f>
        <v>44.821322413636366</v>
      </c>
      <c r="C24" s="134">
        <f>B24/60</f>
        <v>0.7470220402272728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207</v>
      </c>
      <c r="B25" s="136">
        <f>'Przykładowe stawki wynagrodzeń'!E19</f>
        <v>31.11891829375</v>
      </c>
      <c r="C25" s="136">
        <f aca="true" t="shared" si="1" ref="C25:C26">B25/60</f>
        <v>0.5186486382291666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 t="s">
        <v>208</v>
      </c>
      <c r="B26" s="136">
        <f>'Przykładowe stawki wynagrodzeń'!E21</f>
        <v>24.84834975</v>
      </c>
      <c r="C26" s="136">
        <f t="shared" si="1"/>
        <v>0.4141391625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15">
      <c r="A27" s="135"/>
      <c r="B27" s="136"/>
      <c r="C27" s="136"/>
      <c r="D27" s="113"/>
      <c r="E27" s="113"/>
      <c r="F27" s="113"/>
      <c r="G27" s="113"/>
      <c r="H27" s="113"/>
      <c r="I27" s="113"/>
      <c r="J27" s="113"/>
      <c r="K27" s="113"/>
      <c r="L27" s="113"/>
      <c r="M27" s="113"/>
    </row>
    <row r="28" spans="1:13" ht="60">
      <c r="A28" s="114" t="s">
        <v>232</v>
      </c>
      <c r="B28" s="114" t="s">
        <v>222</v>
      </c>
      <c r="C28" s="114" t="s">
        <v>214</v>
      </c>
      <c r="D28" s="114" t="s">
        <v>233</v>
      </c>
      <c r="E28" s="114" t="s">
        <v>234</v>
      </c>
      <c r="F28" s="114" t="s">
        <v>223</v>
      </c>
      <c r="G28" s="114" t="s">
        <v>224</v>
      </c>
      <c r="H28" s="113"/>
      <c r="I28" s="113"/>
      <c r="J28" s="113"/>
      <c r="K28" s="113"/>
      <c r="L28" s="113"/>
      <c r="M28" s="113"/>
    </row>
    <row r="29" spans="1:13" ht="15">
      <c r="A29" s="118"/>
      <c r="B29" s="116" t="s">
        <v>153</v>
      </c>
      <c r="C29" s="116" t="s">
        <v>155</v>
      </c>
      <c r="D29" s="116" t="s">
        <v>156</v>
      </c>
      <c r="E29" s="116" t="s">
        <v>157</v>
      </c>
      <c r="F29" s="116" t="s">
        <v>158</v>
      </c>
      <c r="G29" s="137" t="s">
        <v>225</v>
      </c>
      <c r="H29" s="113"/>
      <c r="I29" s="113"/>
      <c r="J29" s="113"/>
      <c r="K29" s="113"/>
      <c r="L29" s="113"/>
      <c r="M29" s="113"/>
    </row>
    <row r="30" spans="1:13" ht="20.45" customHeight="1">
      <c r="A30" s="124" t="s">
        <v>238</v>
      </c>
      <c r="B30" s="119" t="str">
        <f>A25</f>
        <v>technik analityki</v>
      </c>
      <c r="C30" s="119">
        <v>3</v>
      </c>
      <c r="D30" s="119" t="s">
        <v>166</v>
      </c>
      <c r="E30" s="121">
        <v>5</v>
      </c>
      <c r="F30" s="138">
        <f>C25</f>
        <v>0.5186486382291666</v>
      </c>
      <c r="G30" s="139">
        <f>(E30/C30)*F30</f>
        <v>0.8644143970486111</v>
      </c>
      <c r="H30" s="113"/>
      <c r="I30" s="113"/>
      <c r="J30" s="113"/>
      <c r="K30" s="113"/>
      <c r="L30" s="113"/>
      <c r="M30" s="113"/>
    </row>
    <row r="31" spans="1:13" ht="20.45" customHeight="1">
      <c r="A31" s="124" t="s">
        <v>387</v>
      </c>
      <c r="B31" s="119" t="str">
        <f>A26</f>
        <v>pomoc laboratoryjna</v>
      </c>
      <c r="C31" s="125">
        <v>1500</v>
      </c>
      <c r="D31" s="119" t="s">
        <v>166</v>
      </c>
      <c r="E31" s="121">
        <v>5</v>
      </c>
      <c r="F31" s="138">
        <f>C26</f>
        <v>0.4141391625</v>
      </c>
      <c r="G31" s="178">
        <f aca="true" t="shared" si="2" ref="G31:G36">(E31/C31)*F31</f>
        <v>0.0013804638750000001</v>
      </c>
      <c r="H31" s="113"/>
      <c r="I31" s="113"/>
      <c r="J31" s="113"/>
      <c r="K31" s="113"/>
      <c r="L31" s="113"/>
      <c r="M31" s="113"/>
    </row>
    <row r="32" spans="1:13" ht="25.15" customHeight="1">
      <c r="A32" s="124" t="s">
        <v>418</v>
      </c>
      <c r="B32" s="140" t="str">
        <f>A24</f>
        <v>diagnosta laboratoryjny</v>
      </c>
      <c r="C32" s="125">
        <v>1500</v>
      </c>
      <c r="D32" s="119" t="s">
        <v>166</v>
      </c>
      <c r="E32" s="121">
        <v>60</v>
      </c>
      <c r="F32" s="138">
        <f>C24</f>
        <v>0.7470220402272728</v>
      </c>
      <c r="G32" s="139">
        <f t="shared" si="2"/>
        <v>0.029880881609090915</v>
      </c>
      <c r="H32" s="113"/>
      <c r="I32" s="113"/>
      <c r="J32" s="113"/>
      <c r="K32" s="113"/>
      <c r="L32" s="113"/>
      <c r="M32" s="113"/>
    </row>
    <row r="33" spans="1:13" ht="19.9" customHeight="1">
      <c r="A33" s="124" t="s">
        <v>420</v>
      </c>
      <c r="B33" s="119" t="str">
        <f>A24</f>
        <v>diagnosta laboratoryjny</v>
      </c>
      <c r="C33" s="125">
        <v>60</v>
      </c>
      <c r="D33" s="119" t="s">
        <v>166</v>
      </c>
      <c r="E33" s="121">
        <v>35</v>
      </c>
      <c r="F33" s="138">
        <f>C24</f>
        <v>0.7470220402272728</v>
      </c>
      <c r="G33" s="139">
        <f t="shared" si="2"/>
        <v>0.4357628567992425</v>
      </c>
      <c r="H33" s="113"/>
      <c r="I33" s="113"/>
      <c r="J33" s="113"/>
      <c r="K33" s="113"/>
      <c r="L33" s="113"/>
      <c r="M33" s="113"/>
    </row>
    <row r="34" spans="1:13" ht="19.9" customHeight="1">
      <c r="A34" s="124" t="s">
        <v>317</v>
      </c>
      <c r="B34" s="119" t="str">
        <f>A24</f>
        <v>diagnosta laboratoryjny</v>
      </c>
      <c r="C34" s="125">
        <v>60</v>
      </c>
      <c r="D34" s="119" t="s">
        <v>166</v>
      </c>
      <c r="E34" s="121">
        <v>20</v>
      </c>
      <c r="F34" s="138">
        <f>C24</f>
        <v>0.7470220402272728</v>
      </c>
      <c r="G34" s="139">
        <f t="shared" si="2"/>
        <v>0.24900734674242425</v>
      </c>
      <c r="H34" s="113"/>
      <c r="I34" s="113"/>
      <c r="J34" s="113"/>
      <c r="K34" s="113"/>
      <c r="L34" s="113"/>
      <c r="M34" s="113"/>
    </row>
    <row r="35" spans="1:13" ht="19.9" customHeight="1">
      <c r="A35" s="336" t="s">
        <v>318</v>
      </c>
      <c r="B35" s="119" t="str">
        <f>A25</f>
        <v>technik analityki</v>
      </c>
      <c r="C35" s="125">
        <v>1500</v>
      </c>
      <c r="D35" s="119" t="s">
        <v>166</v>
      </c>
      <c r="E35" s="121">
        <v>15</v>
      </c>
      <c r="F35" s="138">
        <f>C25</f>
        <v>0.5186486382291666</v>
      </c>
      <c r="G35" s="139">
        <f t="shared" si="2"/>
        <v>0.005186486382291667</v>
      </c>
      <c r="H35" s="113"/>
      <c r="I35" s="113"/>
      <c r="J35" s="113"/>
      <c r="K35" s="113"/>
      <c r="L35" s="113"/>
      <c r="M35" s="113"/>
    </row>
    <row r="36" spans="1:13" ht="19.9" customHeight="1">
      <c r="A36" s="337"/>
      <c r="B36" s="119" t="str">
        <f>A26</f>
        <v>pomoc laboratoryjna</v>
      </c>
      <c r="C36" s="125">
        <v>1500</v>
      </c>
      <c r="D36" s="119" t="s">
        <v>166</v>
      </c>
      <c r="E36" s="121">
        <v>15</v>
      </c>
      <c r="F36" s="138">
        <f>C26</f>
        <v>0.4141391625</v>
      </c>
      <c r="G36" s="178">
        <f t="shared" si="2"/>
        <v>0.004141391625</v>
      </c>
      <c r="H36" s="113"/>
      <c r="I36" s="113"/>
      <c r="J36" s="113"/>
      <c r="K36" s="113"/>
      <c r="L36" s="113"/>
      <c r="M36" s="113"/>
    </row>
    <row r="37" spans="1:13" ht="19.9" customHeight="1">
      <c r="A37" s="348" t="s">
        <v>471</v>
      </c>
      <c r="B37" s="349"/>
      <c r="C37" s="349"/>
      <c r="D37" s="349"/>
      <c r="E37" s="349"/>
      <c r="F37" s="350"/>
      <c r="G37" s="184">
        <f>SUM(G30:G36)</f>
        <v>1.5897738240816603</v>
      </c>
      <c r="H37" s="113"/>
      <c r="I37" s="113"/>
      <c r="J37" s="113"/>
      <c r="K37" s="113"/>
      <c r="L37" s="113"/>
      <c r="M37" s="113"/>
    </row>
    <row r="38" spans="1:13" ht="19.9" customHeight="1">
      <c r="A38" s="348" t="s">
        <v>475</v>
      </c>
      <c r="B38" s="349"/>
      <c r="C38" s="349"/>
      <c r="D38" s="349"/>
      <c r="E38" s="349"/>
      <c r="F38" s="350"/>
      <c r="G38" s="184">
        <f>G37*5</f>
        <v>7.948869120408302</v>
      </c>
      <c r="H38" s="113"/>
      <c r="I38" s="113"/>
      <c r="J38" s="113"/>
      <c r="K38" s="113"/>
      <c r="L38" s="113"/>
      <c r="M38" s="113"/>
    </row>
    <row r="39" spans="1:13" ht="15">
      <c r="A39" s="339" t="s">
        <v>279</v>
      </c>
      <c r="B39" s="340"/>
      <c r="C39" s="340"/>
      <c r="D39" s="340"/>
      <c r="E39" s="340"/>
      <c r="F39" s="340"/>
      <c r="G39" s="127">
        <f>G38</f>
        <v>7.948869120408302</v>
      </c>
      <c r="H39" s="113"/>
      <c r="I39" s="113"/>
      <c r="J39" s="113"/>
      <c r="K39" s="113"/>
      <c r="L39" s="113"/>
      <c r="M39" s="113"/>
    </row>
    <row r="40" spans="1:13" ht="15">
      <c r="A40" s="142"/>
      <c r="B40" s="142"/>
      <c r="C40" s="142"/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15">
      <c r="A41" s="142"/>
      <c r="B41" s="142"/>
      <c r="C41" s="143"/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26.45" customHeight="1">
      <c r="A42" s="342" t="s">
        <v>334</v>
      </c>
      <c r="B42" s="342"/>
      <c r="C42" s="134">
        <f>H20</f>
        <v>3.582421480520592</v>
      </c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25.15" customHeight="1">
      <c r="A43" s="335" t="s">
        <v>335</v>
      </c>
      <c r="B43" s="335"/>
      <c r="C43" s="134">
        <f>G39</f>
        <v>7.948869120408302</v>
      </c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25.15" customHeight="1">
      <c r="A44" s="175" t="s">
        <v>209</v>
      </c>
      <c r="B44" s="176"/>
      <c r="C44" s="177">
        <f>SUM(C42:C43)</f>
        <v>11.531290600928894</v>
      </c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6" spans="1:13" ht="15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</row>
    <row r="47" spans="1:13" ht="15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</row>
    <row r="48" spans="1:13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  <row r="51" spans="1:13" ht="15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</row>
  </sheetData>
  <mergeCells count="10">
    <mergeCell ref="A43:B43"/>
    <mergeCell ref="B1:C1"/>
    <mergeCell ref="A14:G14"/>
    <mergeCell ref="A15:G15"/>
    <mergeCell ref="A20:G20"/>
    <mergeCell ref="A35:A36"/>
    <mergeCell ref="A38:F38"/>
    <mergeCell ref="A42:B42"/>
    <mergeCell ref="A37:F37"/>
    <mergeCell ref="A39:F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AC40B-A38D-47EB-9F63-619CCBC6A5F0}">
  <sheetPr>
    <tabColor rgb="FFFFFFCC"/>
  </sheetPr>
  <dimension ref="A1:M48"/>
  <sheetViews>
    <sheetView workbookViewId="0" topLeftCell="A27">
      <selection activeCell="H20" sqref="H20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procedur'!C55</f>
        <v>Glukoza w moczu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procedur'!B55</f>
        <v>A15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43.9" customHeight="1">
      <c r="A8" s="119">
        <f>'Przykładowe materiały - ceny'!A116</f>
        <v>1116</v>
      </c>
      <c r="B8" s="120" t="str">
        <f>'Przykładowe materiały - ceny'!B116</f>
        <v>Odczynnik do oznaczenia glukozy</v>
      </c>
      <c r="C8" s="119" t="str">
        <f>'Przykładowe materiały - ceny'!C116</f>
        <v>odczynnik do badań</v>
      </c>
      <c r="D8" s="119">
        <v>1</v>
      </c>
      <c r="E8" s="119" t="str">
        <f>'Przykładowe materiały - ceny'!E116</f>
        <v>szt</v>
      </c>
      <c r="F8" s="119">
        <v>1</v>
      </c>
      <c r="G8" s="122">
        <f>'Przykładowe materiały - ceny'!G116</f>
        <v>0.39394762105263154</v>
      </c>
      <c r="H8" s="123">
        <f aca="true" t="shared" si="0" ref="H8:H10">(F8/D8)*G8</f>
        <v>0.39394762105263154</v>
      </c>
      <c r="I8" s="124"/>
      <c r="J8" s="113"/>
      <c r="K8" s="113"/>
      <c r="L8" s="113"/>
      <c r="M8" s="113"/>
    </row>
    <row r="9" spans="1:13" ht="45">
      <c r="A9" s="119">
        <f>'Przykładowe materiały - ceny'!A92</f>
        <v>1090</v>
      </c>
      <c r="B9" s="120" t="str">
        <f>'Przykładowe materiały - ceny'!B92</f>
        <v>Odczynnik do kalibracji CFAS</v>
      </c>
      <c r="C9" s="119" t="str">
        <f>'Przykładowe materiały - ceny'!C92</f>
        <v>odczynnik  do kalibracji</v>
      </c>
      <c r="D9" s="125">
        <f>'Przykładowe materiały - ceny'!D92</f>
        <v>370000</v>
      </c>
      <c r="E9" s="119" t="str">
        <f>'Przykładowe materiały - ceny'!E92</f>
        <v>zestaw roczny</v>
      </c>
      <c r="F9" s="119">
        <v>1</v>
      </c>
      <c r="G9" s="122">
        <f>'Przykładowe materiały - ceny'!G92</f>
        <v>494.208</v>
      </c>
      <c r="H9" s="174">
        <f t="shared" si="0"/>
        <v>0.0013356972972972973</v>
      </c>
      <c r="I9" s="124" t="s">
        <v>432</v>
      </c>
      <c r="J9" s="113"/>
      <c r="K9" s="113"/>
      <c r="L9" s="113"/>
      <c r="M9" s="113"/>
    </row>
    <row r="10" spans="1:13" ht="30">
      <c r="A10" s="119">
        <f>'Przykładowe materiały - ceny'!A99</f>
        <v>1097</v>
      </c>
      <c r="B10" s="120" t="str">
        <f>'Przykładowe materiały - ceny'!B99</f>
        <v>Kontrola LiquiCheck</v>
      </c>
      <c r="C10" s="119" t="str">
        <f>'Przykładowe materiały - ceny'!C99</f>
        <v>materiał do kontroli</v>
      </c>
      <c r="D10" s="119">
        <f>'Przykładowe materiały - ceny'!D99</f>
        <v>750</v>
      </c>
      <c r="E10" s="119" t="str">
        <f>'Przykładowe materiały - ceny'!E99</f>
        <v>zestaw roczny</v>
      </c>
      <c r="F10" s="119">
        <v>2</v>
      </c>
      <c r="G10" s="122">
        <f>'Przykładowe materiały - ceny'!G99</f>
        <v>662.688</v>
      </c>
      <c r="H10" s="123">
        <f t="shared" si="0"/>
        <v>1.7671679999999999</v>
      </c>
      <c r="I10" s="124" t="s">
        <v>438</v>
      </c>
      <c r="J10" s="113"/>
      <c r="K10" s="113"/>
      <c r="L10" s="113"/>
      <c r="M10" s="113"/>
    </row>
    <row r="11" spans="1:13" ht="45">
      <c r="A11" s="119"/>
      <c r="B11" s="124" t="s">
        <v>416</v>
      </c>
      <c r="C11" s="124"/>
      <c r="D11" s="125"/>
      <c r="E11" s="124"/>
      <c r="F11" s="124"/>
      <c r="G11" s="126"/>
      <c r="H11" s="123">
        <f>'Załącznik 2'!H20</f>
        <v>0.23179417873873875</v>
      </c>
      <c r="I11" s="124"/>
      <c r="J11" s="113"/>
      <c r="K11" s="113"/>
      <c r="L11" s="113"/>
      <c r="M11" s="113"/>
    </row>
    <row r="12" spans="1:13" s="25" customFormat="1" ht="37.15" customHeight="1">
      <c r="A12" s="20"/>
      <c r="B12" s="21" t="s">
        <v>561</v>
      </c>
      <c r="C12" s="22"/>
      <c r="D12" s="24"/>
      <c r="E12" s="23"/>
      <c r="F12" s="24"/>
      <c r="G12" s="24"/>
      <c r="H12" s="42">
        <f>'Przykładowe materiały wspólne'!H29</f>
        <v>0.07908550171815339</v>
      </c>
      <c r="I12" s="26"/>
      <c r="J12" s="69"/>
      <c r="K12" s="69"/>
      <c r="L12" s="69"/>
      <c r="M12" s="69"/>
    </row>
    <row r="13" spans="1:13" ht="15">
      <c r="A13" s="124"/>
      <c r="B13" s="145"/>
      <c r="C13" s="145"/>
      <c r="D13" s="145"/>
      <c r="E13" s="145"/>
      <c r="F13" s="145"/>
      <c r="G13" s="145"/>
      <c r="H13" s="145"/>
      <c r="I13" s="124"/>
      <c r="J13" s="113"/>
      <c r="K13" s="113"/>
      <c r="L13" s="113"/>
      <c r="M13" s="113"/>
    </row>
    <row r="14" spans="1:13" ht="15">
      <c r="A14" s="145"/>
      <c r="B14" s="145"/>
      <c r="C14" s="145"/>
      <c r="D14" s="145"/>
      <c r="E14" s="145"/>
      <c r="F14" s="145"/>
      <c r="G14" s="145"/>
      <c r="H14" s="145"/>
      <c r="I14" s="145"/>
      <c r="J14" s="113"/>
      <c r="K14" s="113"/>
      <c r="L14" s="113"/>
      <c r="M14" s="113"/>
    </row>
    <row r="15" spans="1:13" ht="15">
      <c r="A15" s="124"/>
      <c r="B15" s="124"/>
      <c r="C15" s="124"/>
      <c r="D15" s="125"/>
      <c r="E15" s="124"/>
      <c r="F15" s="124"/>
      <c r="G15" s="126"/>
      <c r="H15" s="123"/>
      <c r="I15" s="124"/>
      <c r="J15" s="113"/>
      <c r="K15" s="113"/>
      <c r="L15" s="113"/>
      <c r="M15" s="113"/>
    </row>
    <row r="16" spans="1:13" ht="15">
      <c r="A16" s="124"/>
      <c r="B16" s="124"/>
      <c r="C16" s="124"/>
      <c r="D16" s="125"/>
      <c r="E16" s="124"/>
      <c r="F16" s="124"/>
      <c r="G16" s="126"/>
      <c r="H16" s="123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20.45" customHeight="1">
      <c r="A19" s="339" t="s">
        <v>221</v>
      </c>
      <c r="B19" s="340"/>
      <c r="C19" s="340"/>
      <c r="D19" s="340"/>
      <c r="E19" s="340"/>
      <c r="F19" s="340"/>
      <c r="G19" s="341"/>
      <c r="H19" s="127">
        <f>SUM(H8:H18)</f>
        <v>2.4733309988068206</v>
      </c>
      <c r="I19" s="124"/>
      <c r="J19" s="113"/>
      <c r="K19" s="113"/>
      <c r="L19" s="113"/>
      <c r="M19" s="113"/>
    </row>
    <row r="20" spans="1:13" ht="15">
      <c r="A20" s="128"/>
      <c r="B20" s="128"/>
      <c r="C20" s="128"/>
      <c r="D20" s="129"/>
      <c r="E20" s="128"/>
      <c r="F20" s="128"/>
      <c r="G20" s="129"/>
      <c r="H20" s="128"/>
      <c r="I20" s="128"/>
      <c r="J20" s="113"/>
      <c r="K20" s="113"/>
      <c r="L20" s="113"/>
      <c r="M20" s="113"/>
    </row>
    <row r="21" spans="1:13" ht="15">
      <c r="A21" s="112" t="s">
        <v>175</v>
      </c>
      <c r="B21" s="113"/>
      <c r="C21" s="113"/>
      <c r="D21" s="130"/>
      <c r="E21" s="113"/>
      <c r="F21" s="113"/>
      <c r="G21" s="130"/>
      <c r="H21" s="128"/>
      <c r="I21" s="128"/>
      <c r="J21" s="113"/>
      <c r="K21" s="113"/>
      <c r="L21" s="113"/>
      <c r="M21" s="113"/>
    </row>
    <row r="22" spans="1:13" ht="15">
      <c r="A22" s="112" t="s">
        <v>176</v>
      </c>
      <c r="B22" s="131" t="s">
        <v>226</v>
      </c>
      <c r="C22" s="131" t="s">
        <v>227</v>
      </c>
      <c r="D22" s="113"/>
      <c r="E22" s="113"/>
      <c r="F22" s="113"/>
      <c r="G22" s="113"/>
      <c r="H22" s="132"/>
      <c r="I22" s="128"/>
      <c r="J22" s="113"/>
      <c r="K22" s="113"/>
      <c r="L22" s="113"/>
      <c r="M22" s="113"/>
    </row>
    <row r="23" spans="1:13" ht="15">
      <c r="A23" s="133" t="s">
        <v>167</v>
      </c>
      <c r="B23" s="134">
        <f>'Przykładowe stawki wynagrodzeń'!E14</f>
        <v>44.821322413636366</v>
      </c>
      <c r="C23" s="134">
        <f>B23/60</f>
        <v>0.7470220402272728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5">
      <c r="A24" s="135" t="s">
        <v>207</v>
      </c>
      <c r="B24" s="136">
        <f>'Przykładowe stawki wynagrodzeń'!E19</f>
        <v>31.11891829375</v>
      </c>
      <c r="C24" s="136">
        <f aca="true" t="shared" si="1" ref="C24:C25">B24/60</f>
        <v>0.5186486382291666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208</v>
      </c>
      <c r="B25" s="136">
        <f>'Przykładowe stawki wynagrodzeń'!E21</f>
        <v>24.84834975</v>
      </c>
      <c r="C25" s="136">
        <f t="shared" si="1"/>
        <v>0.4141391625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/>
      <c r="B26" s="136"/>
      <c r="C26" s="136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60">
      <c r="A27" s="114" t="s">
        <v>232</v>
      </c>
      <c r="B27" s="114" t="s">
        <v>222</v>
      </c>
      <c r="C27" s="114" t="s">
        <v>214</v>
      </c>
      <c r="D27" s="114" t="s">
        <v>233</v>
      </c>
      <c r="E27" s="114" t="s">
        <v>234</v>
      </c>
      <c r="F27" s="114" t="s">
        <v>223</v>
      </c>
      <c r="G27" s="114" t="s">
        <v>224</v>
      </c>
      <c r="H27" s="113"/>
      <c r="I27" s="113"/>
      <c r="J27" s="113"/>
      <c r="K27" s="113"/>
      <c r="L27" s="113"/>
      <c r="M27" s="113"/>
    </row>
    <row r="28" spans="1:13" ht="15">
      <c r="A28" s="118"/>
      <c r="B28" s="116" t="s">
        <v>153</v>
      </c>
      <c r="C28" s="116" t="s">
        <v>155</v>
      </c>
      <c r="D28" s="116" t="s">
        <v>156</v>
      </c>
      <c r="E28" s="116" t="s">
        <v>157</v>
      </c>
      <c r="F28" s="116" t="s">
        <v>158</v>
      </c>
      <c r="G28" s="137" t="s">
        <v>225</v>
      </c>
      <c r="H28" s="113"/>
      <c r="I28" s="113"/>
      <c r="J28" s="113"/>
      <c r="K28" s="113"/>
      <c r="L28" s="113"/>
      <c r="M28" s="113"/>
    </row>
    <row r="29" spans="1:13" ht="20.45" customHeight="1">
      <c r="A29" s="124" t="s">
        <v>238</v>
      </c>
      <c r="B29" s="119" t="str">
        <f>A24</f>
        <v>technik analityki</v>
      </c>
      <c r="C29" s="119">
        <v>3</v>
      </c>
      <c r="D29" s="119" t="s">
        <v>166</v>
      </c>
      <c r="E29" s="121">
        <v>5</v>
      </c>
      <c r="F29" s="138">
        <f>C24</f>
        <v>0.5186486382291666</v>
      </c>
      <c r="G29" s="139">
        <f>(E29/C29)*F29</f>
        <v>0.8644143970486111</v>
      </c>
      <c r="H29" s="113"/>
      <c r="I29" s="113"/>
      <c r="J29" s="113"/>
      <c r="K29" s="113"/>
      <c r="L29" s="113"/>
      <c r="M29" s="113"/>
    </row>
    <row r="30" spans="1:13" ht="20.45" customHeight="1">
      <c r="A30" s="124" t="s">
        <v>387</v>
      </c>
      <c r="B30" s="119" t="str">
        <f>A25</f>
        <v>pomoc laboratoryjna</v>
      </c>
      <c r="C30" s="125">
        <v>1500</v>
      </c>
      <c r="D30" s="119" t="s">
        <v>166</v>
      </c>
      <c r="E30" s="121">
        <v>5</v>
      </c>
      <c r="F30" s="138">
        <f>C25</f>
        <v>0.4141391625</v>
      </c>
      <c r="G30" s="178">
        <f aca="true" t="shared" si="2" ref="G30:G35">(E30/C30)*F30</f>
        <v>0.0013804638750000001</v>
      </c>
      <c r="H30" s="113"/>
      <c r="I30" s="113"/>
      <c r="J30" s="113"/>
      <c r="K30" s="113"/>
      <c r="L30" s="113"/>
      <c r="M30" s="113"/>
    </row>
    <row r="31" spans="1:13" ht="25.15" customHeight="1">
      <c r="A31" s="124" t="s">
        <v>418</v>
      </c>
      <c r="B31" s="140" t="str">
        <f>A23</f>
        <v>diagnosta laboratoryjny</v>
      </c>
      <c r="C31" s="125">
        <v>1500</v>
      </c>
      <c r="D31" s="119" t="s">
        <v>166</v>
      </c>
      <c r="E31" s="121">
        <v>60</v>
      </c>
      <c r="F31" s="138">
        <f>C23</f>
        <v>0.7470220402272728</v>
      </c>
      <c r="G31" s="178">
        <f t="shared" si="2"/>
        <v>0.029880881609090915</v>
      </c>
      <c r="H31" s="113"/>
      <c r="I31" s="113"/>
      <c r="J31" s="113"/>
      <c r="K31" s="113"/>
      <c r="L31" s="113"/>
      <c r="M31" s="113"/>
    </row>
    <row r="32" spans="1:13" ht="19.9" customHeight="1">
      <c r="A32" s="124" t="s">
        <v>420</v>
      </c>
      <c r="B32" s="119" t="str">
        <f>A23</f>
        <v>diagnosta laboratoryjny</v>
      </c>
      <c r="C32" s="125">
        <v>60</v>
      </c>
      <c r="D32" s="119" t="s">
        <v>166</v>
      </c>
      <c r="E32" s="121">
        <v>35</v>
      </c>
      <c r="F32" s="138">
        <f>C23</f>
        <v>0.7470220402272728</v>
      </c>
      <c r="G32" s="178">
        <f t="shared" si="2"/>
        <v>0.4357628567992425</v>
      </c>
      <c r="H32" s="113"/>
      <c r="I32" s="113"/>
      <c r="J32" s="113"/>
      <c r="K32" s="113"/>
      <c r="L32" s="113"/>
      <c r="M32" s="113"/>
    </row>
    <row r="33" spans="1:13" ht="19.9" customHeight="1">
      <c r="A33" s="124" t="s">
        <v>317</v>
      </c>
      <c r="B33" s="119" t="str">
        <f>A23</f>
        <v>diagnosta laboratoryjny</v>
      </c>
      <c r="C33" s="125">
        <v>60</v>
      </c>
      <c r="D33" s="119" t="s">
        <v>166</v>
      </c>
      <c r="E33" s="121">
        <v>20</v>
      </c>
      <c r="F33" s="138">
        <f>C23</f>
        <v>0.7470220402272728</v>
      </c>
      <c r="G33" s="178">
        <f t="shared" si="2"/>
        <v>0.24900734674242425</v>
      </c>
      <c r="H33" s="113"/>
      <c r="I33" s="113"/>
      <c r="J33" s="113"/>
      <c r="K33" s="113"/>
      <c r="L33" s="113"/>
      <c r="M33" s="113"/>
    </row>
    <row r="34" spans="1:13" ht="19.9" customHeight="1">
      <c r="A34" s="336" t="s">
        <v>318</v>
      </c>
      <c r="B34" s="119" t="str">
        <f>A24</f>
        <v>technik analityki</v>
      </c>
      <c r="C34" s="125">
        <v>1500</v>
      </c>
      <c r="D34" s="119" t="s">
        <v>166</v>
      </c>
      <c r="E34" s="121">
        <v>15</v>
      </c>
      <c r="F34" s="138">
        <f>C24</f>
        <v>0.5186486382291666</v>
      </c>
      <c r="G34" s="178">
        <f t="shared" si="2"/>
        <v>0.005186486382291667</v>
      </c>
      <c r="H34" s="113"/>
      <c r="I34" s="113"/>
      <c r="J34" s="113"/>
      <c r="K34" s="113"/>
      <c r="L34" s="113"/>
      <c r="M34" s="113"/>
    </row>
    <row r="35" spans="1:13" ht="19.9" customHeight="1">
      <c r="A35" s="337"/>
      <c r="B35" s="119" t="str">
        <f>A25</f>
        <v>pomoc laboratoryjna</v>
      </c>
      <c r="C35" s="125">
        <v>1500</v>
      </c>
      <c r="D35" s="119" t="s">
        <v>166</v>
      </c>
      <c r="E35" s="121">
        <v>15</v>
      </c>
      <c r="F35" s="138">
        <f>C25</f>
        <v>0.4141391625</v>
      </c>
      <c r="G35" s="178">
        <f t="shared" si="2"/>
        <v>0.004141391625</v>
      </c>
      <c r="H35" s="113"/>
      <c r="I35" s="113"/>
      <c r="J35" s="113"/>
      <c r="K35" s="113"/>
      <c r="L35" s="113"/>
      <c r="M35" s="113"/>
    </row>
    <row r="36" spans="1:13" ht="15">
      <c r="A36" s="339" t="s">
        <v>279</v>
      </c>
      <c r="B36" s="340"/>
      <c r="C36" s="340"/>
      <c r="D36" s="340"/>
      <c r="E36" s="340"/>
      <c r="F36" s="340"/>
      <c r="G36" s="127">
        <f>SUM(G29:G35)</f>
        <v>1.5897738240816603</v>
      </c>
      <c r="H36" s="113"/>
      <c r="I36" s="113"/>
      <c r="J36" s="113"/>
      <c r="K36" s="113"/>
      <c r="L36" s="113"/>
      <c r="M36" s="113"/>
    </row>
    <row r="37" spans="1:13" ht="15">
      <c r="A37" s="142"/>
      <c r="B37" s="142"/>
      <c r="C37" s="142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ht="15">
      <c r="A38" s="142"/>
      <c r="B38" s="142"/>
      <c r="C38" s="14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26.45" customHeight="1">
      <c r="A39" s="342" t="s">
        <v>334</v>
      </c>
      <c r="B39" s="342"/>
      <c r="C39" s="134">
        <f>H19</f>
        <v>2.4733309988068206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25.15" customHeight="1">
      <c r="A40" s="335" t="s">
        <v>335</v>
      </c>
      <c r="B40" s="335"/>
      <c r="C40" s="134">
        <f>G36</f>
        <v>1.5897738240816603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25.15" customHeight="1">
      <c r="A41" s="175" t="s">
        <v>209</v>
      </c>
      <c r="B41" s="176"/>
      <c r="C41" s="177">
        <f>SUM(C39:C40)</f>
        <v>4.063104822888481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8" spans="1:13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</sheetData>
  <mergeCells count="6">
    <mergeCell ref="A40:B40"/>
    <mergeCell ref="B1:C1"/>
    <mergeCell ref="A19:G19"/>
    <mergeCell ref="A34:A35"/>
    <mergeCell ref="A36:F36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C74AF-6C73-4232-94B1-55F2ABA05285}">
  <dimension ref="A1:J29"/>
  <sheetViews>
    <sheetView workbookViewId="0" topLeftCell="A1">
      <selection activeCell="J6" sqref="J6"/>
    </sheetView>
  </sheetViews>
  <sheetFormatPr defaultColWidth="8.8515625" defaultRowHeight="15"/>
  <cols>
    <col min="1" max="1" width="8.8515625" style="10" customWidth="1"/>
    <col min="2" max="2" width="40.28125" style="10" customWidth="1"/>
    <col min="3" max="3" width="13.28125" style="10" customWidth="1"/>
    <col min="4" max="4" width="8.8515625" style="10" customWidth="1"/>
    <col min="5" max="5" width="10.8515625" style="10" customWidth="1"/>
    <col min="6" max="6" width="11.421875" style="10" customWidth="1"/>
    <col min="7" max="7" width="10.8515625" style="10" customWidth="1"/>
    <col min="8" max="8" width="15.00390625" style="10" customWidth="1"/>
    <col min="9" max="16384" width="8.8515625" style="10" customWidth="1"/>
  </cols>
  <sheetData>
    <row r="1" spans="1:8" ht="32.45" customHeight="1">
      <c r="A1" s="286" t="s">
        <v>578</v>
      </c>
      <c r="B1" s="286"/>
      <c r="C1" s="286"/>
      <c r="D1" s="286"/>
      <c r="E1" s="286"/>
      <c r="F1" s="286"/>
      <c r="G1" s="286"/>
      <c r="H1" s="286"/>
    </row>
    <row r="2" spans="1:8" s="17" customFormat="1" ht="79.15" customHeight="1">
      <c r="A2" s="43" t="s">
        <v>171</v>
      </c>
      <c r="B2" s="45" t="s">
        <v>213</v>
      </c>
      <c r="C2" s="45" t="s">
        <v>521</v>
      </c>
      <c r="D2" s="45" t="s">
        <v>522</v>
      </c>
      <c r="E2" s="45" t="s">
        <v>172</v>
      </c>
      <c r="F2" s="45" t="s">
        <v>523</v>
      </c>
      <c r="G2" s="45" t="s">
        <v>151</v>
      </c>
      <c r="H2" s="43" t="s">
        <v>152</v>
      </c>
    </row>
    <row r="3" spans="1:10" ht="19.9" customHeight="1">
      <c r="A3" s="11">
        <v>1149</v>
      </c>
      <c r="B3" s="61" t="s">
        <v>548</v>
      </c>
      <c r="C3" s="28">
        <v>309.56640000000004</v>
      </c>
      <c r="D3" s="76">
        <v>518289</v>
      </c>
      <c r="E3" s="66" t="s">
        <v>270</v>
      </c>
      <c r="F3" s="76">
        <v>10</v>
      </c>
      <c r="G3" s="28">
        <f aca="true" t="shared" si="0" ref="G3:G28">C3/F3</f>
        <v>30.956640000000004</v>
      </c>
      <c r="H3" s="229">
        <f aca="true" t="shared" si="1" ref="H3:H28">F3/D3*G3</f>
        <v>0.0005972852983567084</v>
      </c>
      <c r="J3" s="231"/>
    </row>
    <row r="4" spans="1:10" ht="19.9" customHeight="1">
      <c r="A4" s="11">
        <v>1150</v>
      </c>
      <c r="B4" s="61" t="s">
        <v>529</v>
      </c>
      <c r="C4" s="28">
        <v>359.42400000000004</v>
      </c>
      <c r="D4" s="76">
        <v>518289</v>
      </c>
      <c r="E4" s="66" t="s">
        <v>270</v>
      </c>
      <c r="F4" s="76">
        <v>16</v>
      </c>
      <c r="G4" s="28">
        <f t="shared" si="0"/>
        <v>22.464000000000002</v>
      </c>
      <c r="H4" s="229">
        <f t="shared" si="1"/>
        <v>0.0006934818219178876</v>
      </c>
      <c r="J4" s="231"/>
    </row>
    <row r="5" spans="1:10" ht="19.9" customHeight="1">
      <c r="A5" s="11">
        <v>1151</v>
      </c>
      <c r="B5" s="61" t="s">
        <v>531</v>
      </c>
      <c r="C5" s="28">
        <v>78.56160000000001</v>
      </c>
      <c r="D5" s="76">
        <v>518289</v>
      </c>
      <c r="E5" s="66" t="s">
        <v>270</v>
      </c>
      <c r="F5" s="76">
        <v>100</v>
      </c>
      <c r="G5" s="28">
        <f t="shared" si="0"/>
        <v>0.7856160000000001</v>
      </c>
      <c r="H5" s="229">
        <f t="shared" si="1"/>
        <v>0.0001515787523948994</v>
      </c>
      <c r="J5" s="231"/>
    </row>
    <row r="6" spans="1:10" ht="19.9" customHeight="1">
      <c r="A6" s="11">
        <v>1152</v>
      </c>
      <c r="B6" s="61" t="s">
        <v>524</v>
      </c>
      <c r="C6" s="28">
        <v>1347.8400000000001</v>
      </c>
      <c r="D6" s="76">
        <v>518289</v>
      </c>
      <c r="E6" s="66" t="s">
        <v>270</v>
      </c>
      <c r="F6" s="76">
        <v>600</v>
      </c>
      <c r="G6" s="28">
        <f t="shared" si="0"/>
        <v>2.2464000000000004</v>
      </c>
      <c r="H6" s="229">
        <f t="shared" si="1"/>
        <v>0.0026005568321920787</v>
      </c>
      <c r="J6" s="231"/>
    </row>
    <row r="7" spans="1:10" ht="19.9" customHeight="1">
      <c r="A7" s="11">
        <v>1153</v>
      </c>
      <c r="B7" s="61" t="s">
        <v>525</v>
      </c>
      <c r="C7" s="28">
        <v>958.1208</v>
      </c>
      <c r="D7" s="76">
        <v>518289</v>
      </c>
      <c r="E7" s="66" t="s">
        <v>270</v>
      </c>
      <c r="F7" s="76">
        <v>100</v>
      </c>
      <c r="G7" s="28">
        <f t="shared" si="0"/>
        <v>9.581208</v>
      </c>
      <c r="H7" s="229">
        <f t="shared" si="1"/>
        <v>0.0018486226796246882</v>
      </c>
      <c r="J7" s="231"/>
    </row>
    <row r="8" spans="1:10" ht="19.9" customHeight="1">
      <c r="A8" s="11">
        <v>1154</v>
      </c>
      <c r="B8" s="61" t="s">
        <v>532</v>
      </c>
      <c r="C8" s="28">
        <v>280.3424</v>
      </c>
      <c r="D8" s="76">
        <v>518289</v>
      </c>
      <c r="E8" s="66" t="s">
        <v>270</v>
      </c>
      <c r="F8" s="76">
        <v>11</v>
      </c>
      <c r="G8" s="28">
        <f t="shared" si="0"/>
        <v>25.48567272727273</v>
      </c>
      <c r="H8" s="229">
        <f t="shared" si="1"/>
        <v>0.0005408997682760005</v>
      </c>
      <c r="J8" s="231"/>
    </row>
    <row r="9" spans="1:10" ht="19.9" customHeight="1">
      <c r="A9" s="11">
        <v>1155</v>
      </c>
      <c r="B9" s="61" t="s">
        <v>538</v>
      </c>
      <c r="C9" s="28">
        <v>786.24</v>
      </c>
      <c r="D9" s="76">
        <v>518289</v>
      </c>
      <c r="E9" s="66" t="s">
        <v>270</v>
      </c>
      <c r="F9" s="76">
        <v>20</v>
      </c>
      <c r="G9" s="28">
        <f t="shared" si="0"/>
        <v>39.312</v>
      </c>
      <c r="H9" s="229">
        <f t="shared" si="1"/>
        <v>0.0015169914854453789</v>
      </c>
      <c r="J9" s="231"/>
    </row>
    <row r="10" spans="1:10" ht="19.9" customHeight="1">
      <c r="A10" s="11">
        <v>1156</v>
      </c>
      <c r="B10" s="61" t="s">
        <v>530</v>
      </c>
      <c r="C10" s="28">
        <v>206.6688</v>
      </c>
      <c r="D10" s="76">
        <v>518289</v>
      </c>
      <c r="E10" s="66" t="s">
        <v>270</v>
      </c>
      <c r="F10" s="76">
        <v>3510</v>
      </c>
      <c r="G10" s="28">
        <f t="shared" si="0"/>
        <v>0.05888</v>
      </c>
      <c r="H10" s="229">
        <f t="shared" si="1"/>
        <v>0.0003987520476027853</v>
      </c>
      <c r="J10" s="231"/>
    </row>
    <row r="11" spans="1:10" ht="19.9" customHeight="1">
      <c r="A11" s="11">
        <v>1157</v>
      </c>
      <c r="B11" s="61" t="s">
        <v>534</v>
      </c>
      <c r="C11" s="28">
        <v>658.528</v>
      </c>
      <c r="D11" s="76">
        <v>518289</v>
      </c>
      <c r="E11" s="66" t="s">
        <v>270</v>
      </c>
      <c r="F11" s="76">
        <v>1950</v>
      </c>
      <c r="G11" s="28">
        <f t="shared" si="0"/>
        <v>0.33770666666666666</v>
      </c>
      <c r="H11" s="229">
        <f t="shared" si="1"/>
        <v>0.0012705806991852035</v>
      </c>
      <c r="J11" s="231"/>
    </row>
    <row r="12" spans="1:10" ht="19.9" customHeight="1">
      <c r="A12" s="11">
        <v>1158</v>
      </c>
      <c r="B12" s="61" t="s">
        <v>533</v>
      </c>
      <c r="C12" s="28">
        <v>4262.544000000001</v>
      </c>
      <c r="D12" s="76">
        <v>518289</v>
      </c>
      <c r="E12" s="66" t="s">
        <v>270</v>
      </c>
      <c r="F12" s="76">
        <v>19500</v>
      </c>
      <c r="G12" s="28">
        <f t="shared" si="0"/>
        <v>0.21859200000000004</v>
      </c>
      <c r="H12" s="229">
        <f t="shared" si="1"/>
        <v>0.008224260981807448</v>
      </c>
      <c r="J12" s="231"/>
    </row>
    <row r="13" spans="1:10" ht="19.9" customHeight="1">
      <c r="A13" s="11">
        <v>1159</v>
      </c>
      <c r="B13" s="61" t="s">
        <v>536</v>
      </c>
      <c r="C13" s="28">
        <v>617.76</v>
      </c>
      <c r="D13" s="76">
        <v>518289</v>
      </c>
      <c r="E13" s="66" t="s">
        <v>270</v>
      </c>
      <c r="F13" s="76">
        <v>15000</v>
      </c>
      <c r="G13" s="28">
        <f t="shared" si="0"/>
        <v>0.041184</v>
      </c>
      <c r="H13" s="229">
        <f t="shared" si="1"/>
        <v>0.0011919218814213691</v>
      </c>
      <c r="J13" s="231"/>
    </row>
    <row r="14" spans="1:10" ht="19.9" customHeight="1">
      <c r="A14" s="11">
        <v>1160</v>
      </c>
      <c r="B14" s="61" t="s">
        <v>537</v>
      </c>
      <c r="C14" s="28">
        <v>67.392</v>
      </c>
      <c r="D14" s="76">
        <v>518289</v>
      </c>
      <c r="E14" s="66" t="s">
        <v>270</v>
      </c>
      <c r="F14" s="76">
        <v>6000</v>
      </c>
      <c r="G14" s="28">
        <f t="shared" si="0"/>
        <v>0.011231999999999999</v>
      </c>
      <c r="H14" s="229">
        <f t="shared" si="1"/>
        <v>0.0001300278416096039</v>
      </c>
      <c r="J14" s="231"/>
    </row>
    <row r="15" spans="1:10" ht="19.9" customHeight="1">
      <c r="A15" s="11">
        <v>1161</v>
      </c>
      <c r="B15" s="61" t="s">
        <v>535</v>
      </c>
      <c r="C15" s="28">
        <v>146.01600000000002</v>
      </c>
      <c r="D15" s="76">
        <v>518289</v>
      </c>
      <c r="E15" s="66" t="s">
        <v>270</v>
      </c>
      <c r="F15" s="76">
        <v>11000</v>
      </c>
      <c r="G15" s="28">
        <f t="shared" si="0"/>
        <v>0.01327418181818182</v>
      </c>
      <c r="H15" s="229">
        <f t="shared" si="1"/>
        <v>0.00028172699015414183</v>
      </c>
      <c r="J15" s="231"/>
    </row>
    <row r="16" spans="1:10" ht="19.9" customHeight="1">
      <c r="A16" s="11">
        <v>1162</v>
      </c>
      <c r="B16" s="61" t="s">
        <v>539</v>
      </c>
      <c r="C16" s="28">
        <v>5973.0632000000005</v>
      </c>
      <c r="D16" s="76">
        <v>518289</v>
      </c>
      <c r="E16" s="66" t="s">
        <v>270</v>
      </c>
      <c r="F16" s="76">
        <v>3200</v>
      </c>
      <c r="G16" s="28">
        <f t="shared" si="0"/>
        <v>1.8665822500000002</v>
      </c>
      <c r="H16" s="229">
        <f t="shared" si="1"/>
        <v>0.011524580301723557</v>
      </c>
      <c r="J16" s="231"/>
    </row>
    <row r="17" spans="1:10" ht="19.9" customHeight="1">
      <c r="A17" s="11">
        <v>1163</v>
      </c>
      <c r="B17" s="61" t="s">
        <v>540</v>
      </c>
      <c r="C17" s="28">
        <v>932.5368</v>
      </c>
      <c r="D17" s="76">
        <v>518289</v>
      </c>
      <c r="E17" s="66" t="s">
        <v>270</v>
      </c>
      <c r="F17" s="76">
        <v>300</v>
      </c>
      <c r="G17" s="28">
        <f t="shared" si="0"/>
        <v>3.108456</v>
      </c>
      <c r="H17" s="229">
        <f t="shared" si="1"/>
        <v>0.001799260258272894</v>
      </c>
      <c r="J17" s="231"/>
    </row>
    <row r="18" spans="1:10" ht="19.9" customHeight="1">
      <c r="A18" s="11">
        <v>1164</v>
      </c>
      <c r="B18" s="61" t="s">
        <v>547</v>
      </c>
      <c r="C18" s="28">
        <v>602.5968</v>
      </c>
      <c r="D18" s="76">
        <v>518289</v>
      </c>
      <c r="E18" s="66" t="s">
        <v>270</v>
      </c>
      <c r="F18" s="76">
        <v>55</v>
      </c>
      <c r="G18" s="28">
        <f t="shared" si="0"/>
        <v>10.956305454545456</v>
      </c>
      <c r="H18" s="229">
        <f t="shared" si="1"/>
        <v>0.0011626656170592084</v>
      </c>
      <c r="J18" s="231"/>
    </row>
    <row r="19" spans="1:10" ht="19.9" customHeight="1">
      <c r="A19" s="11">
        <v>1165</v>
      </c>
      <c r="B19" s="61" t="s">
        <v>526</v>
      </c>
      <c r="C19" s="28">
        <v>1010.36</v>
      </c>
      <c r="D19" s="76">
        <v>518289</v>
      </c>
      <c r="E19" s="66" t="s">
        <v>270</v>
      </c>
      <c r="F19" s="76">
        <v>72</v>
      </c>
      <c r="G19" s="28">
        <f t="shared" si="0"/>
        <v>14.032777777777778</v>
      </c>
      <c r="H19" s="229">
        <f t="shared" si="1"/>
        <v>0.0019494143228970709</v>
      </c>
      <c r="J19" s="231"/>
    </row>
    <row r="20" spans="1:10" ht="19.9" customHeight="1">
      <c r="A20" s="11">
        <v>1166</v>
      </c>
      <c r="B20" s="61" t="s">
        <v>565</v>
      </c>
      <c r="C20" s="28">
        <v>1535.04</v>
      </c>
      <c r="D20" s="76">
        <v>518289</v>
      </c>
      <c r="E20" s="66" t="s">
        <v>270</v>
      </c>
      <c r="F20" s="76">
        <v>100</v>
      </c>
      <c r="G20" s="28">
        <f t="shared" si="0"/>
        <v>15.3504</v>
      </c>
      <c r="H20" s="229">
        <f t="shared" si="1"/>
        <v>0.0029617452811076445</v>
      </c>
      <c r="J20" s="231"/>
    </row>
    <row r="21" spans="1:10" ht="19.9" customHeight="1">
      <c r="A21" s="11">
        <v>1167</v>
      </c>
      <c r="B21" s="61" t="s">
        <v>528</v>
      </c>
      <c r="C21" s="28">
        <v>264.7944</v>
      </c>
      <c r="D21" s="76">
        <v>518289</v>
      </c>
      <c r="E21" s="66" t="s">
        <v>270</v>
      </c>
      <c r="F21" s="76">
        <v>30</v>
      </c>
      <c r="G21" s="28">
        <f t="shared" si="0"/>
        <v>8.82648</v>
      </c>
      <c r="H21" s="229">
        <f t="shared" si="1"/>
        <v>0.0005109010609910687</v>
      </c>
      <c r="J21" s="231"/>
    </row>
    <row r="22" spans="1:10" ht="19.9" customHeight="1">
      <c r="A22" s="11">
        <v>1168</v>
      </c>
      <c r="B22" s="61" t="s">
        <v>527</v>
      </c>
      <c r="C22" s="28">
        <v>1528.8</v>
      </c>
      <c r="D22" s="76">
        <v>518289</v>
      </c>
      <c r="E22" s="66" t="s">
        <v>270</v>
      </c>
      <c r="F22" s="76">
        <v>30</v>
      </c>
      <c r="G22" s="28">
        <f t="shared" si="0"/>
        <v>50.96</v>
      </c>
      <c r="H22" s="229">
        <f t="shared" si="1"/>
        <v>0.0029497056661437924</v>
      </c>
      <c r="J22" s="231"/>
    </row>
    <row r="23" spans="1:10" ht="19.9" customHeight="1">
      <c r="A23" s="11">
        <v>1169</v>
      </c>
      <c r="B23" s="61" t="s">
        <v>544</v>
      </c>
      <c r="C23" s="28">
        <v>1785.8880000000001</v>
      </c>
      <c r="D23" s="76">
        <v>518289</v>
      </c>
      <c r="E23" s="66" t="s">
        <v>270</v>
      </c>
      <c r="F23" s="76">
        <v>50</v>
      </c>
      <c r="G23" s="28">
        <f t="shared" si="0"/>
        <v>35.717760000000006</v>
      </c>
      <c r="H23" s="229">
        <f t="shared" si="1"/>
        <v>0.003445737802654504</v>
      </c>
      <c r="J23" s="231"/>
    </row>
    <row r="24" spans="1:10" ht="19.9" customHeight="1">
      <c r="A24" s="11">
        <v>1170</v>
      </c>
      <c r="B24" s="61" t="s">
        <v>543</v>
      </c>
      <c r="C24" s="28">
        <v>1041.8824</v>
      </c>
      <c r="D24" s="76">
        <v>518289</v>
      </c>
      <c r="E24" s="66" t="s">
        <v>270</v>
      </c>
      <c r="F24" s="76">
        <v>20</v>
      </c>
      <c r="G24" s="28">
        <f t="shared" si="0"/>
        <v>52.09412</v>
      </c>
      <c r="H24" s="229">
        <f t="shared" si="1"/>
        <v>0.0020102344444894644</v>
      </c>
      <c r="J24" s="231"/>
    </row>
    <row r="25" spans="1:10" ht="19.9" customHeight="1">
      <c r="A25" s="11">
        <v>1171</v>
      </c>
      <c r="B25" s="61" t="s">
        <v>542</v>
      </c>
      <c r="C25" s="28">
        <v>1010.88</v>
      </c>
      <c r="D25" s="76">
        <v>518289</v>
      </c>
      <c r="E25" s="66" t="s">
        <v>270</v>
      </c>
      <c r="F25" s="76">
        <v>10</v>
      </c>
      <c r="G25" s="28">
        <f t="shared" si="0"/>
        <v>101.088</v>
      </c>
      <c r="H25" s="229">
        <f t="shared" si="1"/>
        <v>0.0019504176241440586</v>
      </c>
      <c r="J25" s="231"/>
    </row>
    <row r="26" spans="1:10" ht="19.9" customHeight="1">
      <c r="A26" s="11">
        <v>1172</v>
      </c>
      <c r="B26" s="61" t="s">
        <v>541</v>
      </c>
      <c r="C26" s="28">
        <v>3622.32</v>
      </c>
      <c r="D26" s="76">
        <v>518289</v>
      </c>
      <c r="E26" s="66" t="s">
        <v>270</v>
      </c>
      <c r="F26" s="76">
        <v>60</v>
      </c>
      <c r="G26" s="28">
        <f t="shared" si="0"/>
        <v>60.372</v>
      </c>
      <c r="H26" s="229">
        <f t="shared" si="1"/>
        <v>0.00698899648651621</v>
      </c>
      <c r="J26" s="231"/>
    </row>
    <row r="27" spans="1:10" ht="19.9" customHeight="1">
      <c r="A27" s="11">
        <v>1173</v>
      </c>
      <c r="B27" s="61" t="s">
        <v>546</v>
      </c>
      <c r="C27" s="28">
        <v>8152.6328</v>
      </c>
      <c r="D27" s="76">
        <v>518289</v>
      </c>
      <c r="E27" s="66" t="s">
        <v>270</v>
      </c>
      <c r="F27" s="76">
        <v>300</v>
      </c>
      <c r="G27" s="28">
        <f t="shared" si="0"/>
        <v>27.17544266666667</v>
      </c>
      <c r="H27" s="229">
        <f t="shared" si="1"/>
        <v>0.015729897412447496</v>
      </c>
      <c r="J27" s="231"/>
    </row>
    <row r="28" spans="1:10" ht="19.9" customHeight="1">
      <c r="A28" s="11">
        <v>1174</v>
      </c>
      <c r="B28" s="61" t="s">
        <v>545</v>
      </c>
      <c r="C28" s="28">
        <v>3449.3472</v>
      </c>
      <c r="D28" s="76">
        <v>518289</v>
      </c>
      <c r="E28" s="66" t="s">
        <v>270</v>
      </c>
      <c r="F28" s="76">
        <v>160</v>
      </c>
      <c r="G28" s="28">
        <f t="shared" si="0"/>
        <v>21.55842</v>
      </c>
      <c r="H28" s="229">
        <f t="shared" si="1"/>
        <v>0.006655258359718227</v>
      </c>
      <c r="J28" s="231"/>
    </row>
    <row r="29" spans="1:8" ht="25.15" customHeight="1">
      <c r="A29" s="308" t="s">
        <v>551</v>
      </c>
      <c r="B29" s="309"/>
      <c r="C29" s="309"/>
      <c r="D29" s="309"/>
      <c r="E29" s="309"/>
      <c r="F29" s="309"/>
      <c r="G29" s="310"/>
      <c r="H29" s="230">
        <f>SUM(H3:H28)</f>
        <v>0.07908550171815339</v>
      </c>
    </row>
  </sheetData>
  <mergeCells count="2">
    <mergeCell ref="A1:H1"/>
    <mergeCell ref="A29:G29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FAE69-3023-43DF-923A-CA80484FCD0E}">
  <sheetPr>
    <tabColor rgb="FFFFFFCC"/>
  </sheetPr>
  <dimension ref="A1:M48"/>
  <sheetViews>
    <sheetView workbookViewId="0" topLeftCell="A28">
      <selection activeCell="A13" sqref="A13:XFD13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procedur'!C56</f>
        <v>Gamma glutamylotranspeptydaza (GGTP)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procedur'!B56</f>
        <v>L31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43.9" customHeight="1">
      <c r="A8" s="119">
        <f>'Przykładowe materiały - ceny'!A117</f>
        <v>1117</v>
      </c>
      <c r="B8" s="120" t="str">
        <f>'Przykładowe materiały - ceny'!B117</f>
        <v>Odczynnik GGTP</v>
      </c>
      <c r="C8" s="119" t="str">
        <f>'Przykładowe materiały - ceny'!C117</f>
        <v>odczynnik do badań</v>
      </c>
      <c r="D8" s="119">
        <v>1</v>
      </c>
      <c r="E8" s="119" t="str">
        <f>'Przykładowe materiały - ceny'!E117</f>
        <v>szt</v>
      </c>
      <c r="F8" s="119">
        <v>1</v>
      </c>
      <c r="G8" s="122">
        <f>'Przykładowe materiały - ceny'!G117</f>
        <v>0.5616</v>
      </c>
      <c r="H8" s="123">
        <f>(F8/D8)*G8</f>
        <v>0.5616</v>
      </c>
      <c r="I8" s="124"/>
      <c r="J8" s="113"/>
      <c r="K8" s="113"/>
      <c r="L8" s="113"/>
      <c r="M8" s="113"/>
    </row>
    <row r="9" spans="1:13" ht="45">
      <c r="A9" s="119">
        <f>'Przykładowe materiały - ceny'!A92</f>
        <v>1090</v>
      </c>
      <c r="B9" s="120" t="str">
        <f>'Przykładowe materiały - ceny'!B92</f>
        <v>Odczynnik do kalibracji CFAS</v>
      </c>
      <c r="C9" s="119" t="str">
        <f>'Przykładowe materiały - ceny'!C92</f>
        <v>odczynnik  do kalibracji</v>
      </c>
      <c r="D9" s="125">
        <f>'Przykładowe materiały - ceny'!D92</f>
        <v>370000</v>
      </c>
      <c r="E9" s="119" t="str">
        <f>'Przykładowe materiały - ceny'!E92</f>
        <v>zestaw roczny</v>
      </c>
      <c r="F9" s="119">
        <v>1</v>
      </c>
      <c r="G9" s="122">
        <f>'Przykładowe materiały - ceny'!G92</f>
        <v>494.208</v>
      </c>
      <c r="H9" s="174">
        <f aca="true" t="shared" si="0" ref="H9:H11">(F9/D9)*G9</f>
        <v>0.0013356972972972973</v>
      </c>
      <c r="I9" s="124" t="s">
        <v>432</v>
      </c>
      <c r="J9" s="113"/>
      <c r="K9" s="113"/>
      <c r="L9" s="113"/>
      <c r="M9" s="113"/>
    </row>
    <row r="10" spans="1:13" ht="30">
      <c r="A10" s="119">
        <f>'Przykładowe materiały - ceny'!A93</f>
        <v>1091</v>
      </c>
      <c r="B10" s="120" t="str">
        <f>'Przykładowe materiały - ceny'!B93</f>
        <v>Odczynnik do kontroli PCCCM1</v>
      </c>
      <c r="C10" s="119" t="str">
        <f>'Przykładowe materiały - ceny'!C93</f>
        <v>materiał do kontroli</v>
      </c>
      <c r="D10" s="125">
        <f>'Przykładowe materiały - ceny'!D93</f>
        <v>370000</v>
      </c>
      <c r="E10" s="119" t="str">
        <f>'Przykładowe materiały - ceny'!E93</f>
        <v>zestaw roczny</v>
      </c>
      <c r="F10" s="119">
        <v>1</v>
      </c>
      <c r="G10" s="122">
        <f>'Przykładowe materiały - ceny'!G93</f>
        <v>1797.1200000000001</v>
      </c>
      <c r="H10" s="174">
        <f t="shared" si="0"/>
        <v>0.004857081081081081</v>
      </c>
      <c r="I10" s="124" t="s">
        <v>432</v>
      </c>
      <c r="J10" s="113"/>
      <c r="K10" s="113"/>
      <c r="L10" s="113"/>
      <c r="M10" s="113"/>
    </row>
    <row r="11" spans="1:13" ht="30">
      <c r="A11" s="119">
        <f>'Przykładowe materiały - ceny'!A94</f>
        <v>1092</v>
      </c>
      <c r="B11" s="120" t="str">
        <f>'Przykładowe materiały - ceny'!B94</f>
        <v>Odczynnik do kontroli PCCCM2</v>
      </c>
      <c r="C11" s="119" t="str">
        <f>'Przykładowe materiały - ceny'!C94</f>
        <v>materiał do kontroli</v>
      </c>
      <c r="D11" s="125">
        <f>'Przykładowe materiały - ceny'!D94</f>
        <v>370000</v>
      </c>
      <c r="E11" s="119" t="str">
        <f>'Przykładowe materiały - ceny'!E94</f>
        <v>zestaw roczny</v>
      </c>
      <c r="F11" s="119">
        <v>1</v>
      </c>
      <c r="G11" s="122">
        <f>'Przykładowe materiały - ceny'!G94</f>
        <v>2021.7600000000002</v>
      </c>
      <c r="H11" s="174">
        <f t="shared" si="0"/>
        <v>0.005464216216216217</v>
      </c>
      <c r="I11" s="124" t="s">
        <v>432</v>
      </c>
      <c r="J11" s="113"/>
      <c r="K11" s="113"/>
      <c r="L11" s="113"/>
      <c r="M11" s="113"/>
    </row>
    <row r="12" spans="1:13" ht="45" customHeight="1">
      <c r="A12" s="119"/>
      <c r="B12" s="124" t="s">
        <v>416</v>
      </c>
      <c r="C12" s="124"/>
      <c r="D12" s="125"/>
      <c r="E12" s="124"/>
      <c r="F12" s="124"/>
      <c r="G12" s="126"/>
      <c r="H12" s="123">
        <f>'Załącznik 2'!H20</f>
        <v>0.23179417873873875</v>
      </c>
      <c r="I12" s="124"/>
      <c r="J12" s="113"/>
      <c r="K12" s="113"/>
      <c r="L12" s="113"/>
      <c r="M12" s="113"/>
    </row>
    <row r="13" spans="1:13" s="25" customFormat="1" ht="37.15" customHeight="1">
      <c r="A13" s="20"/>
      <c r="B13" s="21" t="s">
        <v>561</v>
      </c>
      <c r="C13" s="22"/>
      <c r="D13" s="24"/>
      <c r="E13" s="23"/>
      <c r="F13" s="24"/>
      <c r="G13" s="24"/>
      <c r="H13" s="42">
        <f>'Przykładowe materiały wspólne'!H29</f>
        <v>0.07908550171815339</v>
      </c>
      <c r="I13" s="26"/>
      <c r="J13" s="69"/>
      <c r="K13" s="69"/>
      <c r="L13" s="69"/>
      <c r="M13" s="69"/>
    </row>
    <row r="14" spans="1:13" ht="15">
      <c r="A14" s="145"/>
      <c r="B14" s="145"/>
      <c r="C14" s="145"/>
      <c r="D14" s="145"/>
      <c r="E14" s="145"/>
      <c r="F14" s="145"/>
      <c r="G14" s="145"/>
      <c r="H14" s="145"/>
      <c r="I14" s="145"/>
      <c r="J14" s="113"/>
      <c r="K14" s="113"/>
      <c r="L14" s="113"/>
      <c r="M14" s="113"/>
    </row>
    <row r="15" spans="1:13" ht="15">
      <c r="A15" s="124"/>
      <c r="B15" s="124"/>
      <c r="C15" s="124"/>
      <c r="D15" s="125"/>
      <c r="E15" s="124"/>
      <c r="F15" s="124"/>
      <c r="G15" s="126"/>
      <c r="H15" s="123"/>
      <c r="I15" s="124"/>
      <c r="J15" s="113"/>
      <c r="K15" s="113"/>
      <c r="L15" s="113"/>
      <c r="M15" s="113"/>
    </row>
    <row r="16" spans="1:13" ht="15">
      <c r="A16" s="124"/>
      <c r="B16" s="124"/>
      <c r="C16" s="124"/>
      <c r="D16" s="125"/>
      <c r="E16" s="124"/>
      <c r="F16" s="124"/>
      <c r="G16" s="126"/>
      <c r="H16" s="123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20.45" customHeight="1">
      <c r="A19" s="339" t="s">
        <v>221</v>
      </c>
      <c r="B19" s="340"/>
      <c r="C19" s="340"/>
      <c r="D19" s="340"/>
      <c r="E19" s="340"/>
      <c r="F19" s="340"/>
      <c r="G19" s="341"/>
      <c r="H19" s="127">
        <f>SUM(H8:H18)</f>
        <v>0.8841366750514867</v>
      </c>
      <c r="I19" s="124"/>
      <c r="J19" s="113"/>
      <c r="K19" s="113"/>
      <c r="L19" s="113"/>
      <c r="M19" s="113"/>
    </row>
    <row r="20" spans="1:13" ht="15">
      <c r="A20" s="128"/>
      <c r="B20" s="128"/>
      <c r="C20" s="128"/>
      <c r="D20" s="129"/>
      <c r="E20" s="128"/>
      <c r="F20" s="128"/>
      <c r="G20" s="129"/>
      <c r="H20" s="128"/>
      <c r="I20" s="128"/>
      <c r="J20" s="113"/>
      <c r="K20" s="113"/>
      <c r="L20" s="113"/>
      <c r="M20" s="113"/>
    </row>
    <row r="21" spans="1:13" ht="15">
      <c r="A21" s="112" t="s">
        <v>175</v>
      </c>
      <c r="B21" s="113"/>
      <c r="C21" s="113"/>
      <c r="D21" s="130"/>
      <c r="E21" s="113"/>
      <c r="F21" s="113"/>
      <c r="G21" s="130"/>
      <c r="H21" s="128"/>
      <c r="I21" s="128"/>
      <c r="J21" s="113"/>
      <c r="K21" s="113"/>
      <c r="L21" s="113"/>
      <c r="M21" s="113"/>
    </row>
    <row r="22" spans="1:13" ht="15">
      <c r="A22" s="112" t="s">
        <v>176</v>
      </c>
      <c r="B22" s="131" t="s">
        <v>226</v>
      </c>
      <c r="C22" s="131" t="s">
        <v>227</v>
      </c>
      <c r="D22" s="113"/>
      <c r="E22" s="113"/>
      <c r="F22" s="113"/>
      <c r="G22" s="113"/>
      <c r="H22" s="132"/>
      <c r="I22" s="128"/>
      <c r="J22" s="113"/>
      <c r="K22" s="113"/>
      <c r="L22" s="113"/>
      <c r="M22" s="113"/>
    </row>
    <row r="23" spans="1:13" ht="15">
      <c r="A23" s="133" t="s">
        <v>167</v>
      </c>
      <c r="B23" s="134">
        <f>'Przykładowe stawki wynagrodzeń'!E14</f>
        <v>44.821322413636366</v>
      </c>
      <c r="C23" s="134">
        <f>B23/60</f>
        <v>0.7470220402272728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5">
      <c r="A24" s="135" t="s">
        <v>207</v>
      </c>
      <c r="B24" s="136">
        <f>'Przykładowe stawki wynagrodzeń'!E19</f>
        <v>31.11891829375</v>
      </c>
      <c r="C24" s="136">
        <f aca="true" t="shared" si="1" ref="C24:C25">B24/60</f>
        <v>0.5186486382291666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208</v>
      </c>
      <c r="B25" s="136">
        <f>'Przykładowe stawki wynagrodzeń'!E21</f>
        <v>24.84834975</v>
      </c>
      <c r="C25" s="136">
        <f t="shared" si="1"/>
        <v>0.4141391625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/>
      <c r="B26" s="136"/>
      <c r="C26" s="136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60">
      <c r="A27" s="114" t="s">
        <v>232</v>
      </c>
      <c r="B27" s="114" t="s">
        <v>222</v>
      </c>
      <c r="C27" s="114" t="s">
        <v>214</v>
      </c>
      <c r="D27" s="114" t="s">
        <v>233</v>
      </c>
      <c r="E27" s="114" t="s">
        <v>234</v>
      </c>
      <c r="F27" s="114" t="s">
        <v>223</v>
      </c>
      <c r="G27" s="114" t="s">
        <v>224</v>
      </c>
      <c r="H27" s="113"/>
      <c r="I27" s="113"/>
      <c r="J27" s="113"/>
      <c r="K27" s="113"/>
      <c r="L27" s="113"/>
      <c r="M27" s="113"/>
    </row>
    <row r="28" spans="1:13" ht="15">
      <c r="A28" s="118"/>
      <c r="B28" s="116" t="s">
        <v>153</v>
      </c>
      <c r="C28" s="116" t="s">
        <v>155</v>
      </c>
      <c r="D28" s="116" t="s">
        <v>156</v>
      </c>
      <c r="E28" s="116" t="s">
        <v>157</v>
      </c>
      <c r="F28" s="116" t="s">
        <v>158</v>
      </c>
      <c r="G28" s="137" t="s">
        <v>225</v>
      </c>
      <c r="H28" s="113"/>
      <c r="I28" s="113"/>
      <c r="J28" s="113"/>
      <c r="K28" s="113"/>
      <c r="L28" s="113"/>
      <c r="M28" s="113"/>
    </row>
    <row r="29" spans="1:13" ht="20.45" customHeight="1">
      <c r="A29" s="124" t="s">
        <v>238</v>
      </c>
      <c r="B29" s="119" t="str">
        <f>A24</f>
        <v>technik analityki</v>
      </c>
      <c r="C29" s="119">
        <v>3</v>
      </c>
      <c r="D29" s="119" t="s">
        <v>166</v>
      </c>
      <c r="E29" s="121">
        <v>5</v>
      </c>
      <c r="F29" s="138">
        <f>C24</f>
        <v>0.5186486382291666</v>
      </c>
      <c r="G29" s="139">
        <f>(E29/C29)*F29</f>
        <v>0.8644143970486111</v>
      </c>
      <c r="H29" s="113"/>
      <c r="I29" s="113"/>
      <c r="J29" s="113"/>
      <c r="K29" s="113"/>
      <c r="L29" s="113"/>
      <c r="M29" s="113"/>
    </row>
    <row r="30" spans="1:13" ht="20.45" customHeight="1">
      <c r="A30" s="124" t="s">
        <v>387</v>
      </c>
      <c r="B30" s="119" t="str">
        <f>A25</f>
        <v>pomoc laboratoryjna</v>
      </c>
      <c r="C30" s="125">
        <v>1500</v>
      </c>
      <c r="D30" s="119" t="s">
        <v>166</v>
      </c>
      <c r="E30" s="121">
        <v>5</v>
      </c>
      <c r="F30" s="138">
        <f>C25</f>
        <v>0.4141391625</v>
      </c>
      <c r="G30" s="178">
        <f aca="true" t="shared" si="2" ref="G30:G35">(E30/C30)*F30</f>
        <v>0.0013804638750000001</v>
      </c>
      <c r="H30" s="113"/>
      <c r="I30" s="113"/>
      <c r="J30" s="113"/>
      <c r="K30" s="113"/>
      <c r="L30" s="113"/>
      <c r="M30" s="113"/>
    </row>
    <row r="31" spans="1:13" ht="25.15" customHeight="1">
      <c r="A31" s="124" t="s">
        <v>418</v>
      </c>
      <c r="B31" s="140" t="str">
        <f>A23</f>
        <v>diagnosta laboratoryjny</v>
      </c>
      <c r="C31" s="125">
        <v>1500</v>
      </c>
      <c r="D31" s="119" t="s">
        <v>166</v>
      </c>
      <c r="E31" s="121">
        <v>60</v>
      </c>
      <c r="F31" s="138">
        <f>C23</f>
        <v>0.7470220402272728</v>
      </c>
      <c r="G31" s="178">
        <f t="shared" si="2"/>
        <v>0.029880881609090915</v>
      </c>
      <c r="H31" s="113"/>
      <c r="I31" s="113"/>
      <c r="J31" s="113"/>
      <c r="K31" s="113"/>
      <c r="L31" s="113"/>
      <c r="M31" s="113"/>
    </row>
    <row r="32" spans="1:13" ht="19.9" customHeight="1">
      <c r="A32" s="124" t="s">
        <v>420</v>
      </c>
      <c r="B32" s="119" t="str">
        <f>A23</f>
        <v>diagnosta laboratoryjny</v>
      </c>
      <c r="C32" s="125">
        <v>60</v>
      </c>
      <c r="D32" s="119" t="s">
        <v>166</v>
      </c>
      <c r="E32" s="121">
        <v>35</v>
      </c>
      <c r="F32" s="138">
        <f>C23</f>
        <v>0.7470220402272728</v>
      </c>
      <c r="G32" s="178">
        <f t="shared" si="2"/>
        <v>0.4357628567992425</v>
      </c>
      <c r="H32" s="113"/>
      <c r="I32" s="113"/>
      <c r="J32" s="113"/>
      <c r="K32" s="113"/>
      <c r="L32" s="113"/>
      <c r="M32" s="113"/>
    </row>
    <row r="33" spans="1:13" ht="19.9" customHeight="1">
      <c r="A33" s="124" t="s">
        <v>317</v>
      </c>
      <c r="B33" s="119" t="str">
        <f>A23</f>
        <v>diagnosta laboratoryjny</v>
      </c>
      <c r="C33" s="125">
        <v>60</v>
      </c>
      <c r="D33" s="119" t="s">
        <v>166</v>
      </c>
      <c r="E33" s="121">
        <v>20</v>
      </c>
      <c r="F33" s="138">
        <f>C23</f>
        <v>0.7470220402272728</v>
      </c>
      <c r="G33" s="178">
        <f t="shared" si="2"/>
        <v>0.24900734674242425</v>
      </c>
      <c r="H33" s="113"/>
      <c r="I33" s="113"/>
      <c r="J33" s="113"/>
      <c r="K33" s="113"/>
      <c r="L33" s="113"/>
      <c r="M33" s="113"/>
    </row>
    <row r="34" spans="1:13" ht="19.9" customHeight="1">
      <c r="A34" s="336" t="s">
        <v>318</v>
      </c>
      <c r="B34" s="119" t="str">
        <f>A24</f>
        <v>technik analityki</v>
      </c>
      <c r="C34" s="125">
        <v>1500</v>
      </c>
      <c r="D34" s="119" t="s">
        <v>166</v>
      </c>
      <c r="E34" s="121">
        <v>15</v>
      </c>
      <c r="F34" s="138">
        <f>C24</f>
        <v>0.5186486382291666</v>
      </c>
      <c r="G34" s="178">
        <f t="shared" si="2"/>
        <v>0.005186486382291667</v>
      </c>
      <c r="H34" s="113"/>
      <c r="I34" s="113"/>
      <c r="J34" s="113"/>
      <c r="K34" s="113"/>
      <c r="L34" s="113"/>
      <c r="M34" s="113"/>
    </row>
    <row r="35" spans="1:13" ht="19.9" customHeight="1">
      <c r="A35" s="337"/>
      <c r="B35" s="119" t="str">
        <f>A25</f>
        <v>pomoc laboratoryjna</v>
      </c>
      <c r="C35" s="125">
        <v>1500</v>
      </c>
      <c r="D35" s="119" t="s">
        <v>166</v>
      </c>
      <c r="E35" s="121">
        <v>15</v>
      </c>
      <c r="F35" s="138">
        <f>C25</f>
        <v>0.4141391625</v>
      </c>
      <c r="G35" s="178">
        <f t="shared" si="2"/>
        <v>0.004141391625</v>
      </c>
      <c r="H35" s="113"/>
      <c r="I35" s="113"/>
      <c r="J35" s="113"/>
      <c r="K35" s="113"/>
      <c r="L35" s="113"/>
      <c r="M35" s="113"/>
    </row>
    <row r="36" spans="1:13" ht="15">
      <c r="A36" s="339" t="s">
        <v>279</v>
      </c>
      <c r="B36" s="340"/>
      <c r="C36" s="340"/>
      <c r="D36" s="340"/>
      <c r="E36" s="340"/>
      <c r="F36" s="340"/>
      <c r="G36" s="127">
        <f>SUM(G29:G35)</f>
        <v>1.5897738240816603</v>
      </c>
      <c r="H36" s="113"/>
      <c r="I36" s="113"/>
      <c r="J36" s="113"/>
      <c r="K36" s="113"/>
      <c r="L36" s="113"/>
      <c r="M36" s="113"/>
    </row>
    <row r="37" spans="1:13" ht="15">
      <c r="A37" s="142"/>
      <c r="B37" s="142"/>
      <c r="C37" s="142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ht="15">
      <c r="A38" s="142"/>
      <c r="B38" s="142"/>
      <c r="C38" s="14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26.45" customHeight="1">
      <c r="A39" s="342" t="s">
        <v>334</v>
      </c>
      <c r="B39" s="342"/>
      <c r="C39" s="134">
        <f>H19</f>
        <v>0.8841366750514867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25.15" customHeight="1">
      <c r="A40" s="335" t="s">
        <v>335</v>
      </c>
      <c r="B40" s="335"/>
      <c r="C40" s="134">
        <f>G36</f>
        <v>1.5897738240816603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25.15" customHeight="1">
      <c r="A41" s="175" t="s">
        <v>209</v>
      </c>
      <c r="B41" s="176"/>
      <c r="C41" s="177">
        <f>SUM(C39:C40)</f>
        <v>2.4739104991331473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8" spans="1:13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</sheetData>
  <mergeCells count="6">
    <mergeCell ref="A40:B40"/>
    <mergeCell ref="B1:C1"/>
    <mergeCell ref="A19:G19"/>
    <mergeCell ref="A34:A35"/>
    <mergeCell ref="A36:F36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39229-B017-4900-92A8-58C1BA80ECDB}">
  <sheetPr>
    <tabColor rgb="FFFFFFCC"/>
  </sheetPr>
  <dimension ref="A1:M48"/>
  <sheetViews>
    <sheetView workbookViewId="0" topLeftCell="A28">
      <selection activeCell="A13" sqref="A13:XFD13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procedur'!C57</f>
        <v>Immunoglobuliny A (IgA)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procedur'!B57</f>
        <v>L85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43.9" customHeight="1">
      <c r="A8" s="119">
        <f>'Przykładowe materiały - ceny'!A118</f>
        <v>1118</v>
      </c>
      <c r="B8" s="120" t="str">
        <f>'Przykładowe materiały - ceny'!B118</f>
        <v>Odczynnik IGA</v>
      </c>
      <c r="C8" s="119" t="str">
        <f>'Przykładowe materiały - ceny'!C118</f>
        <v>odczynnik do badań</v>
      </c>
      <c r="D8" s="119">
        <v>1</v>
      </c>
      <c r="E8" s="119" t="str">
        <f>'Przykładowe materiały - ceny'!E118</f>
        <v>szt</v>
      </c>
      <c r="F8" s="119">
        <v>1</v>
      </c>
      <c r="G8" s="122">
        <f>'Przykładowe materiały - ceny'!G118</f>
        <v>1.2092689655172415</v>
      </c>
      <c r="H8" s="123">
        <f>(F8/D8)*G8</f>
        <v>1.2092689655172415</v>
      </c>
      <c r="I8" s="124"/>
      <c r="J8" s="113"/>
      <c r="K8" s="113"/>
      <c r="L8" s="113"/>
      <c r="M8" s="113"/>
    </row>
    <row r="9" spans="1:13" ht="45">
      <c r="A9" s="119">
        <f>'Przykładowe materiały - ceny'!A119</f>
        <v>1119</v>
      </c>
      <c r="B9" s="120" t="str">
        <f>'Przykładowe materiały - ceny'!B119</f>
        <v>Odczynnik do kalibracji CFAS proteins</v>
      </c>
      <c r="C9" s="119" t="str">
        <f>'Przykładowe materiały - ceny'!C119</f>
        <v>odczynnik  do kalibracji</v>
      </c>
      <c r="D9" s="125">
        <f>'Przykładowe materiały - ceny'!D119</f>
        <v>5500</v>
      </c>
      <c r="E9" s="119" t="str">
        <f>'Przykładowe materiały - ceny'!E119</f>
        <v>zestaw roczny</v>
      </c>
      <c r="F9" s="119">
        <v>1</v>
      </c>
      <c r="G9" s="122">
        <f>'Przykładowe materiały - ceny'!G119</f>
        <v>2314.9152</v>
      </c>
      <c r="H9" s="174">
        <f aca="true" t="shared" si="0" ref="H9:H11">(F9/D9)*G9</f>
        <v>0.4208936727272727</v>
      </c>
      <c r="I9" s="124" t="s">
        <v>478</v>
      </c>
      <c r="J9" s="113"/>
      <c r="K9" s="113"/>
      <c r="L9" s="113"/>
      <c r="M9" s="113"/>
    </row>
    <row r="10" spans="1:13" ht="30">
      <c r="A10" s="119">
        <f>'Przykładowe materiały - ceny'!A93</f>
        <v>1091</v>
      </c>
      <c r="B10" s="120" t="str">
        <f>'Przykładowe materiały - ceny'!B93</f>
        <v>Odczynnik do kontroli PCCCM1</v>
      </c>
      <c r="C10" s="119" t="str">
        <f>'Przykładowe materiały - ceny'!C93</f>
        <v>materiał do kontroli</v>
      </c>
      <c r="D10" s="125">
        <f>'Przykładowe materiały - ceny'!D93</f>
        <v>370000</v>
      </c>
      <c r="E10" s="119" t="str">
        <f>'Przykładowe materiały - ceny'!E93</f>
        <v>zestaw roczny</v>
      </c>
      <c r="F10" s="119">
        <v>1</v>
      </c>
      <c r="G10" s="122">
        <f>'Przykładowe materiały - ceny'!G93</f>
        <v>1797.1200000000001</v>
      </c>
      <c r="H10" s="174">
        <f t="shared" si="0"/>
        <v>0.004857081081081081</v>
      </c>
      <c r="I10" s="124" t="s">
        <v>432</v>
      </c>
      <c r="J10" s="113"/>
      <c r="K10" s="113"/>
      <c r="L10" s="113"/>
      <c r="M10" s="113"/>
    </row>
    <row r="11" spans="1:13" ht="30">
      <c r="A11" s="119">
        <f>'Przykładowe materiały - ceny'!A94</f>
        <v>1092</v>
      </c>
      <c r="B11" s="120" t="str">
        <f>'Przykładowe materiały - ceny'!B94</f>
        <v>Odczynnik do kontroli PCCCM2</v>
      </c>
      <c r="C11" s="119" t="str">
        <f>'Przykładowe materiały - ceny'!C94</f>
        <v>materiał do kontroli</v>
      </c>
      <c r="D11" s="125">
        <f>'Przykładowe materiały - ceny'!D94</f>
        <v>370000</v>
      </c>
      <c r="E11" s="119" t="str">
        <f>'Przykładowe materiały - ceny'!E94</f>
        <v>zestaw roczny</v>
      </c>
      <c r="F11" s="119">
        <v>1</v>
      </c>
      <c r="G11" s="122">
        <f>'Przykładowe materiały - ceny'!G94</f>
        <v>2021.7600000000002</v>
      </c>
      <c r="H11" s="174">
        <f t="shared" si="0"/>
        <v>0.005464216216216217</v>
      </c>
      <c r="I11" s="124" t="s">
        <v>432</v>
      </c>
      <c r="J11" s="113"/>
      <c r="K11" s="113"/>
      <c r="L11" s="113"/>
      <c r="M11" s="113"/>
    </row>
    <row r="12" spans="1:13" ht="45" customHeight="1">
      <c r="A12" s="119"/>
      <c r="B12" s="124" t="s">
        <v>416</v>
      </c>
      <c r="C12" s="124"/>
      <c r="D12" s="125"/>
      <c r="E12" s="124"/>
      <c r="F12" s="124"/>
      <c r="G12" s="126"/>
      <c r="H12" s="123">
        <f>'Załącznik 2'!H20</f>
        <v>0.23179417873873875</v>
      </c>
      <c r="I12" s="124"/>
      <c r="J12" s="113"/>
      <c r="K12" s="113"/>
      <c r="L12" s="113"/>
      <c r="M12" s="113"/>
    </row>
    <row r="13" spans="1:13" s="25" customFormat="1" ht="37.15" customHeight="1">
      <c r="A13" s="20"/>
      <c r="B13" s="21" t="s">
        <v>561</v>
      </c>
      <c r="C13" s="22"/>
      <c r="D13" s="24"/>
      <c r="E13" s="23"/>
      <c r="F13" s="24"/>
      <c r="G13" s="24"/>
      <c r="H13" s="42">
        <f>'Przykładowe materiały wspólne'!H29</f>
        <v>0.07908550171815339</v>
      </c>
      <c r="I13" s="26"/>
      <c r="J13" s="69"/>
      <c r="K13" s="69"/>
      <c r="L13" s="69"/>
      <c r="M13" s="69"/>
    </row>
    <row r="14" spans="1:13" ht="15">
      <c r="A14" s="145"/>
      <c r="B14" s="145"/>
      <c r="C14" s="145"/>
      <c r="D14" s="145"/>
      <c r="E14" s="145"/>
      <c r="F14" s="145"/>
      <c r="G14" s="145"/>
      <c r="H14" s="145"/>
      <c r="I14" s="145"/>
      <c r="J14" s="113"/>
      <c r="K14" s="113"/>
      <c r="L14" s="113"/>
      <c r="M14" s="113"/>
    </row>
    <row r="15" spans="1:13" ht="15">
      <c r="A15" s="124"/>
      <c r="B15" s="124"/>
      <c r="C15" s="124"/>
      <c r="D15" s="125"/>
      <c r="E15" s="124"/>
      <c r="F15" s="124"/>
      <c r="G15" s="126"/>
      <c r="H15" s="123"/>
      <c r="I15" s="124"/>
      <c r="J15" s="113"/>
      <c r="K15" s="113"/>
      <c r="L15" s="113"/>
      <c r="M15" s="113"/>
    </row>
    <row r="16" spans="1:13" ht="15">
      <c r="A16" s="124"/>
      <c r="B16" s="124"/>
      <c r="C16" s="124"/>
      <c r="D16" s="125"/>
      <c r="E16" s="124"/>
      <c r="F16" s="124"/>
      <c r="G16" s="126"/>
      <c r="H16" s="123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20.45" customHeight="1">
      <c r="A19" s="339" t="s">
        <v>221</v>
      </c>
      <c r="B19" s="340"/>
      <c r="C19" s="340"/>
      <c r="D19" s="340"/>
      <c r="E19" s="340"/>
      <c r="F19" s="340"/>
      <c r="G19" s="341"/>
      <c r="H19" s="127">
        <f>SUM(H8:H18)</f>
        <v>1.9513636159987036</v>
      </c>
      <c r="I19" s="124"/>
      <c r="J19" s="113"/>
      <c r="K19" s="113"/>
      <c r="L19" s="113"/>
      <c r="M19" s="113"/>
    </row>
    <row r="20" spans="1:13" ht="15">
      <c r="A20" s="128"/>
      <c r="B20" s="128"/>
      <c r="C20" s="128"/>
      <c r="D20" s="129"/>
      <c r="E20" s="128"/>
      <c r="F20" s="128"/>
      <c r="G20" s="129"/>
      <c r="H20" s="128"/>
      <c r="I20" s="128"/>
      <c r="J20" s="113"/>
      <c r="K20" s="113"/>
      <c r="L20" s="113"/>
      <c r="M20" s="113"/>
    </row>
    <row r="21" spans="1:13" ht="15">
      <c r="A21" s="112" t="s">
        <v>175</v>
      </c>
      <c r="B21" s="113"/>
      <c r="C21" s="113"/>
      <c r="D21" s="130"/>
      <c r="E21" s="113"/>
      <c r="F21" s="113"/>
      <c r="G21" s="130"/>
      <c r="H21" s="128"/>
      <c r="I21" s="128"/>
      <c r="J21" s="113"/>
      <c r="K21" s="113"/>
      <c r="L21" s="113"/>
      <c r="M21" s="113"/>
    </row>
    <row r="22" spans="1:13" ht="15">
      <c r="A22" s="112" t="s">
        <v>176</v>
      </c>
      <c r="B22" s="131" t="s">
        <v>226</v>
      </c>
      <c r="C22" s="131" t="s">
        <v>227</v>
      </c>
      <c r="D22" s="113"/>
      <c r="E22" s="113"/>
      <c r="F22" s="113"/>
      <c r="G22" s="113"/>
      <c r="H22" s="132"/>
      <c r="I22" s="128"/>
      <c r="J22" s="113"/>
      <c r="K22" s="113"/>
      <c r="L22" s="113"/>
      <c r="M22" s="113"/>
    </row>
    <row r="23" spans="1:13" ht="15">
      <c r="A23" s="133" t="s">
        <v>167</v>
      </c>
      <c r="B23" s="134">
        <f>'Przykładowe stawki wynagrodzeń'!E14</f>
        <v>44.821322413636366</v>
      </c>
      <c r="C23" s="134">
        <f>B23/60</f>
        <v>0.7470220402272728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5">
      <c r="A24" s="135" t="s">
        <v>207</v>
      </c>
      <c r="B24" s="136">
        <f>'Przykładowe stawki wynagrodzeń'!E19</f>
        <v>31.11891829375</v>
      </c>
      <c r="C24" s="136">
        <f aca="true" t="shared" si="1" ref="C24:C25">B24/60</f>
        <v>0.5186486382291666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208</v>
      </c>
      <c r="B25" s="136">
        <f>'Przykładowe stawki wynagrodzeń'!E21</f>
        <v>24.84834975</v>
      </c>
      <c r="C25" s="136">
        <f t="shared" si="1"/>
        <v>0.4141391625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/>
      <c r="B26" s="136"/>
      <c r="C26" s="136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60">
      <c r="A27" s="114" t="s">
        <v>232</v>
      </c>
      <c r="B27" s="114" t="s">
        <v>222</v>
      </c>
      <c r="C27" s="114" t="s">
        <v>214</v>
      </c>
      <c r="D27" s="114" t="s">
        <v>233</v>
      </c>
      <c r="E27" s="114" t="s">
        <v>234</v>
      </c>
      <c r="F27" s="114" t="s">
        <v>223</v>
      </c>
      <c r="G27" s="114" t="s">
        <v>224</v>
      </c>
      <c r="H27" s="113"/>
      <c r="I27" s="113"/>
      <c r="J27" s="113"/>
      <c r="K27" s="113"/>
      <c r="L27" s="113"/>
      <c r="M27" s="113"/>
    </row>
    <row r="28" spans="1:13" ht="15">
      <c r="A28" s="118"/>
      <c r="B28" s="116" t="s">
        <v>153</v>
      </c>
      <c r="C28" s="116" t="s">
        <v>155</v>
      </c>
      <c r="D28" s="116" t="s">
        <v>156</v>
      </c>
      <c r="E28" s="116" t="s">
        <v>157</v>
      </c>
      <c r="F28" s="116" t="s">
        <v>158</v>
      </c>
      <c r="G28" s="137" t="s">
        <v>225</v>
      </c>
      <c r="H28" s="113"/>
      <c r="I28" s="113"/>
      <c r="J28" s="113"/>
      <c r="K28" s="113"/>
      <c r="L28" s="113"/>
      <c r="M28" s="113"/>
    </row>
    <row r="29" spans="1:13" ht="20.45" customHeight="1">
      <c r="A29" s="124" t="s">
        <v>238</v>
      </c>
      <c r="B29" s="119" t="str">
        <f>A24</f>
        <v>technik analityki</v>
      </c>
      <c r="C29" s="119">
        <v>3</v>
      </c>
      <c r="D29" s="119" t="s">
        <v>166</v>
      </c>
      <c r="E29" s="121">
        <v>5</v>
      </c>
      <c r="F29" s="138">
        <f>C24</f>
        <v>0.5186486382291666</v>
      </c>
      <c r="G29" s="139">
        <f>(E29/C29)*F29</f>
        <v>0.8644143970486111</v>
      </c>
      <c r="H29" s="113"/>
      <c r="I29" s="113"/>
      <c r="J29" s="113"/>
      <c r="K29" s="113"/>
      <c r="L29" s="113"/>
      <c r="M29" s="113"/>
    </row>
    <row r="30" spans="1:13" ht="20.45" customHeight="1">
      <c r="A30" s="124" t="s">
        <v>387</v>
      </c>
      <c r="B30" s="119" t="str">
        <f>A25</f>
        <v>pomoc laboratoryjna</v>
      </c>
      <c r="C30" s="125">
        <v>1500</v>
      </c>
      <c r="D30" s="119" t="s">
        <v>166</v>
      </c>
      <c r="E30" s="121">
        <v>5</v>
      </c>
      <c r="F30" s="138">
        <f>C25</f>
        <v>0.4141391625</v>
      </c>
      <c r="G30" s="178">
        <f aca="true" t="shared" si="2" ref="G30:G35">(E30/C30)*F30</f>
        <v>0.0013804638750000001</v>
      </c>
      <c r="H30" s="113"/>
      <c r="I30" s="113"/>
      <c r="J30" s="113"/>
      <c r="K30" s="113"/>
      <c r="L30" s="113"/>
      <c r="M30" s="113"/>
    </row>
    <row r="31" spans="1:13" ht="25.15" customHeight="1">
      <c r="A31" s="124" t="s">
        <v>418</v>
      </c>
      <c r="B31" s="140" t="str">
        <f>A23</f>
        <v>diagnosta laboratoryjny</v>
      </c>
      <c r="C31" s="125">
        <v>1500</v>
      </c>
      <c r="D31" s="119" t="s">
        <v>166</v>
      </c>
      <c r="E31" s="121">
        <v>60</v>
      </c>
      <c r="F31" s="138">
        <f>C23</f>
        <v>0.7470220402272728</v>
      </c>
      <c r="G31" s="178">
        <f t="shared" si="2"/>
        <v>0.029880881609090915</v>
      </c>
      <c r="H31" s="113"/>
      <c r="I31" s="113"/>
      <c r="J31" s="113"/>
      <c r="K31" s="113"/>
      <c r="L31" s="113"/>
      <c r="M31" s="113"/>
    </row>
    <row r="32" spans="1:13" ht="19.9" customHeight="1">
      <c r="A32" s="124" t="s">
        <v>420</v>
      </c>
      <c r="B32" s="119" t="str">
        <f>A23</f>
        <v>diagnosta laboratoryjny</v>
      </c>
      <c r="C32" s="125">
        <v>60</v>
      </c>
      <c r="D32" s="119" t="s">
        <v>166</v>
      </c>
      <c r="E32" s="121">
        <v>35</v>
      </c>
      <c r="F32" s="138">
        <f>C23</f>
        <v>0.7470220402272728</v>
      </c>
      <c r="G32" s="178">
        <f t="shared" si="2"/>
        <v>0.4357628567992425</v>
      </c>
      <c r="H32" s="113"/>
      <c r="I32" s="113"/>
      <c r="J32" s="113"/>
      <c r="K32" s="113"/>
      <c r="L32" s="113"/>
      <c r="M32" s="113"/>
    </row>
    <row r="33" spans="1:13" ht="19.9" customHeight="1">
      <c r="A33" s="124" t="s">
        <v>317</v>
      </c>
      <c r="B33" s="119" t="str">
        <f>A23</f>
        <v>diagnosta laboratoryjny</v>
      </c>
      <c r="C33" s="125">
        <v>60</v>
      </c>
      <c r="D33" s="119" t="s">
        <v>166</v>
      </c>
      <c r="E33" s="121">
        <v>20</v>
      </c>
      <c r="F33" s="138">
        <f>C23</f>
        <v>0.7470220402272728</v>
      </c>
      <c r="G33" s="178">
        <f t="shared" si="2"/>
        <v>0.24900734674242425</v>
      </c>
      <c r="H33" s="113"/>
      <c r="I33" s="113"/>
      <c r="J33" s="113"/>
      <c r="K33" s="113"/>
      <c r="L33" s="113"/>
      <c r="M33" s="113"/>
    </row>
    <row r="34" spans="1:13" ht="19.9" customHeight="1">
      <c r="A34" s="336" t="s">
        <v>318</v>
      </c>
      <c r="B34" s="119" t="str">
        <f>A24</f>
        <v>technik analityki</v>
      </c>
      <c r="C34" s="125">
        <v>1500</v>
      </c>
      <c r="D34" s="119" t="s">
        <v>166</v>
      </c>
      <c r="E34" s="121">
        <v>15</v>
      </c>
      <c r="F34" s="138">
        <f>C24</f>
        <v>0.5186486382291666</v>
      </c>
      <c r="G34" s="178">
        <f t="shared" si="2"/>
        <v>0.005186486382291667</v>
      </c>
      <c r="H34" s="113"/>
      <c r="I34" s="113"/>
      <c r="J34" s="113"/>
      <c r="K34" s="113"/>
      <c r="L34" s="113"/>
      <c r="M34" s="113"/>
    </row>
    <row r="35" spans="1:13" ht="19.9" customHeight="1">
      <c r="A35" s="337"/>
      <c r="B35" s="119" t="str">
        <f>A25</f>
        <v>pomoc laboratoryjna</v>
      </c>
      <c r="C35" s="125">
        <v>1500</v>
      </c>
      <c r="D35" s="119" t="s">
        <v>166</v>
      </c>
      <c r="E35" s="121">
        <v>15</v>
      </c>
      <c r="F35" s="138">
        <f>C25</f>
        <v>0.4141391625</v>
      </c>
      <c r="G35" s="178">
        <f t="shared" si="2"/>
        <v>0.004141391625</v>
      </c>
      <c r="H35" s="113"/>
      <c r="I35" s="113"/>
      <c r="J35" s="113"/>
      <c r="K35" s="113"/>
      <c r="L35" s="113"/>
      <c r="M35" s="113"/>
    </row>
    <row r="36" spans="1:13" ht="15">
      <c r="A36" s="339" t="s">
        <v>279</v>
      </c>
      <c r="B36" s="340"/>
      <c r="C36" s="340"/>
      <c r="D36" s="340"/>
      <c r="E36" s="340"/>
      <c r="F36" s="340"/>
      <c r="G36" s="127">
        <f>SUM(G29:G35)</f>
        <v>1.5897738240816603</v>
      </c>
      <c r="H36" s="113"/>
      <c r="I36" s="113"/>
      <c r="J36" s="113"/>
      <c r="K36" s="113"/>
      <c r="L36" s="113"/>
      <c r="M36" s="113"/>
    </row>
    <row r="37" spans="1:13" ht="15">
      <c r="A37" s="142"/>
      <c r="B37" s="142"/>
      <c r="C37" s="142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ht="15">
      <c r="A38" s="142"/>
      <c r="B38" s="142"/>
      <c r="C38" s="14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26.45" customHeight="1">
      <c r="A39" s="342" t="s">
        <v>334</v>
      </c>
      <c r="B39" s="342"/>
      <c r="C39" s="134">
        <f>H19</f>
        <v>1.9513636159987036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25.15" customHeight="1">
      <c r="A40" s="335" t="s">
        <v>335</v>
      </c>
      <c r="B40" s="335"/>
      <c r="C40" s="134">
        <f>G36</f>
        <v>1.5897738240816603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25.15" customHeight="1">
      <c r="A41" s="175" t="s">
        <v>209</v>
      </c>
      <c r="B41" s="176"/>
      <c r="C41" s="177">
        <f>SUM(C39:C40)</f>
        <v>3.541137440080364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8" spans="1:13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</sheetData>
  <mergeCells count="6">
    <mergeCell ref="A40:B40"/>
    <mergeCell ref="B1:C1"/>
    <mergeCell ref="A19:G19"/>
    <mergeCell ref="A34:A35"/>
    <mergeCell ref="A36:F36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BE06A-8CB9-45D3-A1EB-604EBE7A9CA6}">
  <sheetPr>
    <tabColor rgb="FFFFFFCC"/>
  </sheetPr>
  <dimension ref="A1:M48"/>
  <sheetViews>
    <sheetView workbookViewId="0" topLeftCell="A28">
      <selection activeCell="A13" sqref="A13:XFD13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procedur'!C58</f>
        <v>Immunoglobuliny G (IgG)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procedur'!B58</f>
        <v>L93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43.9" customHeight="1">
      <c r="A8" s="119">
        <f>'Przykładowe materiały - ceny'!A120</f>
        <v>1120</v>
      </c>
      <c r="B8" s="120" t="str">
        <f>'Przykładowe materiały - ceny'!B120</f>
        <v>Odczynnik IGG</v>
      </c>
      <c r="C8" s="119" t="str">
        <f>'Przykładowe materiały - ceny'!C120</f>
        <v>odczynnik do badań</v>
      </c>
      <c r="D8" s="119">
        <v>1</v>
      </c>
      <c r="E8" s="119" t="str">
        <f>'Przykładowe materiały - ceny'!E120</f>
        <v>szt</v>
      </c>
      <c r="F8" s="119">
        <v>1</v>
      </c>
      <c r="G8" s="122">
        <f>'Przykładowe materiały - ceny'!G120</f>
        <v>2.2089600000000003</v>
      </c>
      <c r="H8" s="123">
        <f>(F8/D8)*G8</f>
        <v>2.2089600000000003</v>
      </c>
      <c r="I8" s="124"/>
      <c r="J8" s="113"/>
      <c r="K8" s="113"/>
      <c r="L8" s="113"/>
      <c r="M8" s="113"/>
    </row>
    <row r="9" spans="1:13" ht="45">
      <c r="A9" s="119">
        <f>'Przykładowe materiały - ceny'!A119</f>
        <v>1119</v>
      </c>
      <c r="B9" s="120" t="str">
        <f>'Przykładowe materiały - ceny'!B119</f>
        <v>Odczynnik do kalibracji CFAS proteins</v>
      </c>
      <c r="C9" s="119" t="str">
        <f>'Przykładowe materiały - ceny'!C119</f>
        <v>odczynnik  do kalibracji</v>
      </c>
      <c r="D9" s="125">
        <f>'Przykładowe materiały - ceny'!D119</f>
        <v>5500</v>
      </c>
      <c r="E9" s="119" t="str">
        <f>'Przykładowe materiały - ceny'!E119</f>
        <v>zestaw roczny</v>
      </c>
      <c r="F9" s="119">
        <v>1</v>
      </c>
      <c r="G9" s="122">
        <f>'Przykładowe materiały - ceny'!G119</f>
        <v>2314.9152</v>
      </c>
      <c r="H9" s="174">
        <f aca="true" t="shared" si="0" ref="H9:H11">(F9/D9)*G9</f>
        <v>0.4208936727272727</v>
      </c>
      <c r="I9" s="124" t="s">
        <v>478</v>
      </c>
      <c r="J9" s="113"/>
      <c r="K9" s="113"/>
      <c r="L9" s="113"/>
      <c r="M9" s="113"/>
    </row>
    <row r="10" spans="1:13" ht="30">
      <c r="A10" s="119">
        <f>'Przykładowe materiały - ceny'!A93</f>
        <v>1091</v>
      </c>
      <c r="B10" s="120" t="str">
        <f>'Przykładowe materiały - ceny'!B93</f>
        <v>Odczynnik do kontroli PCCCM1</v>
      </c>
      <c r="C10" s="119" t="str">
        <f>'Przykładowe materiały - ceny'!C93</f>
        <v>materiał do kontroli</v>
      </c>
      <c r="D10" s="125">
        <f>'Przykładowe materiały - ceny'!D93</f>
        <v>370000</v>
      </c>
      <c r="E10" s="119" t="str">
        <f>'Przykładowe materiały - ceny'!E93</f>
        <v>zestaw roczny</v>
      </c>
      <c r="F10" s="119">
        <v>1</v>
      </c>
      <c r="G10" s="122">
        <f>'Przykładowe materiały - ceny'!G93</f>
        <v>1797.1200000000001</v>
      </c>
      <c r="H10" s="174">
        <f t="shared" si="0"/>
        <v>0.004857081081081081</v>
      </c>
      <c r="I10" s="124" t="s">
        <v>432</v>
      </c>
      <c r="J10" s="113"/>
      <c r="K10" s="113"/>
      <c r="L10" s="113"/>
      <c r="M10" s="113"/>
    </row>
    <row r="11" spans="1:13" ht="30">
      <c r="A11" s="119">
        <f>'Przykładowe materiały - ceny'!A94</f>
        <v>1092</v>
      </c>
      <c r="B11" s="120" t="str">
        <f>'Przykładowe materiały - ceny'!B94</f>
        <v>Odczynnik do kontroli PCCCM2</v>
      </c>
      <c r="C11" s="119" t="str">
        <f>'Przykładowe materiały - ceny'!C94</f>
        <v>materiał do kontroli</v>
      </c>
      <c r="D11" s="125">
        <f>'Przykładowe materiały - ceny'!D94</f>
        <v>370000</v>
      </c>
      <c r="E11" s="119" t="str">
        <f>'Przykładowe materiały - ceny'!E94</f>
        <v>zestaw roczny</v>
      </c>
      <c r="F11" s="119">
        <v>1</v>
      </c>
      <c r="G11" s="122">
        <f>'Przykładowe materiały - ceny'!G94</f>
        <v>2021.7600000000002</v>
      </c>
      <c r="H11" s="174">
        <f t="shared" si="0"/>
        <v>0.005464216216216217</v>
      </c>
      <c r="I11" s="124" t="s">
        <v>432</v>
      </c>
      <c r="J11" s="113"/>
      <c r="K11" s="113"/>
      <c r="L11" s="113"/>
      <c r="M11" s="113"/>
    </row>
    <row r="12" spans="1:13" ht="45" customHeight="1">
      <c r="A12" s="119"/>
      <c r="B12" s="124" t="s">
        <v>416</v>
      </c>
      <c r="C12" s="124"/>
      <c r="D12" s="125"/>
      <c r="E12" s="124"/>
      <c r="F12" s="124"/>
      <c r="G12" s="126"/>
      <c r="H12" s="123">
        <f>'Załącznik 2'!H20</f>
        <v>0.23179417873873875</v>
      </c>
      <c r="I12" s="124"/>
      <c r="J12" s="113"/>
      <c r="K12" s="113"/>
      <c r="L12" s="113"/>
      <c r="M12" s="113"/>
    </row>
    <row r="13" spans="1:13" s="25" customFormat="1" ht="37.15" customHeight="1">
      <c r="A13" s="20"/>
      <c r="B13" s="21" t="s">
        <v>561</v>
      </c>
      <c r="C13" s="22"/>
      <c r="D13" s="24"/>
      <c r="E13" s="23"/>
      <c r="F13" s="24"/>
      <c r="G13" s="24"/>
      <c r="H13" s="42">
        <f>'Przykładowe materiały wspólne'!H29</f>
        <v>0.07908550171815339</v>
      </c>
      <c r="I13" s="26"/>
      <c r="J13" s="69"/>
      <c r="K13" s="69"/>
      <c r="L13" s="69"/>
      <c r="M13" s="69"/>
    </row>
    <row r="14" spans="1:13" ht="15">
      <c r="A14" s="145"/>
      <c r="B14" s="145"/>
      <c r="C14" s="145"/>
      <c r="D14" s="145"/>
      <c r="E14" s="145"/>
      <c r="F14" s="145"/>
      <c r="G14" s="145"/>
      <c r="H14" s="145"/>
      <c r="I14" s="145"/>
      <c r="J14" s="113"/>
      <c r="K14" s="113"/>
      <c r="L14" s="113"/>
      <c r="M14" s="113"/>
    </row>
    <row r="15" spans="1:13" ht="15">
      <c r="A15" s="124"/>
      <c r="B15" s="124"/>
      <c r="C15" s="124"/>
      <c r="D15" s="125"/>
      <c r="E15" s="124"/>
      <c r="F15" s="124"/>
      <c r="G15" s="126"/>
      <c r="H15" s="123"/>
      <c r="I15" s="124"/>
      <c r="J15" s="113"/>
      <c r="K15" s="113"/>
      <c r="L15" s="113"/>
      <c r="M15" s="113"/>
    </row>
    <row r="16" spans="1:13" ht="15">
      <c r="A16" s="124"/>
      <c r="B16" s="124"/>
      <c r="C16" s="124"/>
      <c r="D16" s="125"/>
      <c r="E16" s="124"/>
      <c r="F16" s="124"/>
      <c r="G16" s="126"/>
      <c r="H16" s="123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20.45" customHeight="1">
      <c r="A19" s="339" t="s">
        <v>221</v>
      </c>
      <c r="B19" s="340"/>
      <c r="C19" s="340"/>
      <c r="D19" s="340"/>
      <c r="E19" s="340"/>
      <c r="F19" s="340"/>
      <c r="G19" s="341"/>
      <c r="H19" s="127">
        <f>SUM(H8:H18)</f>
        <v>2.9510546504814625</v>
      </c>
      <c r="I19" s="124"/>
      <c r="J19" s="113"/>
      <c r="K19" s="113"/>
      <c r="L19" s="113"/>
      <c r="M19" s="113"/>
    </row>
    <row r="20" spans="1:13" ht="15">
      <c r="A20" s="128"/>
      <c r="B20" s="128"/>
      <c r="C20" s="128"/>
      <c r="D20" s="129"/>
      <c r="E20" s="128"/>
      <c r="F20" s="128"/>
      <c r="G20" s="129"/>
      <c r="H20" s="128"/>
      <c r="I20" s="128"/>
      <c r="J20" s="113"/>
      <c r="K20" s="113"/>
      <c r="L20" s="113"/>
      <c r="M20" s="113"/>
    </row>
    <row r="21" spans="1:13" ht="15">
      <c r="A21" s="112" t="s">
        <v>175</v>
      </c>
      <c r="B21" s="113"/>
      <c r="C21" s="113"/>
      <c r="D21" s="130"/>
      <c r="E21" s="113"/>
      <c r="F21" s="113"/>
      <c r="G21" s="130"/>
      <c r="H21" s="128"/>
      <c r="I21" s="128"/>
      <c r="J21" s="113"/>
      <c r="K21" s="113"/>
      <c r="L21" s="113"/>
      <c r="M21" s="113"/>
    </row>
    <row r="22" spans="1:13" ht="15">
      <c r="A22" s="112" t="s">
        <v>176</v>
      </c>
      <c r="B22" s="131" t="s">
        <v>226</v>
      </c>
      <c r="C22" s="131" t="s">
        <v>227</v>
      </c>
      <c r="D22" s="113"/>
      <c r="E22" s="113"/>
      <c r="F22" s="113"/>
      <c r="G22" s="113"/>
      <c r="H22" s="132"/>
      <c r="I22" s="128"/>
      <c r="J22" s="113"/>
      <c r="K22" s="113"/>
      <c r="L22" s="113"/>
      <c r="M22" s="113"/>
    </row>
    <row r="23" spans="1:13" ht="15">
      <c r="A23" s="133" t="s">
        <v>167</v>
      </c>
      <c r="B23" s="134">
        <f>'Przykładowe stawki wynagrodzeń'!E14</f>
        <v>44.821322413636366</v>
      </c>
      <c r="C23" s="134">
        <f>B23/60</f>
        <v>0.7470220402272728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5">
      <c r="A24" s="135" t="s">
        <v>207</v>
      </c>
      <c r="B24" s="136">
        <f>'Przykładowe stawki wynagrodzeń'!E19</f>
        <v>31.11891829375</v>
      </c>
      <c r="C24" s="136">
        <f aca="true" t="shared" si="1" ref="C24:C25">B24/60</f>
        <v>0.5186486382291666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208</v>
      </c>
      <c r="B25" s="136">
        <f>'Przykładowe stawki wynagrodzeń'!E21</f>
        <v>24.84834975</v>
      </c>
      <c r="C25" s="136">
        <f t="shared" si="1"/>
        <v>0.4141391625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/>
      <c r="B26" s="136"/>
      <c r="C26" s="136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60">
      <c r="A27" s="114" t="s">
        <v>232</v>
      </c>
      <c r="B27" s="114" t="s">
        <v>222</v>
      </c>
      <c r="C27" s="114" t="s">
        <v>214</v>
      </c>
      <c r="D27" s="114" t="s">
        <v>233</v>
      </c>
      <c r="E27" s="114" t="s">
        <v>234</v>
      </c>
      <c r="F27" s="114" t="s">
        <v>223</v>
      </c>
      <c r="G27" s="114" t="s">
        <v>224</v>
      </c>
      <c r="H27" s="113"/>
      <c r="I27" s="113"/>
      <c r="J27" s="113"/>
      <c r="K27" s="113"/>
      <c r="L27" s="113"/>
      <c r="M27" s="113"/>
    </row>
    <row r="28" spans="1:13" ht="15">
      <c r="A28" s="118"/>
      <c r="B28" s="116" t="s">
        <v>153</v>
      </c>
      <c r="C28" s="116" t="s">
        <v>155</v>
      </c>
      <c r="D28" s="116" t="s">
        <v>156</v>
      </c>
      <c r="E28" s="116" t="s">
        <v>157</v>
      </c>
      <c r="F28" s="116" t="s">
        <v>158</v>
      </c>
      <c r="G28" s="137" t="s">
        <v>225</v>
      </c>
      <c r="H28" s="113"/>
      <c r="I28" s="113"/>
      <c r="J28" s="113"/>
      <c r="K28" s="113"/>
      <c r="L28" s="113"/>
      <c r="M28" s="113"/>
    </row>
    <row r="29" spans="1:13" ht="20.45" customHeight="1">
      <c r="A29" s="124" t="s">
        <v>238</v>
      </c>
      <c r="B29" s="119" t="str">
        <f>A24</f>
        <v>technik analityki</v>
      </c>
      <c r="C29" s="119">
        <v>3</v>
      </c>
      <c r="D29" s="119" t="s">
        <v>166</v>
      </c>
      <c r="E29" s="121">
        <v>5</v>
      </c>
      <c r="F29" s="138">
        <f>C24</f>
        <v>0.5186486382291666</v>
      </c>
      <c r="G29" s="139">
        <f>(E29/C29)*F29</f>
        <v>0.8644143970486111</v>
      </c>
      <c r="H29" s="113"/>
      <c r="I29" s="113"/>
      <c r="J29" s="113"/>
      <c r="K29" s="113"/>
      <c r="L29" s="113"/>
      <c r="M29" s="113"/>
    </row>
    <row r="30" spans="1:13" ht="20.45" customHeight="1">
      <c r="A30" s="124" t="s">
        <v>387</v>
      </c>
      <c r="B30" s="119" t="str">
        <f>A25</f>
        <v>pomoc laboratoryjna</v>
      </c>
      <c r="C30" s="125">
        <v>1500</v>
      </c>
      <c r="D30" s="119" t="s">
        <v>166</v>
      </c>
      <c r="E30" s="121">
        <v>5</v>
      </c>
      <c r="F30" s="138">
        <f>C25</f>
        <v>0.4141391625</v>
      </c>
      <c r="G30" s="178">
        <f aca="true" t="shared" si="2" ref="G30:G35">(E30/C30)*F30</f>
        <v>0.0013804638750000001</v>
      </c>
      <c r="H30" s="113"/>
      <c r="I30" s="113"/>
      <c r="J30" s="113"/>
      <c r="K30" s="113"/>
      <c r="L30" s="113"/>
      <c r="M30" s="113"/>
    </row>
    <row r="31" spans="1:13" ht="25.15" customHeight="1">
      <c r="A31" s="124" t="s">
        <v>418</v>
      </c>
      <c r="B31" s="140" t="str">
        <f>A23</f>
        <v>diagnosta laboratoryjny</v>
      </c>
      <c r="C31" s="125">
        <v>1500</v>
      </c>
      <c r="D31" s="119" t="s">
        <v>166</v>
      </c>
      <c r="E31" s="121">
        <v>60</v>
      </c>
      <c r="F31" s="138">
        <f>C23</f>
        <v>0.7470220402272728</v>
      </c>
      <c r="G31" s="178">
        <f t="shared" si="2"/>
        <v>0.029880881609090915</v>
      </c>
      <c r="H31" s="113"/>
      <c r="I31" s="113"/>
      <c r="J31" s="113"/>
      <c r="K31" s="113"/>
      <c r="L31" s="113"/>
      <c r="M31" s="113"/>
    </row>
    <row r="32" spans="1:13" ht="19.9" customHeight="1">
      <c r="A32" s="124" t="s">
        <v>420</v>
      </c>
      <c r="B32" s="119" t="str">
        <f>A23</f>
        <v>diagnosta laboratoryjny</v>
      </c>
      <c r="C32" s="125">
        <v>60</v>
      </c>
      <c r="D32" s="119" t="s">
        <v>166</v>
      </c>
      <c r="E32" s="121">
        <v>35</v>
      </c>
      <c r="F32" s="138">
        <f>C23</f>
        <v>0.7470220402272728</v>
      </c>
      <c r="G32" s="178">
        <f t="shared" si="2"/>
        <v>0.4357628567992425</v>
      </c>
      <c r="H32" s="113"/>
      <c r="I32" s="113"/>
      <c r="J32" s="113"/>
      <c r="K32" s="113"/>
      <c r="L32" s="113"/>
      <c r="M32" s="113"/>
    </row>
    <row r="33" spans="1:13" ht="19.9" customHeight="1">
      <c r="A33" s="124" t="s">
        <v>317</v>
      </c>
      <c r="B33" s="119" t="str">
        <f>A23</f>
        <v>diagnosta laboratoryjny</v>
      </c>
      <c r="C33" s="125">
        <v>60</v>
      </c>
      <c r="D33" s="119" t="s">
        <v>166</v>
      </c>
      <c r="E33" s="121">
        <v>20</v>
      </c>
      <c r="F33" s="138">
        <f>C23</f>
        <v>0.7470220402272728</v>
      </c>
      <c r="G33" s="178">
        <f t="shared" si="2"/>
        <v>0.24900734674242425</v>
      </c>
      <c r="H33" s="113"/>
      <c r="I33" s="113"/>
      <c r="J33" s="113"/>
      <c r="K33" s="113"/>
      <c r="L33" s="113"/>
      <c r="M33" s="113"/>
    </row>
    <row r="34" spans="1:13" ht="19.9" customHeight="1">
      <c r="A34" s="336" t="s">
        <v>318</v>
      </c>
      <c r="B34" s="119" t="str">
        <f>A24</f>
        <v>technik analityki</v>
      </c>
      <c r="C34" s="125">
        <v>1500</v>
      </c>
      <c r="D34" s="119" t="s">
        <v>166</v>
      </c>
      <c r="E34" s="121">
        <v>15</v>
      </c>
      <c r="F34" s="138">
        <f>C24</f>
        <v>0.5186486382291666</v>
      </c>
      <c r="G34" s="178">
        <f t="shared" si="2"/>
        <v>0.005186486382291667</v>
      </c>
      <c r="H34" s="113"/>
      <c r="I34" s="113"/>
      <c r="J34" s="113"/>
      <c r="K34" s="113"/>
      <c r="L34" s="113"/>
      <c r="M34" s="113"/>
    </row>
    <row r="35" spans="1:13" ht="19.9" customHeight="1">
      <c r="A35" s="337"/>
      <c r="B35" s="119" t="str">
        <f>A25</f>
        <v>pomoc laboratoryjna</v>
      </c>
      <c r="C35" s="125">
        <v>1500</v>
      </c>
      <c r="D35" s="119" t="s">
        <v>166</v>
      </c>
      <c r="E35" s="121">
        <v>15</v>
      </c>
      <c r="F35" s="138">
        <f>C25</f>
        <v>0.4141391625</v>
      </c>
      <c r="G35" s="178">
        <f t="shared" si="2"/>
        <v>0.004141391625</v>
      </c>
      <c r="H35" s="113"/>
      <c r="I35" s="113"/>
      <c r="J35" s="113"/>
      <c r="K35" s="113"/>
      <c r="L35" s="113"/>
      <c r="M35" s="113"/>
    </row>
    <row r="36" spans="1:13" ht="15">
      <c r="A36" s="339" t="s">
        <v>279</v>
      </c>
      <c r="B36" s="340"/>
      <c r="C36" s="340"/>
      <c r="D36" s="340"/>
      <c r="E36" s="340"/>
      <c r="F36" s="340"/>
      <c r="G36" s="127">
        <f>SUM(G29:G35)</f>
        <v>1.5897738240816603</v>
      </c>
      <c r="H36" s="113"/>
      <c r="I36" s="113"/>
      <c r="J36" s="113"/>
      <c r="K36" s="113"/>
      <c r="L36" s="113"/>
      <c r="M36" s="113"/>
    </row>
    <row r="37" spans="1:13" ht="15">
      <c r="A37" s="142"/>
      <c r="B37" s="142"/>
      <c r="C37" s="142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ht="15">
      <c r="A38" s="142"/>
      <c r="B38" s="142"/>
      <c r="C38" s="14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26.45" customHeight="1">
      <c r="A39" s="342" t="s">
        <v>334</v>
      </c>
      <c r="B39" s="342"/>
      <c r="C39" s="134">
        <f>H19</f>
        <v>2.9510546504814625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25.15" customHeight="1">
      <c r="A40" s="335" t="s">
        <v>335</v>
      </c>
      <c r="B40" s="335"/>
      <c r="C40" s="134">
        <f>G36</f>
        <v>1.5897738240816603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25.15" customHeight="1">
      <c r="A41" s="175" t="s">
        <v>209</v>
      </c>
      <c r="B41" s="176"/>
      <c r="C41" s="177">
        <f>SUM(C39:C40)</f>
        <v>4.540828474563122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8" spans="1:13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</sheetData>
  <mergeCells count="6">
    <mergeCell ref="A40:B40"/>
    <mergeCell ref="B1:C1"/>
    <mergeCell ref="A19:G19"/>
    <mergeCell ref="A34:A35"/>
    <mergeCell ref="A36:F36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638A4-C14F-4281-B249-2629E6A552E2}">
  <sheetPr>
    <tabColor rgb="FFFFFFCC"/>
  </sheetPr>
  <dimension ref="A1:M48"/>
  <sheetViews>
    <sheetView workbookViewId="0" topLeftCell="A28">
      <selection activeCell="A13" sqref="A13:XFD13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procedur'!C59</f>
        <v>Immunoglobuliny M (IgM)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procedur'!B59</f>
        <v>L95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43.9" customHeight="1">
      <c r="A8" s="119">
        <f>'Przykładowe materiały - ceny'!A121</f>
        <v>1121</v>
      </c>
      <c r="B8" s="120" t="str">
        <f>'Przykładowe materiały - ceny'!B121</f>
        <v>Odczynnik IGM</v>
      </c>
      <c r="C8" s="119" t="str">
        <f>'Przykładowe materiały - ceny'!C121</f>
        <v>odczynnik do badań</v>
      </c>
      <c r="D8" s="119">
        <v>1</v>
      </c>
      <c r="E8" s="119" t="str">
        <f>'Przykładowe materiały - ceny'!E121</f>
        <v>szt</v>
      </c>
      <c r="F8" s="119">
        <v>1</v>
      </c>
      <c r="G8" s="122">
        <f>'Przykładowe materiały - ceny'!G121</f>
        <v>0.7164194594594596</v>
      </c>
      <c r="H8" s="123">
        <f>(F8/D8)*G8</f>
        <v>0.7164194594594596</v>
      </c>
      <c r="I8" s="124"/>
      <c r="J8" s="113"/>
      <c r="K8" s="113"/>
      <c r="L8" s="113"/>
      <c r="M8" s="113"/>
    </row>
    <row r="9" spans="1:13" ht="45">
      <c r="A9" s="119">
        <f>'Przykładowe materiały - ceny'!A119</f>
        <v>1119</v>
      </c>
      <c r="B9" s="120" t="str">
        <f>'Przykładowe materiały - ceny'!B119</f>
        <v>Odczynnik do kalibracji CFAS proteins</v>
      </c>
      <c r="C9" s="119" t="str">
        <f>'Przykładowe materiały - ceny'!C119</f>
        <v>odczynnik  do kalibracji</v>
      </c>
      <c r="D9" s="125">
        <f>'Przykładowe materiały - ceny'!D119</f>
        <v>5500</v>
      </c>
      <c r="E9" s="119" t="str">
        <f>'Przykładowe materiały - ceny'!E119</f>
        <v>zestaw roczny</v>
      </c>
      <c r="F9" s="119">
        <v>1</v>
      </c>
      <c r="G9" s="122">
        <f>'Przykładowe materiały - ceny'!G119</f>
        <v>2314.9152</v>
      </c>
      <c r="H9" s="174">
        <f aca="true" t="shared" si="0" ref="H9:H11">(F9/D9)*G9</f>
        <v>0.4208936727272727</v>
      </c>
      <c r="I9" s="124" t="s">
        <v>478</v>
      </c>
      <c r="J9" s="113"/>
      <c r="K9" s="113"/>
      <c r="L9" s="113"/>
      <c r="M9" s="113"/>
    </row>
    <row r="10" spans="1:13" ht="30">
      <c r="A10" s="119">
        <f>'Przykładowe materiały - ceny'!A93</f>
        <v>1091</v>
      </c>
      <c r="B10" s="120" t="str">
        <f>'Przykładowe materiały - ceny'!B93</f>
        <v>Odczynnik do kontroli PCCCM1</v>
      </c>
      <c r="C10" s="119" t="str">
        <f>'Przykładowe materiały - ceny'!C93</f>
        <v>materiał do kontroli</v>
      </c>
      <c r="D10" s="125">
        <f>'Przykładowe materiały - ceny'!D93</f>
        <v>370000</v>
      </c>
      <c r="E10" s="119" t="str">
        <f>'Przykładowe materiały - ceny'!E93</f>
        <v>zestaw roczny</v>
      </c>
      <c r="F10" s="119">
        <v>1</v>
      </c>
      <c r="G10" s="122">
        <f>'Przykładowe materiały - ceny'!G93</f>
        <v>1797.1200000000001</v>
      </c>
      <c r="H10" s="174">
        <f t="shared" si="0"/>
        <v>0.004857081081081081</v>
      </c>
      <c r="I10" s="124" t="s">
        <v>432</v>
      </c>
      <c r="J10" s="113"/>
      <c r="K10" s="113"/>
      <c r="L10" s="113"/>
      <c r="M10" s="113"/>
    </row>
    <row r="11" spans="1:13" ht="30">
      <c r="A11" s="119">
        <f>'Przykładowe materiały - ceny'!A94</f>
        <v>1092</v>
      </c>
      <c r="B11" s="120" t="str">
        <f>'Przykładowe materiały - ceny'!B94</f>
        <v>Odczynnik do kontroli PCCCM2</v>
      </c>
      <c r="C11" s="119" t="str">
        <f>'Przykładowe materiały - ceny'!C94</f>
        <v>materiał do kontroli</v>
      </c>
      <c r="D11" s="125">
        <f>'Przykładowe materiały - ceny'!D94</f>
        <v>370000</v>
      </c>
      <c r="E11" s="119" t="str">
        <f>'Przykładowe materiały - ceny'!E94</f>
        <v>zestaw roczny</v>
      </c>
      <c r="F11" s="119">
        <v>1</v>
      </c>
      <c r="G11" s="122">
        <f>'Przykładowe materiały - ceny'!G94</f>
        <v>2021.7600000000002</v>
      </c>
      <c r="H11" s="174">
        <f t="shared" si="0"/>
        <v>0.005464216216216217</v>
      </c>
      <c r="I11" s="124" t="s">
        <v>432</v>
      </c>
      <c r="J11" s="113"/>
      <c r="K11" s="113"/>
      <c r="L11" s="113"/>
      <c r="M11" s="113"/>
    </row>
    <row r="12" spans="1:13" ht="45" customHeight="1">
      <c r="A12" s="119"/>
      <c r="B12" s="124" t="s">
        <v>416</v>
      </c>
      <c r="C12" s="124"/>
      <c r="D12" s="125"/>
      <c r="E12" s="124"/>
      <c r="F12" s="124"/>
      <c r="G12" s="126"/>
      <c r="H12" s="123">
        <f>'Załącznik 2'!H20</f>
        <v>0.23179417873873875</v>
      </c>
      <c r="I12" s="124"/>
      <c r="J12" s="113"/>
      <c r="K12" s="113"/>
      <c r="L12" s="113"/>
      <c r="M12" s="113"/>
    </row>
    <row r="13" spans="1:13" s="25" customFormat="1" ht="37.15" customHeight="1">
      <c r="A13" s="20"/>
      <c r="B13" s="21" t="s">
        <v>561</v>
      </c>
      <c r="C13" s="22"/>
      <c r="D13" s="24"/>
      <c r="E13" s="23"/>
      <c r="F13" s="24"/>
      <c r="G13" s="24"/>
      <c r="H13" s="42">
        <f>'Przykładowe materiały wspólne'!H29</f>
        <v>0.07908550171815339</v>
      </c>
      <c r="I13" s="26"/>
      <c r="J13" s="69"/>
      <c r="K13" s="69"/>
      <c r="L13" s="69"/>
      <c r="M13" s="69"/>
    </row>
    <row r="14" spans="1:13" ht="15">
      <c r="A14" s="145"/>
      <c r="B14" s="145"/>
      <c r="C14" s="145"/>
      <c r="D14" s="145"/>
      <c r="E14" s="145"/>
      <c r="F14" s="145"/>
      <c r="G14" s="145"/>
      <c r="H14" s="145"/>
      <c r="I14" s="145"/>
      <c r="J14" s="113"/>
      <c r="K14" s="113"/>
      <c r="L14" s="113"/>
      <c r="M14" s="113"/>
    </row>
    <row r="15" spans="1:13" ht="15">
      <c r="A15" s="124"/>
      <c r="B15" s="124"/>
      <c r="C15" s="124"/>
      <c r="D15" s="125"/>
      <c r="E15" s="124"/>
      <c r="F15" s="124"/>
      <c r="G15" s="126"/>
      <c r="H15" s="123"/>
      <c r="I15" s="124"/>
      <c r="J15" s="113"/>
      <c r="K15" s="113"/>
      <c r="L15" s="113"/>
      <c r="M15" s="113"/>
    </row>
    <row r="16" spans="1:13" ht="15">
      <c r="A16" s="124"/>
      <c r="B16" s="124"/>
      <c r="C16" s="124"/>
      <c r="D16" s="125"/>
      <c r="E16" s="124"/>
      <c r="F16" s="124"/>
      <c r="G16" s="126"/>
      <c r="H16" s="123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20.45" customHeight="1">
      <c r="A19" s="339" t="s">
        <v>221</v>
      </c>
      <c r="B19" s="340"/>
      <c r="C19" s="340"/>
      <c r="D19" s="340"/>
      <c r="E19" s="340"/>
      <c r="F19" s="340"/>
      <c r="G19" s="341"/>
      <c r="H19" s="127">
        <f>SUM(H8:H18)</f>
        <v>1.4585141099409216</v>
      </c>
      <c r="I19" s="124"/>
      <c r="J19" s="113"/>
      <c r="K19" s="113"/>
      <c r="L19" s="113"/>
      <c r="M19" s="113"/>
    </row>
    <row r="20" spans="1:13" ht="15">
      <c r="A20" s="128"/>
      <c r="B20" s="128"/>
      <c r="C20" s="128"/>
      <c r="D20" s="129"/>
      <c r="E20" s="128"/>
      <c r="F20" s="128"/>
      <c r="G20" s="129"/>
      <c r="H20" s="128"/>
      <c r="I20" s="128"/>
      <c r="J20" s="113"/>
      <c r="K20" s="113"/>
      <c r="L20" s="113"/>
      <c r="M20" s="113"/>
    </row>
    <row r="21" spans="1:13" ht="15">
      <c r="A21" s="112" t="s">
        <v>175</v>
      </c>
      <c r="B21" s="113"/>
      <c r="C21" s="113"/>
      <c r="D21" s="130"/>
      <c r="E21" s="113"/>
      <c r="F21" s="113"/>
      <c r="G21" s="130"/>
      <c r="H21" s="128"/>
      <c r="I21" s="128"/>
      <c r="J21" s="113"/>
      <c r="K21" s="113"/>
      <c r="L21" s="113"/>
      <c r="M21" s="113"/>
    </row>
    <row r="22" spans="1:13" ht="15">
      <c r="A22" s="112" t="s">
        <v>176</v>
      </c>
      <c r="B22" s="131" t="s">
        <v>226</v>
      </c>
      <c r="C22" s="131" t="s">
        <v>227</v>
      </c>
      <c r="D22" s="113"/>
      <c r="E22" s="113"/>
      <c r="F22" s="113"/>
      <c r="G22" s="113"/>
      <c r="H22" s="132"/>
      <c r="I22" s="128"/>
      <c r="J22" s="113"/>
      <c r="K22" s="113"/>
      <c r="L22" s="113"/>
      <c r="M22" s="113"/>
    </row>
    <row r="23" spans="1:13" ht="15">
      <c r="A23" s="133" t="s">
        <v>167</v>
      </c>
      <c r="B23" s="134">
        <f>'Przykładowe stawki wynagrodzeń'!E14</f>
        <v>44.821322413636366</v>
      </c>
      <c r="C23" s="134">
        <f>B23/60</f>
        <v>0.7470220402272728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5">
      <c r="A24" s="135" t="s">
        <v>207</v>
      </c>
      <c r="B24" s="136">
        <f>'Przykładowe stawki wynagrodzeń'!E19</f>
        <v>31.11891829375</v>
      </c>
      <c r="C24" s="136">
        <f aca="true" t="shared" si="1" ref="C24:C25">B24/60</f>
        <v>0.5186486382291666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208</v>
      </c>
      <c r="B25" s="136">
        <f>'Przykładowe stawki wynagrodzeń'!E21</f>
        <v>24.84834975</v>
      </c>
      <c r="C25" s="136">
        <f t="shared" si="1"/>
        <v>0.4141391625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/>
      <c r="B26" s="136"/>
      <c r="C26" s="136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60">
      <c r="A27" s="114" t="s">
        <v>232</v>
      </c>
      <c r="B27" s="114" t="s">
        <v>222</v>
      </c>
      <c r="C27" s="114" t="s">
        <v>214</v>
      </c>
      <c r="D27" s="114" t="s">
        <v>233</v>
      </c>
      <c r="E27" s="114" t="s">
        <v>234</v>
      </c>
      <c r="F27" s="114" t="s">
        <v>223</v>
      </c>
      <c r="G27" s="114" t="s">
        <v>224</v>
      </c>
      <c r="H27" s="113"/>
      <c r="I27" s="113"/>
      <c r="J27" s="113"/>
      <c r="K27" s="113"/>
      <c r="L27" s="113"/>
      <c r="M27" s="113"/>
    </row>
    <row r="28" spans="1:13" ht="15">
      <c r="A28" s="118"/>
      <c r="B28" s="116" t="s">
        <v>153</v>
      </c>
      <c r="C28" s="116" t="s">
        <v>155</v>
      </c>
      <c r="D28" s="116" t="s">
        <v>156</v>
      </c>
      <c r="E28" s="116" t="s">
        <v>157</v>
      </c>
      <c r="F28" s="116" t="s">
        <v>158</v>
      </c>
      <c r="G28" s="137" t="s">
        <v>225</v>
      </c>
      <c r="H28" s="113"/>
      <c r="I28" s="113"/>
      <c r="J28" s="113"/>
      <c r="K28" s="113"/>
      <c r="L28" s="113"/>
      <c r="M28" s="113"/>
    </row>
    <row r="29" spans="1:13" ht="20.45" customHeight="1">
      <c r="A29" s="124" t="s">
        <v>238</v>
      </c>
      <c r="B29" s="119" t="str">
        <f>A24</f>
        <v>technik analityki</v>
      </c>
      <c r="C29" s="119">
        <v>3</v>
      </c>
      <c r="D29" s="119" t="s">
        <v>166</v>
      </c>
      <c r="E29" s="121">
        <v>5</v>
      </c>
      <c r="F29" s="138">
        <f>C24</f>
        <v>0.5186486382291666</v>
      </c>
      <c r="G29" s="139">
        <f>(E29/C29)*F29</f>
        <v>0.8644143970486111</v>
      </c>
      <c r="H29" s="113"/>
      <c r="I29" s="113"/>
      <c r="J29" s="113"/>
      <c r="K29" s="113"/>
      <c r="L29" s="113"/>
      <c r="M29" s="113"/>
    </row>
    <row r="30" spans="1:13" ht="20.45" customHeight="1">
      <c r="A30" s="124" t="s">
        <v>387</v>
      </c>
      <c r="B30" s="119" t="str">
        <f>A25</f>
        <v>pomoc laboratoryjna</v>
      </c>
      <c r="C30" s="125">
        <v>1500</v>
      </c>
      <c r="D30" s="119" t="s">
        <v>166</v>
      </c>
      <c r="E30" s="121">
        <v>5</v>
      </c>
      <c r="F30" s="138">
        <f>C25</f>
        <v>0.4141391625</v>
      </c>
      <c r="G30" s="178">
        <f aca="true" t="shared" si="2" ref="G30:G35">(E30/C30)*F30</f>
        <v>0.0013804638750000001</v>
      </c>
      <c r="H30" s="113"/>
      <c r="I30" s="113"/>
      <c r="J30" s="113"/>
      <c r="K30" s="113"/>
      <c r="L30" s="113"/>
      <c r="M30" s="113"/>
    </row>
    <row r="31" spans="1:13" ht="25.15" customHeight="1">
      <c r="A31" s="124" t="s">
        <v>418</v>
      </c>
      <c r="B31" s="140" t="str">
        <f>A23</f>
        <v>diagnosta laboratoryjny</v>
      </c>
      <c r="C31" s="125">
        <v>1500</v>
      </c>
      <c r="D31" s="119" t="s">
        <v>166</v>
      </c>
      <c r="E31" s="121">
        <v>60</v>
      </c>
      <c r="F31" s="138">
        <f>C23</f>
        <v>0.7470220402272728</v>
      </c>
      <c r="G31" s="178">
        <f t="shared" si="2"/>
        <v>0.029880881609090915</v>
      </c>
      <c r="H31" s="113"/>
      <c r="I31" s="113"/>
      <c r="J31" s="113"/>
      <c r="K31" s="113"/>
      <c r="L31" s="113"/>
      <c r="M31" s="113"/>
    </row>
    <row r="32" spans="1:13" ht="19.9" customHeight="1">
      <c r="A32" s="124" t="s">
        <v>420</v>
      </c>
      <c r="B32" s="119" t="str">
        <f>A23</f>
        <v>diagnosta laboratoryjny</v>
      </c>
      <c r="C32" s="125">
        <v>60</v>
      </c>
      <c r="D32" s="119" t="s">
        <v>166</v>
      </c>
      <c r="E32" s="121">
        <v>35</v>
      </c>
      <c r="F32" s="138">
        <f>C23</f>
        <v>0.7470220402272728</v>
      </c>
      <c r="G32" s="178">
        <f t="shared" si="2"/>
        <v>0.4357628567992425</v>
      </c>
      <c r="H32" s="113"/>
      <c r="I32" s="113"/>
      <c r="J32" s="113"/>
      <c r="K32" s="113"/>
      <c r="L32" s="113"/>
      <c r="M32" s="113"/>
    </row>
    <row r="33" spans="1:13" ht="19.9" customHeight="1">
      <c r="A33" s="124" t="s">
        <v>317</v>
      </c>
      <c r="B33" s="119" t="str">
        <f>A23</f>
        <v>diagnosta laboratoryjny</v>
      </c>
      <c r="C33" s="125">
        <v>60</v>
      </c>
      <c r="D33" s="119" t="s">
        <v>166</v>
      </c>
      <c r="E33" s="121">
        <v>20</v>
      </c>
      <c r="F33" s="138">
        <f>C23</f>
        <v>0.7470220402272728</v>
      </c>
      <c r="G33" s="178">
        <f t="shared" si="2"/>
        <v>0.24900734674242425</v>
      </c>
      <c r="H33" s="113"/>
      <c r="I33" s="113"/>
      <c r="J33" s="113"/>
      <c r="K33" s="113"/>
      <c r="L33" s="113"/>
      <c r="M33" s="113"/>
    </row>
    <row r="34" spans="1:13" ht="19.9" customHeight="1">
      <c r="A34" s="336" t="s">
        <v>318</v>
      </c>
      <c r="B34" s="119" t="str">
        <f>A24</f>
        <v>technik analityki</v>
      </c>
      <c r="C34" s="125">
        <v>1500</v>
      </c>
      <c r="D34" s="119" t="s">
        <v>166</v>
      </c>
      <c r="E34" s="121">
        <v>15</v>
      </c>
      <c r="F34" s="138">
        <f>C24</f>
        <v>0.5186486382291666</v>
      </c>
      <c r="G34" s="178">
        <f t="shared" si="2"/>
        <v>0.005186486382291667</v>
      </c>
      <c r="H34" s="113"/>
      <c r="I34" s="113"/>
      <c r="J34" s="113"/>
      <c r="K34" s="113"/>
      <c r="L34" s="113"/>
      <c r="M34" s="113"/>
    </row>
    <row r="35" spans="1:13" ht="19.9" customHeight="1">
      <c r="A35" s="337"/>
      <c r="B35" s="119" t="str">
        <f>A25</f>
        <v>pomoc laboratoryjna</v>
      </c>
      <c r="C35" s="125">
        <v>1500</v>
      </c>
      <c r="D35" s="119" t="s">
        <v>166</v>
      </c>
      <c r="E35" s="121">
        <v>15</v>
      </c>
      <c r="F35" s="138">
        <f>C25</f>
        <v>0.4141391625</v>
      </c>
      <c r="G35" s="178">
        <f t="shared" si="2"/>
        <v>0.004141391625</v>
      </c>
      <c r="H35" s="113"/>
      <c r="I35" s="113"/>
      <c r="J35" s="113"/>
      <c r="K35" s="113"/>
      <c r="L35" s="113"/>
      <c r="M35" s="113"/>
    </row>
    <row r="36" spans="1:13" ht="15">
      <c r="A36" s="339" t="s">
        <v>279</v>
      </c>
      <c r="B36" s="340"/>
      <c r="C36" s="340"/>
      <c r="D36" s="340"/>
      <c r="E36" s="340"/>
      <c r="F36" s="340"/>
      <c r="G36" s="127">
        <f>SUM(G29:G35)</f>
        <v>1.5897738240816603</v>
      </c>
      <c r="H36" s="113"/>
      <c r="I36" s="113"/>
      <c r="J36" s="113"/>
      <c r="K36" s="113"/>
      <c r="L36" s="113"/>
      <c r="M36" s="113"/>
    </row>
    <row r="37" spans="1:13" ht="15">
      <c r="A37" s="142"/>
      <c r="B37" s="142"/>
      <c r="C37" s="142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ht="15">
      <c r="A38" s="142"/>
      <c r="B38" s="142"/>
      <c r="C38" s="14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26.45" customHeight="1">
      <c r="A39" s="342" t="s">
        <v>334</v>
      </c>
      <c r="B39" s="342"/>
      <c r="C39" s="134">
        <f>H19</f>
        <v>1.4585141099409216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25.15" customHeight="1">
      <c r="A40" s="335" t="s">
        <v>335</v>
      </c>
      <c r="B40" s="335"/>
      <c r="C40" s="134">
        <f>G36</f>
        <v>1.5897738240816603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25.15" customHeight="1">
      <c r="A41" s="175" t="s">
        <v>209</v>
      </c>
      <c r="B41" s="176"/>
      <c r="C41" s="177">
        <f>SUM(C39:C40)</f>
        <v>3.048287934022582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8" spans="1:13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</sheetData>
  <mergeCells count="6">
    <mergeCell ref="A40:B40"/>
    <mergeCell ref="B1:C1"/>
    <mergeCell ref="A19:G19"/>
    <mergeCell ref="A34:A35"/>
    <mergeCell ref="A36:F36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4C1CA-6878-4459-A751-7686CE8BCCCD}">
  <sheetPr>
    <tabColor rgb="FFFFFFCC"/>
  </sheetPr>
  <dimension ref="A1:M50"/>
  <sheetViews>
    <sheetView workbookViewId="0" topLeftCell="A24">
      <selection activeCell="B13" sqref="B13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procedur'!C60</f>
        <v>Jonogram (Na, K)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procedur'!B60</f>
        <v>O35.N45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43.9" customHeight="1">
      <c r="A8" s="119">
        <f>'Przykładowe materiały - ceny'!A122</f>
        <v>1122</v>
      </c>
      <c r="B8" s="120" t="str">
        <f>'Przykładowe materiały - ceny'!B122</f>
        <v>Odczynnik do badania K</v>
      </c>
      <c r="C8" s="119" t="str">
        <f>'Przykładowe materiały - ceny'!C122</f>
        <v>odczynnik do badań</v>
      </c>
      <c r="D8" s="119">
        <v>1</v>
      </c>
      <c r="E8" s="119" t="str">
        <f>'Przykładowe materiały - ceny'!E122</f>
        <v>szt</v>
      </c>
      <c r="F8" s="119">
        <v>1</v>
      </c>
      <c r="G8" s="122">
        <f>'Przykładowe materiały - ceny'!G122</f>
        <v>0.15961263157894737</v>
      </c>
      <c r="H8" s="123">
        <f>(F8/D8)*G8</f>
        <v>0.15961263157894737</v>
      </c>
      <c r="I8" s="124"/>
      <c r="J8" s="113"/>
      <c r="K8" s="113"/>
      <c r="L8" s="113"/>
      <c r="M8" s="113"/>
    </row>
    <row r="9" spans="1:13" ht="30">
      <c r="A9" s="119">
        <f>'Przykładowe materiały - ceny'!A123</f>
        <v>1123</v>
      </c>
      <c r="B9" s="120" t="str">
        <f>'Przykładowe materiały - ceny'!B123</f>
        <v>Odczynnik do badania Na</v>
      </c>
      <c r="C9" s="119" t="str">
        <f>'Przykładowe materiały - ceny'!C123</f>
        <v>odczynnik do badań</v>
      </c>
      <c r="D9" s="119">
        <v>1</v>
      </c>
      <c r="E9" s="119" t="str">
        <f>'Przykładowe materiały - ceny'!E123</f>
        <v>szt</v>
      </c>
      <c r="F9" s="119">
        <v>1</v>
      </c>
      <c r="G9" s="122">
        <f>'Przykładowe materiały - ceny'!G123</f>
        <v>0.15961263157894737</v>
      </c>
      <c r="H9" s="174">
        <f aca="true" t="shared" si="0" ref="H9:H13">(F9/D9)*G9</f>
        <v>0.15961263157894737</v>
      </c>
      <c r="I9" s="124"/>
      <c r="J9" s="113"/>
      <c r="K9" s="113"/>
      <c r="L9" s="113"/>
      <c r="M9" s="113"/>
    </row>
    <row r="10" spans="1:13" ht="45">
      <c r="A10" s="119">
        <f>'Przykładowe materiały - ceny'!A124</f>
        <v>1124</v>
      </c>
      <c r="B10" s="120" t="str">
        <f>'Przykładowe materiały - ceny'!B124</f>
        <v>Odczynnik do kalibracji Ise Standard High</v>
      </c>
      <c r="C10" s="119" t="str">
        <f>'Przykładowe materiały - ceny'!C124</f>
        <v>odczynnik  do kalibracji</v>
      </c>
      <c r="D10" s="119">
        <f>'Przykładowe materiały - ceny'!D124</f>
        <v>55000</v>
      </c>
      <c r="E10" s="119" t="str">
        <f>'Przykładowe materiały - ceny'!E124</f>
        <v>zestaw roczny</v>
      </c>
      <c r="F10" s="119">
        <v>1</v>
      </c>
      <c r="G10" s="122">
        <f>'Przykładowe materiały - ceny'!G124</f>
        <v>2368.8288</v>
      </c>
      <c r="H10" s="174">
        <f t="shared" si="0"/>
        <v>0.04306961454545454</v>
      </c>
      <c r="I10" s="124" t="s">
        <v>486</v>
      </c>
      <c r="J10" s="113"/>
      <c r="K10" s="113"/>
      <c r="L10" s="113"/>
      <c r="M10" s="113"/>
    </row>
    <row r="11" spans="1:13" ht="45">
      <c r="A11" s="119">
        <f>'Przykładowe materiały - ceny'!A125</f>
        <v>1125</v>
      </c>
      <c r="B11" s="120" t="str">
        <f>'Przykładowe materiały - ceny'!B125</f>
        <v>Odczynnik do kalibracji Ise Standard Low</v>
      </c>
      <c r="C11" s="119" t="str">
        <f>'Przykładowe materiały - ceny'!C125</f>
        <v>odczynnik  do kalibracji</v>
      </c>
      <c r="D11" s="119">
        <f>'Przykładowe materiały - ceny'!D125</f>
        <v>55000</v>
      </c>
      <c r="E11" s="119" t="str">
        <f>'Przykładowe materiały - ceny'!E125</f>
        <v>zestaw roczny</v>
      </c>
      <c r="F11" s="119">
        <v>1</v>
      </c>
      <c r="G11" s="122">
        <f>'Przykładowe materiały - ceny'!G125</f>
        <v>2368.8288</v>
      </c>
      <c r="H11" s="174">
        <f t="shared" si="0"/>
        <v>0.04306961454545454</v>
      </c>
      <c r="I11" s="124" t="s">
        <v>486</v>
      </c>
      <c r="J11" s="113"/>
      <c r="K11" s="113"/>
      <c r="L11" s="113"/>
      <c r="M11" s="113"/>
    </row>
    <row r="12" spans="1:13" ht="30">
      <c r="A12" s="119">
        <f>'Przykładowe materiały - ceny'!A93</f>
        <v>1091</v>
      </c>
      <c r="B12" s="120" t="str">
        <f>'Przykładowe materiały - ceny'!B93</f>
        <v>Odczynnik do kontroli PCCCM1</v>
      </c>
      <c r="C12" s="119" t="str">
        <f>'Przykładowe materiały - ceny'!C93</f>
        <v>materiał do kontroli</v>
      </c>
      <c r="D12" s="125">
        <f>'Przykładowe materiały - ceny'!D93</f>
        <v>370000</v>
      </c>
      <c r="E12" s="119" t="str">
        <f>'Przykładowe materiały - ceny'!E93</f>
        <v>zestaw roczny</v>
      </c>
      <c r="F12" s="119">
        <v>1</v>
      </c>
      <c r="G12" s="122">
        <f>'Przykładowe materiały - ceny'!G93</f>
        <v>1797.1200000000001</v>
      </c>
      <c r="H12" s="174">
        <f t="shared" si="0"/>
        <v>0.004857081081081081</v>
      </c>
      <c r="I12" s="124" t="s">
        <v>432</v>
      </c>
      <c r="J12" s="113"/>
      <c r="K12" s="113"/>
      <c r="L12" s="113"/>
      <c r="M12" s="113"/>
    </row>
    <row r="13" spans="1:13" ht="30">
      <c r="A13" s="119">
        <f>'Przykładowe materiały - ceny'!A94</f>
        <v>1092</v>
      </c>
      <c r="B13" s="120" t="str">
        <f>'Przykładowe materiały - ceny'!B94</f>
        <v>Odczynnik do kontroli PCCCM2</v>
      </c>
      <c r="C13" s="119" t="str">
        <f>'Przykładowe materiały - ceny'!C94</f>
        <v>materiał do kontroli</v>
      </c>
      <c r="D13" s="125">
        <f>'Przykładowe materiały - ceny'!D94</f>
        <v>370000</v>
      </c>
      <c r="E13" s="119" t="str">
        <f>'Przykładowe materiały - ceny'!E94</f>
        <v>zestaw roczny</v>
      </c>
      <c r="F13" s="119">
        <v>1</v>
      </c>
      <c r="G13" s="122">
        <f>'Przykładowe materiały - ceny'!G94</f>
        <v>2021.7600000000002</v>
      </c>
      <c r="H13" s="174">
        <f t="shared" si="0"/>
        <v>0.005464216216216217</v>
      </c>
      <c r="I13" s="124" t="s">
        <v>432</v>
      </c>
      <c r="J13" s="113"/>
      <c r="K13" s="113"/>
      <c r="L13" s="113"/>
      <c r="M13" s="113"/>
    </row>
    <row r="14" spans="1:13" ht="45" customHeight="1">
      <c r="A14" s="119"/>
      <c r="B14" s="124" t="s">
        <v>487</v>
      </c>
      <c r="C14" s="124"/>
      <c r="D14" s="125"/>
      <c r="E14" s="124"/>
      <c r="F14" s="124"/>
      <c r="G14" s="126"/>
      <c r="H14" s="123">
        <f>'Załącznik 3'!H26</f>
        <v>0.5563338684357084</v>
      </c>
      <c r="I14" s="124"/>
      <c r="J14" s="113"/>
      <c r="K14" s="113"/>
      <c r="L14" s="113"/>
      <c r="M14" s="113"/>
    </row>
    <row r="15" spans="1:13" s="25" customFormat="1" ht="37.15" customHeight="1">
      <c r="A15" s="20"/>
      <c r="B15" s="21" t="s">
        <v>561</v>
      </c>
      <c r="C15" s="22"/>
      <c r="D15" s="24"/>
      <c r="E15" s="23"/>
      <c r="F15" s="24"/>
      <c r="G15" s="24"/>
      <c r="H15" s="42">
        <f>'Przykładowe materiały wspólne'!H29</f>
        <v>0.07908550171815339</v>
      </c>
      <c r="I15" s="26"/>
      <c r="J15" s="69"/>
      <c r="K15" s="69"/>
      <c r="L15" s="69"/>
      <c r="M15" s="69"/>
    </row>
    <row r="16" spans="1:13" ht="15">
      <c r="A16" s="145"/>
      <c r="B16" s="145"/>
      <c r="C16" s="145"/>
      <c r="D16" s="145"/>
      <c r="E16" s="145"/>
      <c r="F16" s="145"/>
      <c r="G16" s="145"/>
      <c r="H16" s="145"/>
      <c r="I16" s="145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15">
      <c r="A19" s="124"/>
      <c r="B19" s="124"/>
      <c r="C19" s="124"/>
      <c r="D19" s="125"/>
      <c r="E19" s="124"/>
      <c r="F19" s="124"/>
      <c r="G19" s="126"/>
      <c r="H19" s="123"/>
      <c r="I19" s="124"/>
      <c r="J19" s="113"/>
      <c r="K19" s="113"/>
      <c r="L19" s="113"/>
      <c r="M19" s="113"/>
    </row>
    <row r="20" spans="1:13" ht="15">
      <c r="A20" s="124"/>
      <c r="B20" s="124"/>
      <c r="C20" s="124"/>
      <c r="D20" s="125"/>
      <c r="E20" s="124"/>
      <c r="F20" s="124"/>
      <c r="G20" s="126"/>
      <c r="H20" s="123"/>
      <c r="I20" s="124"/>
      <c r="J20" s="113"/>
      <c r="K20" s="113"/>
      <c r="L20" s="113"/>
      <c r="M20" s="113"/>
    </row>
    <row r="21" spans="1:13" ht="20.45" customHeight="1">
      <c r="A21" s="339" t="s">
        <v>221</v>
      </c>
      <c r="B21" s="340"/>
      <c r="C21" s="340"/>
      <c r="D21" s="340"/>
      <c r="E21" s="340"/>
      <c r="F21" s="340"/>
      <c r="G21" s="341"/>
      <c r="H21" s="127">
        <f>SUM(H8:H20)</f>
        <v>1.051105159699963</v>
      </c>
      <c r="I21" s="124"/>
      <c r="J21" s="113"/>
      <c r="K21" s="113"/>
      <c r="L21" s="113"/>
      <c r="M21" s="113"/>
    </row>
    <row r="22" spans="1:13" ht="15">
      <c r="A22" s="128"/>
      <c r="B22" s="128"/>
      <c r="C22" s="128"/>
      <c r="D22" s="129"/>
      <c r="E22" s="128"/>
      <c r="F22" s="128"/>
      <c r="G22" s="129"/>
      <c r="H22" s="128"/>
      <c r="I22" s="128"/>
      <c r="J22" s="113"/>
      <c r="K22" s="113"/>
      <c r="L22" s="113"/>
      <c r="M22" s="113"/>
    </row>
    <row r="23" spans="1:13" ht="15">
      <c r="A23" s="112" t="s">
        <v>175</v>
      </c>
      <c r="B23" s="113"/>
      <c r="C23" s="113"/>
      <c r="D23" s="130"/>
      <c r="E23" s="113"/>
      <c r="F23" s="113"/>
      <c r="G23" s="130"/>
      <c r="H23" s="128"/>
      <c r="I23" s="128"/>
      <c r="J23" s="113"/>
      <c r="K23" s="113"/>
      <c r="L23" s="113"/>
      <c r="M23" s="113"/>
    </row>
    <row r="24" spans="1:13" ht="15">
      <c r="A24" s="112" t="s">
        <v>176</v>
      </c>
      <c r="B24" s="131" t="s">
        <v>226</v>
      </c>
      <c r="C24" s="131" t="s">
        <v>227</v>
      </c>
      <c r="D24" s="113"/>
      <c r="E24" s="113"/>
      <c r="F24" s="113"/>
      <c r="G24" s="113"/>
      <c r="H24" s="132"/>
      <c r="I24" s="128"/>
      <c r="J24" s="113"/>
      <c r="K24" s="113"/>
      <c r="L24" s="113"/>
      <c r="M24" s="113"/>
    </row>
    <row r="25" spans="1:13" ht="15">
      <c r="A25" s="133" t="s">
        <v>167</v>
      </c>
      <c r="B25" s="134">
        <f>'Przykładowe stawki wynagrodzeń'!E14</f>
        <v>44.821322413636366</v>
      </c>
      <c r="C25" s="134">
        <f>B25/60</f>
        <v>0.7470220402272728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 t="s">
        <v>207</v>
      </c>
      <c r="B26" s="136">
        <f>'Przykładowe stawki wynagrodzeń'!E19</f>
        <v>31.11891829375</v>
      </c>
      <c r="C26" s="136">
        <f aca="true" t="shared" si="1" ref="C26:C27">B26/60</f>
        <v>0.5186486382291666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15">
      <c r="A27" s="135" t="s">
        <v>208</v>
      </c>
      <c r="B27" s="136">
        <f>'Przykładowe stawki wynagrodzeń'!E21</f>
        <v>24.84834975</v>
      </c>
      <c r="C27" s="136">
        <f t="shared" si="1"/>
        <v>0.4141391625</v>
      </c>
      <c r="D27" s="113"/>
      <c r="E27" s="113"/>
      <c r="F27" s="113"/>
      <c r="G27" s="113"/>
      <c r="H27" s="113"/>
      <c r="I27" s="113"/>
      <c r="J27" s="113"/>
      <c r="K27" s="113"/>
      <c r="L27" s="113"/>
      <c r="M27" s="113"/>
    </row>
    <row r="28" spans="1:13" ht="15">
      <c r="A28" s="135"/>
      <c r="B28" s="136"/>
      <c r="C28" s="136"/>
      <c r="D28" s="113"/>
      <c r="E28" s="113"/>
      <c r="F28" s="113"/>
      <c r="G28" s="113"/>
      <c r="H28" s="113"/>
      <c r="I28" s="113"/>
      <c r="J28" s="113"/>
      <c r="K28" s="113"/>
      <c r="L28" s="113"/>
      <c r="M28" s="113"/>
    </row>
    <row r="29" spans="1:13" ht="60">
      <c r="A29" s="114" t="s">
        <v>232</v>
      </c>
      <c r="B29" s="114" t="s">
        <v>222</v>
      </c>
      <c r="C29" s="114" t="s">
        <v>214</v>
      </c>
      <c r="D29" s="114" t="s">
        <v>233</v>
      </c>
      <c r="E29" s="114" t="s">
        <v>234</v>
      </c>
      <c r="F29" s="114" t="s">
        <v>223</v>
      </c>
      <c r="G29" s="114" t="s">
        <v>224</v>
      </c>
      <c r="H29" s="113"/>
      <c r="I29" s="113"/>
      <c r="J29" s="113"/>
      <c r="K29" s="113"/>
      <c r="L29" s="113"/>
      <c r="M29" s="113"/>
    </row>
    <row r="30" spans="1:13" ht="15">
      <c r="A30" s="118"/>
      <c r="B30" s="116" t="s">
        <v>153</v>
      </c>
      <c r="C30" s="116" t="s">
        <v>155</v>
      </c>
      <c r="D30" s="116" t="s">
        <v>156</v>
      </c>
      <c r="E30" s="116" t="s">
        <v>157</v>
      </c>
      <c r="F30" s="116" t="s">
        <v>158</v>
      </c>
      <c r="G30" s="137" t="s">
        <v>225</v>
      </c>
      <c r="H30" s="113"/>
      <c r="I30" s="113"/>
      <c r="J30" s="113"/>
      <c r="K30" s="113"/>
      <c r="L30" s="113"/>
      <c r="M30" s="113"/>
    </row>
    <row r="31" spans="1:13" ht="20.45" customHeight="1">
      <c r="A31" s="124" t="s">
        <v>238</v>
      </c>
      <c r="B31" s="119" t="str">
        <f>A26</f>
        <v>technik analityki</v>
      </c>
      <c r="C31" s="119">
        <v>3</v>
      </c>
      <c r="D31" s="119" t="s">
        <v>166</v>
      </c>
      <c r="E31" s="121">
        <v>5</v>
      </c>
      <c r="F31" s="138">
        <f>C26</f>
        <v>0.5186486382291666</v>
      </c>
      <c r="G31" s="139">
        <f>(E31/C31)*F31</f>
        <v>0.8644143970486111</v>
      </c>
      <c r="H31" s="113"/>
      <c r="I31" s="113"/>
      <c r="J31" s="113"/>
      <c r="K31" s="113"/>
      <c r="L31" s="113"/>
      <c r="M31" s="113"/>
    </row>
    <row r="32" spans="1:13" ht="20.45" customHeight="1">
      <c r="A32" s="124" t="s">
        <v>387</v>
      </c>
      <c r="B32" s="119" t="str">
        <f>A27</f>
        <v>pomoc laboratoryjna</v>
      </c>
      <c r="C32" s="125">
        <v>1500</v>
      </c>
      <c r="D32" s="119" t="s">
        <v>166</v>
      </c>
      <c r="E32" s="121">
        <v>5</v>
      </c>
      <c r="F32" s="138">
        <f>C27</f>
        <v>0.4141391625</v>
      </c>
      <c r="G32" s="178">
        <f aca="true" t="shared" si="2" ref="G32:G37">(E32/C32)*F32</f>
        <v>0.0013804638750000001</v>
      </c>
      <c r="H32" s="113"/>
      <c r="I32" s="113"/>
      <c r="J32" s="113"/>
      <c r="K32" s="113"/>
      <c r="L32" s="113"/>
      <c r="M32" s="113"/>
    </row>
    <row r="33" spans="1:13" ht="25.15" customHeight="1">
      <c r="A33" s="124" t="s">
        <v>418</v>
      </c>
      <c r="B33" s="140" t="str">
        <f>A25</f>
        <v>diagnosta laboratoryjny</v>
      </c>
      <c r="C33" s="125">
        <v>1500</v>
      </c>
      <c r="D33" s="119" t="s">
        <v>166</v>
      </c>
      <c r="E33" s="121">
        <v>60</v>
      </c>
      <c r="F33" s="138">
        <f>C25</f>
        <v>0.7470220402272728</v>
      </c>
      <c r="G33" s="178">
        <f t="shared" si="2"/>
        <v>0.029880881609090915</v>
      </c>
      <c r="H33" s="113"/>
      <c r="I33" s="113"/>
      <c r="J33" s="113"/>
      <c r="K33" s="113"/>
      <c r="L33" s="113"/>
      <c r="M33" s="113"/>
    </row>
    <row r="34" spans="1:13" ht="19.9" customHeight="1">
      <c r="A34" s="124" t="s">
        <v>420</v>
      </c>
      <c r="B34" s="119" t="str">
        <f>A25</f>
        <v>diagnosta laboratoryjny</v>
      </c>
      <c r="C34" s="125">
        <v>60</v>
      </c>
      <c r="D34" s="119" t="s">
        <v>166</v>
      </c>
      <c r="E34" s="121">
        <v>35</v>
      </c>
      <c r="F34" s="138">
        <f>C25</f>
        <v>0.7470220402272728</v>
      </c>
      <c r="G34" s="178">
        <f t="shared" si="2"/>
        <v>0.4357628567992425</v>
      </c>
      <c r="H34" s="113"/>
      <c r="I34" s="113"/>
      <c r="J34" s="113"/>
      <c r="K34" s="113"/>
      <c r="L34" s="113"/>
      <c r="M34" s="113"/>
    </row>
    <row r="35" spans="1:13" ht="19.9" customHeight="1">
      <c r="A35" s="124" t="s">
        <v>317</v>
      </c>
      <c r="B35" s="119" t="str">
        <f>A25</f>
        <v>diagnosta laboratoryjny</v>
      </c>
      <c r="C35" s="125">
        <v>60</v>
      </c>
      <c r="D35" s="119" t="s">
        <v>166</v>
      </c>
      <c r="E35" s="121">
        <v>20</v>
      </c>
      <c r="F35" s="138">
        <f>C25</f>
        <v>0.7470220402272728</v>
      </c>
      <c r="G35" s="178">
        <f t="shared" si="2"/>
        <v>0.24900734674242425</v>
      </c>
      <c r="H35" s="113"/>
      <c r="I35" s="113"/>
      <c r="J35" s="113"/>
      <c r="K35" s="113"/>
      <c r="L35" s="113"/>
      <c r="M35" s="113"/>
    </row>
    <row r="36" spans="1:13" ht="19.9" customHeight="1">
      <c r="A36" s="336" t="s">
        <v>318</v>
      </c>
      <c r="B36" s="119" t="str">
        <f>A26</f>
        <v>technik analityki</v>
      </c>
      <c r="C36" s="125">
        <v>1500</v>
      </c>
      <c r="D36" s="119" t="s">
        <v>166</v>
      </c>
      <c r="E36" s="121">
        <v>15</v>
      </c>
      <c r="F36" s="138">
        <f>C26</f>
        <v>0.5186486382291666</v>
      </c>
      <c r="G36" s="178">
        <f t="shared" si="2"/>
        <v>0.005186486382291667</v>
      </c>
      <c r="H36" s="113"/>
      <c r="I36" s="113"/>
      <c r="J36" s="113"/>
      <c r="K36" s="113"/>
      <c r="L36" s="113"/>
      <c r="M36" s="113"/>
    </row>
    <row r="37" spans="1:13" ht="19.9" customHeight="1">
      <c r="A37" s="337"/>
      <c r="B37" s="119" t="str">
        <f>A27</f>
        <v>pomoc laboratoryjna</v>
      </c>
      <c r="C37" s="125">
        <v>1500</v>
      </c>
      <c r="D37" s="119" t="s">
        <v>166</v>
      </c>
      <c r="E37" s="121">
        <v>15</v>
      </c>
      <c r="F37" s="138">
        <f>C27</f>
        <v>0.4141391625</v>
      </c>
      <c r="G37" s="178">
        <f t="shared" si="2"/>
        <v>0.004141391625</v>
      </c>
      <c r="H37" s="113"/>
      <c r="I37" s="113"/>
      <c r="J37" s="113"/>
      <c r="K37" s="113"/>
      <c r="L37" s="113"/>
      <c r="M37" s="113"/>
    </row>
    <row r="38" spans="1:13" ht="15">
      <c r="A38" s="339" t="s">
        <v>279</v>
      </c>
      <c r="B38" s="340"/>
      <c r="C38" s="340"/>
      <c r="D38" s="340"/>
      <c r="E38" s="340"/>
      <c r="F38" s="340"/>
      <c r="G38" s="127">
        <f>SUM(G31:G37)</f>
        <v>1.5897738240816603</v>
      </c>
      <c r="H38" s="113"/>
      <c r="I38" s="113"/>
      <c r="J38" s="113"/>
      <c r="K38" s="113"/>
      <c r="L38" s="113"/>
      <c r="M38" s="113"/>
    </row>
    <row r="39" spans="1:13" ht="15">
      <c r="A39" s="142"/>
      <c r="B39" s="142"/>
      <c r="C39" s="142"/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15">
      <c r="A40" s="142"/>
      <c r="B40" s="142"/>
      <c r="C40" s="143"/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26.45" customHeight="1">
      <c r="A41" s="342" t="s">
        <v>334</v>
      </c>
      <c r="B41" s="342"/>
      <c r="C41" s="134">
        <f>H21</f>
        <v>1.051105159699963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25.15" customHeight="1">
      <c r="A42" s="335" t="s">
        <v>335</v>
      </c>
      <c r="B42" s="335"/>
      <c r="C42" s="134">
        <f>G38</f>
        <v>1.5897738240816603</v>
      </c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25.15" customHeight="1">
      <c r="A43" s="175" t="s">
        <v>209</v>
      </c>
      <c r="B43" s="176"/>
      <c r="C43" s="177">
        <f>SUM(C41:C42)</f>
        <v>2.640878983781623</v>
      </c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6" spans="1:13" ht="15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</row>
    <row r="47" spans="1:13" ht="15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</row>
    <row r="50" spans="1:13" ht="15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</row>
  </sheetData>
  <mergeCells count="6">
    <mergeCell ref="A42:B42"/>
    <mergeCell ref="B1:C1"/>
    <mergeCell ref="A21:G21"/>
    <mergeCell ref="A36:A37"/>
    <mergeCell ref="A38:F38"/>
    <mergeCell ref="A41:B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5CEBC-D2CC-4138-9817-394573C80069}">
  <sheetPr>
    <tabColor rgb="FFFFFFCC"/>
  </sheetPr>
  <dimension ref="A1:M48"/>
  <sheetViews>
    <sheetView workbookViewId="0" topLeftCell="A28">
      <selection activeCell="A13" sqref="A13:XFD13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procedur'!C61</f>
        <v>Kinaza fosfokreatynowa (CK)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procedur'!B61</f>
        <v>M18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43.9" customHeight="1">
      <c r="A8" s="119">
        <f>'Przykładowe materiały - ceny'!A132</f>
        <v>1132</v>
      </c>
      <c r="B8" s="120" t="str">
        <f>'Przykładowe materiały - ceny'!B132</f>
        <v>Odczynnik do oznaczenia CK</v>
      </c>
      <c r="C8" s="119" t="str">
        <f>'Przykładowe materiały - ceny'!C132</f>
        <v>odczynnik do badań</v>
      </c>
      <c r="D8" s="119">
        <v>1</v>
      </c>
      <c r="E8" s="119" t="str">
        <f>'Przykładowe materiały - ceny'!E132</f>
        <v>szt</v>
      </c>
      <c r="F8" s="119">
        <v>1</v>
      </c>
      <c r="G8" s="122">
        <f>'Przykładowe materiały - ceny'!G132</f>
        <v>2.3212800000000002</v>
      </c>
      <c r="H8" s="123">
        <f>(F8/D8)*G8</f>
        <v>2.3212800000000002</v>
      </c>
      <c r="I8" s="124"/>
      <c r="J8" s="113"/>
      <c r="K8" s="113"/>
      <c r="L8" s="113"/>
      <c r="M8" s="113"/>
    </row>
    <row r="9" spans="1:13" ht="45">
      <c r="A9" s="119">
        <f>'Przykładowe materiały - ceny'!A92</f>
        <v>1090</v>
      </c>
      <c r="B9" s="120" t="str">
        <f>'Przykładowe materiały - ceny'!B92</f>
        <v>Odczynnik do kalibracji CFAS</v>
      </c>
      <c r="C9" s="119" t="str">
        <f>'Przykładowe materiały - ceny'!C92</f>
        <v>odczynnik  do kalibracji</v>
      </c>
      <c r="D9" s="119">
        <f>'Przykładowe materiały - ceny'!D92</f>
        <v>370000</v>
      </c>
      <c r="E9" s="119" t="str">
        <f>'Przykładowe materiały - ceny'!E92</f>
        <v>zestaw roczny</v>
      </c>
      <c r="F9" s="119">
        <v>1</v>
      </c>
      <c r="G9" s="122">
        <f>'Przykładowe materiały - ceny'!G92</f>
        <v>494.208</v>
      </c>
      <c r="H9" s="174">
        <f aca="true" t="shared" si="0" ref="H9:H11">(F9/D9)*G9</f>
        <v>0.0013356972972972973</v>
      </c>
      <c r="I9" s="124" t="s">
        <v>432</v>
      </c>
      <c r="J9" s="113"/>
      <c r="K9" s="113"/>
      <c r="L9" s="113"/>
      <c r="M9" s="113"/>
    </row>
    <row r="10" spans="1:13" ht="30">
      <c r="A10" s="119">
        <f>'Przykładowe materiały - ceny'!A93</f>
        <v>1091</v>
      </c>
      <c r="B10" s="120" t="str">
        <f>'Przykładowe materiały - ceny'!B93</f>
        <v>Odczynnik do kontroli PCCCM1</v>
      </c>
      <c r="C10" s="119" t="str">
        <f>'Przykładowe materiały - ceny'!C93</f>
        <v>materiał do kontroli</v>
      </c>
      <c r="D10" s="125">
        <f>'Przykładowe materiały - ceny'!D93</f>
        <v>370000</v>
      </c>
      <c r="E10" s="119" t="str">
        <f>'Przykładowe materiały - ceny'!E93</f>
        <v>zestaw roczny</v>
      </c>
      <c r="F10" s="119">
        <v>1</v>
      </c>
      <c r="G10" s="122">
        <f>'Przykładowe materiały - ceny'!G93</f>
        <v>1797.1200000000001</v>
      </c>
      <c r="H10" s="174">
        <f t="shared" si="0"/>
        <v>0.004857081081081081</v>
      </c>
      <c r="I10" s="124" t="s">
        <v>432</v>
      </c>
      <c r="J10" s="113"/>
      <c r="K10" s="113"/>
      <c r="L10" s="113"/>
      <c r="M10" s="113"/>
    </row>
    <row r="11" spans="1:13" ht="30">
      <c r="A11" s="119">
        <f>'Przykładowe materiały - ceny'!A94</f>
        <v>1092</v>
      </c>
      <c r="B11" s="120" t="str">
        <f>'Przykładowe materiały - ceny'!B94</f>
        <v>Odczynnik do kontroli PCCCM2</v>
      </c>
      <c r="C11" s="119" t="str">
        <f>'Przykładowe materiały - ceny'!C94</f>
        <v>materiał do kontroli</v>
      </c>
      <c r="D11" s="125">
        <f>'Przykładowe materiały - ceny'!D94</f>
        <v>370000</v>
      </c>
      <c r="E11" s="119" t="str">
        <f>'Przykładowe materiały - ceny'!E94</f>
        <v>zestaw roczny</v>
      </c>
      <c r="F11" s="119">
        <v>1</v>
      </c>
      <c r="G11" s="122">
        <f>'Przykładowe materiały - ceny'!G94</f>
        <v>2021.7600000000002</v>
      </c>
      <c r="H11" s="174">
        <f t="shared" si="0"/>
        <v>0.005464216216216217</v>
      </c>
      <c r="I11" s="124" t="s">
        <v>432</v>
      </c>
      <c r="J11" s="113"/>
      <c r="K11" s="113"/>
      <c r="L11" s="113"/>
      <c r="M11" s="113"/>
    </row>
    <row r="12" spans="1:13" ht="45" customHeight="1">
      <c r="A12" s="119"/>
      <c r="B12" s="124" t="s">
        <v>416</v>
      </c>
      <c r="C12" s="124"/>
      <c r="D12" s="125"/>
      <c r="E12" s="124"/>
      <c r="F12" s="124"/>
      <c r="G12" s="126"/>
      <c r="H12" s="123">
        <f>'Załącznik 2'!H20</f>
        <v>0.23179417873873875</v>
      </c>
      <c r="I12" s="124"/>
      <c r="J12" s="113"/>
      <c r="K12" s="113"/>
      <c r="L12" s="113"/>
      <c r="M12" s="113"/>
    </row>
    <row r="13" spans="1:13" s="25" customFormat="1" ht="37.15" customHeight="1">
      <c r="A13" s="20"/>
      <c r="B13" s="21" t="s">
        <v>561</v>
      </c>
      <c r="C13" s="22"/>
      <c r="D13" s="24"/>
      <c r="E13" s="23"/>
      <c r="F13" s="24"/>
      <c r="G13" s="24"/>
      <c r="H13" s="42">
        <f>'Przykładowe materiały wspólne'!H29</f>
        <v>0.07908550171815339</v>
      </c>
      <c r="I13" s="26"/>
      <c r="J13" s="69"/>
      <c r="K13" s="69"/>
      <c r="L13" s="69"/>
      <c r="M13" s="69"/>
    </row>
    <row r="14" spans="1:13" ht="15">
      <c r="A14" s="145"/>
      <c r="B14" s="145"/>
      <c r="C14" s="145"/>
      <c r="D14" s="145"/>
      <c r="E14" s="145"/>
      <c r="F14" s="145"/>
      <c r="G14" s="145"/>
      <c r="H14" s="145"/>
      <c r="I14" s="145"/>
      <c r="J14" s="113"/>
      <c r="K14" s="113"/>
      <c r="L14" s="113"/>
      <c r="M14" s="113"/>
    </row>
    <row r="15" spans="1:13" ht="15">
      <c r="A15" s="124"/>
      <c r="B15" s="124"/>
      <c r="C15" s="124"/>
      <c r="D15" s="125"/>
      <c r="E15" s="124"/>
      <c r="F15" s="124"/>
      <c r="G15" s="126"/>
      <c r="H15" s="123"/>
      <c r="I15" s="124"/>
      <c r="J15" s="113"/>
      <c r="K15" s="113"/>
      <c r="L15" s="113"/>
      <c r="M15" s="113"/>
    </row>
    <row r="16" spans="1:13" ht="15">
      <c r="A16" s="124"/>
      <c r="B16" s="124"/>
      <c r="C16" s="124"/>
      <c r="D16" s="125"/>
      <c r="E16" s="124"/>
      <c r="F16" s="124"/>
      <c r="G16" s="126"/>
      <c r="H16" s="123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20.45" customHeight="1">
      <c r="A19" s="339" t="s">
        <v>221</v>
      </c>
      <c r="B19" s="340"/>
      <c r="C19" s="340"/>
      <c r="D19" s="340"/>
      <c r="E19" s="340"/>
      <c r="F19" s="340"/>
      <c r="G19" s="341"/>
      <c r="H19" s="127">
        <f>SUM(H8:H18)</f>
        <v>2.6438166750514873</v>
      </c>
      <c r="I19" s="124"/>
      <c r="J19" s="113"/>
      <c r="K19" s="113"/>
      <c r="L19" s="113"/>
      <c r="M19" s="113"/>
    </row>
    <row r="20" spans="1:13" ht="15">
      <c r="A20" s="128"/>
      <c r="B20" s="128"/>
      <c r="C20" s="128"/>
      <c r="D20" s="129"/>
      <c r="E20" s="128"/>
      <c r="F20" s="128"/>
      <c r="G20" s="129"/>
      <c r="H20" s="128"/>
      <c r="I20" s="128"/>
      <c r="J20" s="113"/>
      <c r="K20" s="113"/>
      <c r="L20" s="113"/>
      <c r="M20" s="113"/>
    </row>
    <row r="21" spans="1:13" ht="15">
      <c r="A21" s="112" t="s">
        <v>175</v>
      </c>
      <c r="B21" s="113"/>
      <c r="C21" s="113"/>
      <c r="D21" s="130"/>
      <c r="E21" s="113"/>
      <c r="F21" s="113"/>
      <c r="G21" s="130"/>
      <c r="H21" s="128"/>
      <c r="I21" s="128"/>
      <c r="J21" s="113"/>
      <c r="K21" s="113"/>
      <c r="L21" s="113"/>
      <c r="M21" s="113"/>
    </row>
    <row r="22" spans="1:13" ht="15">
      <c r="A22" s="112" t="s">
        <v>176</v>
      </c>
      <c r="B22" s="131" t="s">
        <v>226</v>
      </c>
      <c r="C22" s="131" t="s">
        <v>227</v>
      </c>
      <c r="D22" s="113"/>
      <c r="E22" s="113"/>
      <c r="F22" s="113"/>
      <c r="G22" s="113"/>
      <c r="H22" s="132"/>
      <c r="I22" s="128"/>
      <c r="J22" s="113"/>
      <c r="K22" s="113"/>
      <c r="L22" s="113"/>
      <c r="M22" s="113"/>
    </row>
    <row r="23" spans="1:13" ht="15">
      <c r="A23" s="133" t="s">
        <v>167</v>
      </c>
      <c r="B23" s="134">
        <f>'Przykładowe stawki wynagrodzeń'!E14</f>
        <v>44.821322413636366</v>
      </c>
      <c r="C23" s="134">
        <f>B23/60</f>
        <v>0.7470220402272728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5">
      <c r="A24" s="135" t="s">
        <v>207</v>
      </c>
      <c r="B24" s="136">
        <f>'Przykładowe stawki wynagrodzeń'!E19</f>
        <v>31.11891829375</v>
      </c>
      <c r="C24" s="136">
        <f aca="true" t="shared" si="1" ref="C24:C25">B24/60</f>
        <v>0.5186486382291666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208</v>
      </c>
      <c r="B25" s="136">
        <f>'Przykładowe stawki wynagrodzeń'!E21</f>
        <v>24.84834975</v>
      </c>
      <c r="C25" s="136">
        <f t="shared" si="1"/>
        <v>0.4141391625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/>
      <c r="B26" s="136"/>
      <c r="C26" s="136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60">
      <c r="A27" s="114" t="s">
        <v>232</v>
      </c>
      <c r="B27" s="114" t="s">
        <v>222</v>
      </c>
      <c r="C27" s="114" t="s">
        <v>214</v>
      </c>
      <c r="D27" s="114" t="s">
        <v>233</v>
      </c>
      <c r="E27" s="114" t="s">
        <v>234</v>
      </c>
      <c r="F27" s="114" t="s">
        <v>223</v>
      </c>
      <c r="G27" s="114" t="s">
        <v>224</v>
      </c>
      <c r="H27" s="113"/>
      <c r="I27" s="113"/>
      <c r="J27" s="113"/>
      <c r="K27" s="113"/>
      <c r="L27" s="113"/>
      <c r="M27" s="113"/>
    </row>
    <row r="28" spans="1:13" ht="15">
      <c r="A28" s="118"/>
      <c r="B28" s="116" t="s">
        <v>153</v>
      </c>
      <c r="C28" s="116" t="s">
        <v>155</v>
      </c>
      <c r="D28" s="116" t="s">
        <v>156</v>
      </c>
      <c r="E28" s="116" t="s">
        <v>157</v>
      </c>
      <c r="F28" s="116" t="s">
        <v>158</v>
      </c>
      <c r="G28" s="137" t="s">
        <v>225</v>
      </c>
      <c r="H28" s="113"/>
      <c r="I28" s="113"/>
      <c r="J28" s="113"/>
      <c r="K28" s="113"/>
      <c r="L28" s="113"/>
      <c r="M28" s="113"/>
    </row>
    <row r="29" spans="1:13" ht="20.45" customHeight="1">
      <c r="A29" s="124" t="s">
        <v>238</v>
      </c>
      <c r="B29" s="119" t="str">
        <f>A24</f>
        <v>technik analityki</v>
      </c>
      <c r="C29" s="119">
        <v>3</v>
      </c>
      <c r="D29" s="119" t="s">
        <v>166</v>
      </c>
      <c r="E29" s="121">
        <v>5</v>
      </c>
      <c r="F29" s="138">
        <f>C24</f>
        <v>0.5186486382291666</v>
      </c>
      <c r="G29" s="139">
        <f>(E29/C29)*F29</f>
        <v>0.8644143970486111</v>
      </c>
      <c r="H29" s="113"/>
      <c r="I29" s="113"/>
      <c r="J29" s="113"/>
      <c r="K29" s="113"/>
      <c r="L29" s="113"/>
      <c r="M29" s="113"/>
    </row>
    <row r="30" spans="1:13" ht="20.45" customHeight="1">
      <c r="A30" s="124" t="s">
        <v>387</v>
      </c>
      <c r="B30" s="119" t="str">
        <f>A25</f>
        <v>pomoc laboratoryjna</v>
      </c>
      <c r="C30" s="125">
        <v>1500</v>
      </c>
      <c r="D30" s="119" t="s">
        <v>166</v>
      </c>
      <c r="E30" s="121">
        <v>5</v>
      </c>
      <c r="F30" s="138">
        <f>C25</f>
        <v>0.4141391625</v>
      </c>
      <c r="G30" s="178">
        <f aca="true" t="shared" si="2" ref="G30:G35">(E30/C30)*F30</f>
        <v>0.0013804638750000001</v>
      </c>
      <c r="H30" s="113"/>
      <c r="I30" s="113"/>
      <c r="J30" s="113"/>
      <c r="K30" s="113"/>
      <c r="L30" s="113"/>
      <c r="M30" s="113"/>
    </row>
    <row r="31" spans="1:13" ht="25.15" customHeight="1">
      <c r="A31" s="124" t="s">
        <v>418</v>
      </c>
      <c r="B31" s="140" t="str">
        <f>A23</f>
        <v>diagnosta laboratoryjny</v>
      </c>
      <c r="C31" s="125">
        <v>1500</v>
      </c>
      <c r="D31" s="119" t="s">
        <v>166</v>
      </c>
      <c r="E31" s="121">
        <v>60</v>
      </c>
      <c r="F31" s="138">
        <f>C23</f>
        <v>0.7470220402272728</v>
      </c>
      <c r="G31" s="178">
        <f t="shared" si="2"/>
        <v>0.029880881609090915</v>
      </c>
      <c r="H31" s="113"/>
      <c r="I31" s="113"/>
      <c r="J31" s="113"/>
      <c r="K31" s="113"/>
      <c r="L31" s="113"/>
      <c r="M31" s="113"/>
    </row>
    <row r="32" spans="1:13" ht="19.9" customHeight="1">
      <c r="A32" s="124" t="s">
        <v>420</v>
      </c>
      <c r="B32" s="119" t="str">
        <f>A23</f>
        <v>diagnosta laboratoryjny</v>
      </c>
      <c r="C32" s="125">
        <v>60</v>
      </c>
      <c r="D32" s="119" t="s">
        <v>166</v>
      </c>
      <c r="E32" s="121">
        <v>35</v>
      </c>
      <c r="F32" s="138">
        <f>C23</f>
        <v>0.7470220402272728</v>
      </c>
      <c r="G32" s="178">
        <f t="shared" si="2"/>
        <v>0.4357628567992425</v>
      </c>
      <c r="H32" s="113"/>
      <c r="I32" s="113"/>
      <c r="J32" s="113"/>
      <c r="K32" s="113"/>
      <c r="L32" s="113"/>
      <c r="M32" s="113"/>
    </row>
    <row r="33" spans="1:13" ht="19.9" customHeight="1">
      <c r="A33" s="124" t="s">
        <v>317</v>
      </c>
      <c r="B33" s="119" t="str">
        <f>A23</f>
        <v>diagnosta laboratoryjny</v>
      </c>
      <c r="C33" s="125">
        <v>60</v>
      </c>
      <c r="D33" s="119" t="s">
        <v>166</v>
      </c>
      <c r="E33" s="121">
        <v>20</v>
      </c>
      <c r="F33" s="138">
        <f>C23</f>
        <v>0.7470220402272728</v>
      </c>
      <c r="G33" s="178">
        <f t="shared" si="2"/>
        <v>0.24900734674242425</v>
      </c>
      <c r="H33" s="113"/>
      <c r="I33" s="113"/>
      <c r="J33" s="113"/>
      <c r="K33" s="113"/>
      <c r="L33" s="113"/>
      <c r="M33" s="113"/>
    </row>
    <row r="34" spans="1:13" ht="19.9" customHeight="1">
      <c r="A34" s="336" t="s">
        <v>318</v>
      </c>
      <c r="B34" s="119" t="str">
        <f>A24</f>
        <v>technik analityki</v>
      </c>
      <c r="C34" s="125">
        <v>1500</v>
      </c>
      <c r="D34" s="119" t="s">
        <v>166</v>
      </c>
      <c r="E34" s="121">
        <v>15</v>
      </c>
      <c r="F34" s="138">
        <f>C24</f>
        <v>0.5186486382291666</v>
      </c>
      <c r="G34" s="178">
        <f t="shared" si="2"/>
        <v>0.005186486382291667</v>
      </c>
      <c r="H34" s="113"/>
      <c r="I34" s="113"/>
      <c r="J34" s="113"/>
      <c r="K34" s="113"/>
      <c r="L34" s="113"/>
      <c r="M34" s="113"/>
    </row>
    <row r="35" spans="1:13" ht="19.9" customHeight="1">
      <c r="A35" s="337"/>
      <c r="B35" s="119" t="str">
        <f>A25</f>
        <v>pomoc laboratoryjna</v>
      </c>
      <c r="C35" s="125">
        <v>1500</v>
      </c>
      <c r="D35" s="119" t="s">
        <v>166</v>
      </c>
      <c r="E35" s="121">
        <v>15</v>
      </c>
      <c r="F35" s="138">
        <f>C25</f>
        <v>0.4141391625</v>
      </c>
      <c r="G35" s="178">
        <f t="shared" si="2"/>
        <v>0.004141391625</v>
      </c>
      <c r="H35" s="113"/>
      <c r="I35" s="113"/>
      <c r="J35" s="113"/>
      <c r="K35" s="113"/>
      <c r="L35" s="113"/>
      <c r="M35" s="113"/>
    </row>
    <row r="36" spans="1:13" ht="15">
      <c r="A36" s="339" t="s">
        <v>279</v>
      </c>
      <c r="B36" s="340"/>
      <c r="C36" s="340"/>
      <c r="D36" s="340"/>
      <c r="E36" s="340"/>
      <c r="F36" s="340"/>
      <c r="G36" s="127">
        <f>SUM(G29:G35)</f>
        <v>1.5897738240816603</v>
      </c>
      <c r="H36" s="113"/>
      <c r="I36" s="113"/>
      <c r="J36" s="113"/>
      <c r="K36" s="113"/>
      <c r="L36" s="113"/>
      <c r="M36" s="113"/>
    </row>
    <row r="37" spans="1:13" ht="15">
      <c r="A37" s="142"/>
      <c r="B37" s="142"/>
      <c r="C37" s="142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ht="15">
      <c r="A38" s="142"/>
      <c r="B38" s="142"/>
      <c r="C38" s="14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26.45" customHeight="1">
      <c r="A39" s="342" t="s">
        <v>334</v>
      </c>
      <c r="B39" s="342"/>
      <c r="C39" s="134">
        <f>H19</f>
        <v>2.6438166750514873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25.15" customHeight="1">
      <c r="A40" s="335" t="s">
        <v>335</v>
      </c>
      <c r="B40" s="335"/>
      <c r="C40" s="134">
        <f>G36</f>
        <v>1.5897738240816603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25.15" customHeight="1">
      <c r="A41" s="175" t="s">
        <v>209</v>
      </c>
      <c r="B41" s="176"/>
      <c r="C41" s="177">
        <f>SUM(C39:C40)</f>
        <v>4.233590499133148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8" spans="1:13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</sheetData>
  <mergeCells count="6">
    <mergeCell ref="A40:B40"/>
    <mergeCell ref="B1:C1"/>
    <mergeCell ref="A19:G19"/>
    <mergeCell ref="A34:A35"/>
    <mergeCell ref="A36:F36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F6A25-D952-4CF6-9CA7-47B321CE729C}">
  <sheetPr>
    <tabColor rgb="FFFFFFCC"/>
  </sheetPr>
  <dimension ref="A1:M48"/>
  <sheetViews>
    <sheetView workbookViewId="0" topLeftCell="A28">
      <selection activeCell="A13" sqref="A13:XFD13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procedur'!C62</f>
        <v>Kwas moczowy w surowicy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procedur'!B62</f>
        <v>M45.1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43.9" customHeight="1">
      <c r="A8" s="119">
        <f>'Przykładowe materiały - ceny'!A133</f>
        <v>1133</v>
      </c>
      <c r="B8" s="120" t="str">
        <f>'Przykładowe materiały - ceny'!B133</f>
        <v>Odczynnik do oznaczenia kwasu moczowego</v>
      </c>
      <c r="C8" s="119" t="str">
        <f>'Przykładowe materiały - ceny'!C133</f>
        <v>odczynnik do badań</v>
      </c>
      <c r="D8" s="119">
        <v>1</v>
      </c>
      <c r="E8" s="119" t="str">
        <f>'Przykładowe materiały - ceny'!E133</f>
        <v>szt</v>
      </c>
      <c r="F8" s="119">
        <v>1</v>
      </c>
      <c r="G8" s="122">
        <f>'Przykładowe materiały - ceny'!G133</f>
        <v>0.7261841622198506</v>
      </c>
      <c r="H8" s="123">
        <f>(F8/D8)*G8</f>
        <v>0.7261841622198506</v>
      </c>
      <c r="I8" s="124"/>
      <c r="J8" s="113"/>
      <c r="K8" s="113"/>
      <c r="L8" s="113"/>
      <c r="M8" s="113"/>
    </row>
    <row r="9" spans="1:13" ht="45">
      <c r="A9" s="119">
        <f>'Przykładowe materiały - ceny'!A92</f>
        <v>1090</v>
      </c>
      <c r="B9" s="120" t="str">
        <f>'Przykładowe materiały - ceny'!B92</f>
        <v>Odczynnik do kalibracji CFAS</v>
      </c>
      <c r="C9" s="119" t="str">
        <f>'Przykładowe materiały - ceny'!C92</f>
        <v>odczynnik  do kalibracji</v>
      </c>
      <c r="D9" s="119">
        <f>'Przykładowe materiały - ceny'!D92</f>
        <v>370000</v>
      </c>
      <c r="E9" s="119" t="str">
        <f>'Przykładowe materiały - ceny'!E92</f>
        <v>zestaw roczny</v>
      </c>
      <c r="F9" s="119">
        <v>1</v>
      </c>
      <c r="G9" s="122">
        <f>'Przykładowe materiały - ceny'!G92</f>
        <v>494.208</v>
      </c>
      <c r="H9" s="174">
        <f aca="true" t="shared" si="0" ref="H9:H11">(F9/D9)*G9</f>
        <v>0.0013356972972972973</v>
      </c>
      <c r="I9" s="124" t="s">
        <v>432</v>
      </c>
      <c r="J9" s="113"/>
      <c r="K9" s="113"/>
      <c r="L9" s="113"/>
      <c r="M9" s="113"/>
    </row>
    <row r="10" spans="1:13" ht="30">
      <c r="A10" s="119">
        <f>'Przykładowe materiały - ceny'!A93</f>
        <v>1091</v>
      </c>
      <c r="B10" s="120" t="str">
        <f>'Przykładowe materiały - ceny'!B93</f>
        <v>Odczynnik do kontroli PCCCM1</v>
      </c>
      <c r="C10" s="119" t="str">
        <f>'Przykładowe materiały - ceny'!C93</f>
        <v>materiał do kontroli</v>
      </c>
      <c r="D10" s="125">
        <f>'Przykładowe materiały - ceny'!D93</f>
        <v>370000</v>
      </c>
      <c r="E10" s="119" t="str">
        <f>'Przykładowe materiały - ceny'!E93</f>
        <v>zestaw roczny</v>
      </c>
      <c r="F10" s="119">
        <v>1</v>
      </c>
      <c r="G10" s="122">
        <f>'Przykładowe materiały - ceny'!G93</f>
        <v>1797.1200000000001</v>
      </c>
      <c r="H10" s="174">
        <f t="shared" si="0"/>
        <v>0.004857081081081081</v>
      </c>
      <c r="I10" s="124" t="s">
        <v>432</v>
      </c>
      <c r="J10" s="113"/>
      <c r="K10" s="113"/>
      <c r="L10" s="113"/>
      <c r="M10" s="113"/>
    </row>
    <row r="11" spans="1:13" ht="30">
      <c r="A11" s="119">
        <f>'Przykładowe materiały - ceny'!A94</f>
        <v>1092</v>
      </c>
      <c r="B11" s="120" t="str">
        <f>'Przykładowe materiały - ceny'!B94</f>
        <v>Odczynnik do kontroli PCCCM2</v>
      </c>
      <c r="C11" s="119" t="str">
        <f>'Przykładowe materiały - ceny'!C94</f>
        <v>materiał do kontroli</v>
      </c>
      <c r="D11" s="125">
        <f>'Przykładowe materiały - ceny'!D94</f>
        <v>370000</v>
      </c>
      <c r="E11" s="119" t="str">
        <f>'Przykładowe materiały - ceny'!E94</f>
        <v>zestaw roczny</v>
      </c>
      <c r="F11" s="119">
        <v>1</v>
      </c>
      <c r="G11" s="122">
        <f>'Przykładowe materiały - ceny'!G94</f>
        <v>2021.7600000000002</v>
      </c>
      <c r="H11" s="174">
        <f t="shared" si="0"/>
        <v>0.005464216216216217</v>
      </c>
      <c r="I11" s="124" t="s">
        <v>432</v>
      </c>
      <c r="J11" s="113"/>
      <c r="K11" s="113"/>
      <c r="L11" s="113"/>
      <c r="M11" s="113"/>
    </row>
    <row r="12" spans="1:13" ht="45" customHeight="1">
      <c r="A12" s="119"/>
      <c r="B12" s="124" t="s">
        <v>416</v>
      </c>
      <c r="C12" s="124"/>
      <c r="D12" s="125"/>
      <c r="E12" s="124"/>
      <c r="F12" s="124"/>
      <c r="G12" s="126"/>
      <c r="H12" s="123">
        <f>'Załącznik 2'!H20</f>
        <v>0.23179417873873875</v>
      </c>
      <c r="I12" s="124"/>
      <c r="J12" s="113"/>
      <c r="K12" s="113"/>
      <c r="L12" s="113"/>
      <c r="M12" s="113"/>
    </row>
    <row r="13" spans="1:13" s="25" customFormat="1" ht="37.15" customHeight="1">
      <c r="A13" s="20"/>
      <c r="B13" s="21" t="s">
        <v>561</v>
      </c>
      <c r="C13" s="22"/>
      <c r="D13" s="24"/>
      <c r="E13" s="23"/>
      <c r="F13" s="24"/>
      <c r="G13" s="24"/>
      <c r="H13" s="42">
        <f>'Przykładowe materiały wspólne'!H29</f>
        <v>0.07908550171815339</v>
      </c>
      <c r="I13" s="26"/>
      <c r="J13" s="69"/>
      <c r="K13" s="69"/>
      <c r="L13" s="69"/>
      <c r="M13" s="69"/>
    </row>
    <row r="14" spans="1:13" ht="15">
      <c r="A14" s="145"/>
      <c r="B14" s="145"/>
      <c r="C14" s="145"/>
      <c r="D14" s="145"/>
      <c r="E14" s="145"/>
      <c r="F14" s="145"/>
      <c r="G14" s="145"/>
      <c r="H14" s="145"/>
      <c r="I14" s="145"/>
      <c r="J14" s="113"/>
      <c r="K14" s="113"/>
      <c r="L14" s="113"/>
      <c r="M14" s="113"/>
    </row>
    <row r="15" spans="1:13" ht="15">
      <c r="A15" s="124"/>
      <c r="B15" s="124"/>
      <c r="C15" s="124"/>
      <c r="D15" s="125"/>
      <c r="E15" s="124"/>
      <c r="F15" s="124"/>
      <c r="G15" s="126"/>
      <c r="H15" s="123"/>
      <c r="I15" s="124"/>
      <c r="J15" s="113"/>
      <c r="K15" s="113"/>
      <c r="L15" s="113"/>
      <c r="M15" s="113"/>
    </row>
    <row r="16" spans="1:13" ht="15">
      <c r="A16" s="124"/>
      <c r="B16" s="124"/>
      <c r="C16" s="124"/>
      <c r="D16" s="125"/>
      <c r="E16" s="124"/>
      <c r="F16" s="124"/>
      <c r="G16" s="126"/>
      <c r="H16" s="123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20.45" customHeight="1">
      <c r="A19" s="339" t="s">
        <v>221</v>
      </c>
      <c r="B19" s="340"/>
      <c r="C19" s="340"/>
      <c r="D19" s="340"/>
      <c r="E19" s="340"/>
      <c r="F19" s="340"/>
      <c r="G19" s="341"/>
      <c r="H19" s="127">
        <f>SUM(H8:H18)</f>
        <v>1.0487208372713372</v>
      </c>
      <c r="I19" s="124"/>
      <c r="J19" s="113"/>
      <c r="K19" s="113"/>
      <c r="L19" s="113"/>
      <c r="M19" s="113"/>
    </row>
    <row r="20" spans="1:13" ht="15">
      <c r="A20" s="128"/>
      <c r="B20" s="128"/>
      <c r="C20" s="128"/>
      <c r="D20" s="129"/>
      <c r="E20" s="128"/>
      <c r="F20" s="128"/>
      <c r="G20" s="129"/>
      <c r="H20" s="128"/>
      <c r="I20" s="128"/>
      <c r="J20" s="113"/>
      <c r="K20" s="113"/>
      <c r="L20" s="113"/>
      <c r="M20" s="113"/>
    </row>
    <row r="21" spans="1:13" ht="15">
      <c r="A21" s="112" t="s">
        <v>175</v>
      </c>
      <c r="B21" s="113"/>
      <c r="C21" s="113"/>
      <c r="D21" s="130"/>
      <c r="E21" s="113"/>
      <c r="F21" s="113"/>
      <c r="G21" s="130"/>
      <c r="H21" s="128"/>
      <c r="I21" s="128"/>
      <c r="J21" s="113"/>
      <c r="K21" s="113"/>
      <c r="L21" s="113"/>
      <c r="M21" s="113"/>
    </row>
    <row r="22" spans="1:13" ht="15">
      <c r="A22" s="112" t="s">
        <v>176</v>
      </c>
      <c r="B22" s="131" t="s">
        <v>226</v>
      </c>
      <c r="C22" s="131" t="s">
        <v>227</v>
      </c>
      <c r="D22" s="113"/>
      <c r="E22" s="113"/>
      <c r="F22" s="113"/>
      <c r="G22" s="113"/>
      <c r="H22" s="132"/>
      <c r="I22" s="128"/>
      <c r="J22" s="113"/>
      <c r="K22" s="113"/>
      <c r="L22" s="113"/>
      <c r="M22" s="113"/>
    </row>
    <row r="23" spans="1:13" ht="15">
      <c r="A23" s="133" t="s">
        <v>167</v>
      </c>
      <c r="B23" s="134">
        <f>'Przykładowe stawki wynagrodzeń'!E14</f>
        <v>44.821322413636366</v>
      </c>
      <c r="C23" s="134">
        <f>B23/60</f>
        <v>0.7470220402272728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5">
      <c r="A24" s="135" t="s">
        <v>207</v>
      </c>
      <c r="B24" s="136">
        <f>'Przykładowe stawki wynagrodzeń'!E19</f>
        <v>31.11891829375</v>
      </c>
      <c r="C24" s="136">
        <f aca="true" t="shared" si="1" ref="C24:C25">B24/60</f>
        <v>0.5186486382291666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208</v>
      </c>
      <c r="B25" s="136">
        <f>'Przykładowe stawki wynagrodzeń'!E21</f>
        <v>24.84834975</v>
      </c>
      <c r="C25" s="136">
        <f t="shared" si="1"/>
        <v>0.4141391625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/>
      <c r="B26" s="136"/>
      <c r="C26" s="136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60">
      <c r="A27" s="114" t="s">
        <v>232</v>
      </c>
      <c r="B27" s="114" t="s">
        <v>222</v>
      </c>
      <c r="C27" s="114" t="s">
        <v>214</v>
      </c>
      <c r="D27" s="114" t="s">
        <v>233</v>
      </c>
      <c r="E27" s="114" t="s">
        <v>234</v>
      </c>
      <c r="F27" s="114" t="s">
        <v>223</v>
      </c>
      <c r="G27" s="114" t="s">
        <v>224</v>
      </c>
      <c r="H27" s="113"/>
      <c r="I27" s="113"/>
      <c r="J27" s="113"/>
      <c r="K27" s="113"/>
      <c r="L27" s="113"/>
      <c r="M27" s="113"/>
    </row>
    <row r="28" spans="1:13" ht="15">
      <c r="A28" s="118"/>
      <c r="B28" s="116" t="s">
        <v>153</v>
      </c>
      <c r="C28" s="116" t="s">
        <v>155</v>
      </c>
      <c r="D28" s="116" t="s">
        <v>156</v>
      </c>
      <c r="E28" s="116" t="s">
        <v>157</v>
      </c>
      <c r="F28" s="116" t="s">
        <v>158</v>
      </c>
      <c r="G28" s="137" t="s">
        <v>225</v>
      </c>
      <c r="H28" s="113"/>
      <c r="I28" s="113"/>
      <c r="J28" s="113"/>
      <c r="K28" s="113"/>
      <c r="L28" s="113"/>
      <c r="M28" s="113"/>
    </row>
    <row r="29" spans="1:13" ht="20.45" customHeight="1">
      <c r="A29" s="124" t="s">
        <v>238</v>
      </c>
      <c r="B29" s="119" t="str">
        <f>A24</f>
        <v>technik analityki</v>
      </c>
      <c r="C29" s="119">
        <v>3</v>
      </c>
      <c r="D29" s="119" t="s">
        <v>166</v>
      </c>
      <c r="E29" s="121">
        <v>5</v>
      </c>
      <c r="F29" s="138">
        <f>C24</f>
        <v>0.5186486382291666</v>
      </c>
      <c r="G29" s="139">
        <f>(E29/C29)*F29</f>
        <v>0.8644143970486111</v>
      </c>
      <c r="H29" s="113"/>
      <c r="I29" s="113"/>
      <c r="J29" s="113"/>
      <c r="K29" s="113"/>
      <c r="L29" s="113"/>
      <c r="M29" s="113"/>
    </row>
    <row r="30" spans="1:13" ht="20.45" customHeight="1">
      <c r="A30" s="124" t="s">
        <v>387</v>
      </c>
      <c r="B30" s="119" t="str">
        <f>A25</f>
        <v>pomoc laboratoryjna</v>
      </c>
      <c r="C30" s="125">
        <v>1500</v>
      </c>
      <c r="D30" s="119" t="s">
        <v>166</v>
      </c>
      <c r="E30" s="121">
        <v>5</v>
      </c>
      <c r="F30" s="138">
        <f>C25</f>
        <v>0.4141391625</v>
      </c>
      <c r="G30" s="178">
        <f aca="true" t="shared" si="2" ref="G30:G35">(E30/C30)*F30</f>
        <v>0.0013804638750000001</v>
      </c>
      <c r="H30" s="113"/>
      <c r="I30" s="113"/>
      <c r="J30" s="113"/>
      <c r="K30" s="113"/>
      <c r="L30" s="113"/>
      <c r="M30" s="113"/>
    </row>
    <row r="31" spans="1:13" ht="25.15" customHeight="1">
      <c r="A31" s="124" t="s">
        <v>418</v>
      </c>
      <c r="B31" s="140" t="str">
        <f>A23</f>
        <v>diagnosta laboratoryjny</v>
      </c>
      <c r="C31" s="125">
        <v>1500</v>
      </c>
      <c r="D31" s="119" t="s">
        <v>166</v>
      </c>
      <c r="E31" s="121">
        <v>60</v>
      </c>
      <c r="F31" s="138">
        <f>C23</f>
        <v>0.7470220402272728</v>
      </c>
      <c r="G31" s="178">
        <f t="shared" si="2"/>
        <v>0.029880881609090915</v>
      </c>
      <c r="H31" s="113"/>
      <c r="I31" s="113"/>
      <c r="J31" s="113"/>
      <c r="K31" s="113"/>
      <c r="L31" s="113"/>
      <c r="M31" s="113"/>
    </row>
    <row r="32" spans="1:13" ht="19.9" customHeight="1">
      <c r="A32" s="124" t="s">
        <v>420</v>
      </c>
      <c r="B32" s="119" t="str">
        <f>A23</f>
        <v>diagnosta laboratoryjny</v>
      </c>
      <c r="C32" s="125">
        <v>60</v>
      </c>
      <c r="D32" s="119" t="s">
        <v>166</v>
      </c>
      <c r="E32" s="121">
        <v>35</v>
      </c>
      <c r="F32" s="138">
        <f>C23</f>
        <v>0.7470220402272728</v>
      </c>
      <c r="G32" s="178">
        <f t="shared" si="2"/>
        <v>0.4357628567992425</v>
      </c>
      <c r="H32" s="113"/>
      <c r="I32" s="113"/>
      <c r="J32" s="113"/>
      <c r="K32" s="113"/>
      <c r="L32" s="113"/>
      <c r="M32" s="113"/>
    </row>
    <row r="33" spans="1:13" ht="19.9" customHeight="1">
      <c r="A33" s="124" t="s">
        <v>317</v>
      </c>
      <c r="B33" s="119" t="str">
        <f>A23</f>
        <v>diagnosta laboratoryjny</v>
      </c>
      <c r="C33" s="125">
        <v>60</v>
      </c>
      <c r="D33" s="119" t="s">
        <v>166</v>
      </c>
      <c r="E33" s="121">
        <v>20</v>
      </c>
      <c r="F33" s="138">
        <f>C23</f>
        <v>0.7470220402272728</v>
      </c>
      <c r="G33" s="178">
        <f t="shared" si="2"/>
        <v>0.24900734674242425</v>
      </c>
      <c r="H33" s="113"/>
      <c r="I33" s="113"/>
      <c r="J33" s="113"/>
      <c r="K33" s="113"/>
      <c r="L33" s="113"/>
      <c r="M33" s="113"/>
    </row>
    <row r="34" spans="1:13" ht="19.9" customHeight="1">
      <c r="A34" s="336" t="s">
        <v>318</v>
      </c>
      <c r="B34" s="119" t="str">
        <f>A24</f>
        <v>technik analityki</v>
      </c>
      <c r="C34" s="125">
        <v>1500</v>
      </c>
      <c r="D34" s="119" t="s">
        <v>166</v>
      </c>
      <c r="E34" s="121">
        <v>15</v>
      </c>
      <c r="F34" s="138">
        <f>C24</f>
        <v>0.5186486382291666</v>
      </c>
      <c r="G34" s="178">
        <f t="shared" si="2"/>
        <v>0.005186486382291667</v>
      </c>
      <c r="H34" s="113"/>
      <c r="I34" s="113"/>
      <c r="J34" s="113"/>
      <c r="K34" s="113"/>
      <c r="L34" s="113"/>
      <c r="M34" s="113"/>
    </row>
    <row r="35" spans="1:13" ht="19.9" customHeight="1">
      <c r="A35" s="337"/>
      <c r="B35" s="119" t="str">
        <f>A25</f>
        <v>pomoc laboratoryjna</v>
      </c>
      <c r="C35" s="125">
        <v>1500</v>
      </c>
      <c r="D35" s="119" t="s">
        <v>166</v>
      </c>
      <c r="E35" s="121">
        <v>15</v>
      </c>
      <c r="F35" s="138">
        <f>C25</f>
        <v>0.4141391625</v>
      </c>
      <c r="G35" s="178">
        <f t="shared" si="2"/>
        <v>0.004141391625</v>
      </c>
      <c r="H35" s="113"/>
      <c r="I35" s="113"/>
      <c r="J35" s="113"/>
      <c r="K35" s="113"/>
      <c r="L35" s="113"/>
      <c r="M35" s="113"/>
    </row>
    <row r="36" spans="1:13" ht="15">
      <c r="A36" s="339" t="s">
        <v>279</v>
      </c>
      <c r="B36" s="340"/>
      <c r="C36" s="340"/>
      <c r="D36" s="340"/>
      <c r="E36" s="340"/>
      <c r="F36" s="340"/>
      <c r="G36" s="127">
        <f>SUM(G29:G35)</f>
        <v>1.5897738240816603</v>
      </c>
      <c r="H36" s="113"/>
      <c r="I36" s="113"/>
      <c r="J36" s="113"/>
      <c r="K36" s="113"/>
      <c r="L36" s="113"/>
      <c r="M36" s="113"/>
    </row>
    <row r="37" spans="1:13" ht="15">
      <c r="A37" s="142"/>
      <c r="B37" s="142"/>
      <c r="C37" s="142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ht="15">
      <c r="A38" s="142"/>
      <c r="B38" s="142"/>
      <c r="C38" s="14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26.45" customHeight="1">
      <c r="A39" s="342" t="s">
        <v>334</v>
      </c>
      <c r="B39" s="342"/>
      <c r="C39" s="134">
        <f>H19</f>
        <v>1.0487208372713372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25.15" customHeight="1">
      <c r="A40" s="335" t="s">
        <v>335</v>
      </c>
      <c r="B40" s="335"/>
      <c r="C40" s="134">
        <f>G36</f>
        <v>1.5897738240816603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25.15" customHeight="1">
      <c r="A41" s="175" t="s">
        <v>209</v>
      </c>
      <c r="B41" s="176"/>
      <c r="C41" s="177">
        <f>SUM(C39:C40)</f>
        <v>2.638494661352998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8" spans="1:13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</sheetData>
  <mergeCells count="6">
    <mergeCell ref="A40:B40"/>
    <mergeCell ref="B1:C1"/>
    <mergeCell ref="A19:G19"/>
    <mergeCell ref="A34:A35"/>
    <mergeCell ref="A36:F36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ABC31-55DF-41E3-BF59-8E0134BA4A2A}">
  <sheetPr>
    <tabColor rgb="FFFFFFCC"/>
  </sheetPr>
  <dimension ref="A1:M48"/>
  <sheetViews>
    <sheetView workbookViewId="0" topLeftCell="A28">
      <selection activeCell="A12" sqref="A12:XFD12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procedur'!C63</f>
        <v>Kwas moczowy w moczu dobowym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procedur'!B63</f>
        <v>M45.2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43.9" customHeight="1">
      <c r="A8" s="119">
        <f>'Przykładowe materiały - ceny'!A133</f>
        <v>1133</v>
      </c>
      <c r="B8" s="120" t="str">
        <f>'Przykładowe materiały - ceny'!B133</f>
        <v>Odczynnik do oznaczenia kwasu moczowego</v>
      </c>
      <c r="C8" s="119" t="str">
        <f>'Przykładowe materiały - ceny'!C133</f>
        <v>odczynnik do badań</v>
      </c>
      <c r="D8" s="119">
        <v>1</v>
      </c>
      <c r="E8" s="119" t="str">
        <f>'Przykładowe materiały - ceny'!E133</f>
        <v>szt</v>
      </c>
      <c r="F8" s="119">
        <v>1</v>
      </c>
      <c r="G8" s="122">
        <f>'Przykładowe materiały - ceny'!G133</f>
        <v>0.7261841622198506</v>
      </c>
      <c r="H8" s="123">
        <f>(F8/D8)*G8</f>
        <v>0.7261841622198506</v>
      </c>
      <c r="I8" s="124"/>
      <c r="J8" s="113"/>
      <c r="K8" s="113"/>
      <c r="L8" s="113"/>
      <c r="M8" s="113"/>
    </row>
    <row r="9" spans="1:13" ht="45">
      <c r="A9" s="119">
        <f>'Przykładowe materiały - ceny'!A92</f>
        <v>1090</v>
      </c>
      <c r="B9" s="120" t="str">
        <f>'Przykładowe materiały - ceny'!B92</f>
        <v>Odczynnik do kalibracji CFAS</v>
      </c>
      <c r="C9" s="119" t="str">
        <f>'Przykładowe materiały - ceny'!C92</f>
        <v>odczynnik  do kalibracji</v>
      </c>
      <c r="D9" s="119">
        <f>'Przykładowe materiały - ceny'!D92</f>
        <v>370000</v>
      </c>
      <c r="E9" s="119" t="str">
        <f>'Przykładowe materiały - ceny'!E92</f>
        <v>zestaw roczny</v>
      </c>
      <c r="F9" s="119">
        <v>1</v>
      </c>
      <c r="G9" s="122">
        <f>'Przykładowe materiały - ceny'!G92</f>
        <v>494.208</v>
      </c>
      <c r="H9" s="174">
        <f aca="true" t="shared" si="0" ref="H9:H10">(F9/D9)*G9</f>
        <v>0.0013356972972972973</v>
      </c>
      <c r="I9" s="124" t="s">
        <v>432</v>
      </c>
      <c r="J9" s="113"/>
      <c r="K9" s="113"/>
      <c r="L9" s="113"/>
      <c r="M9" s="113"/>
    </row>
    <row r="10" spans="1:13" ht="30">
      <c r="A10" s="119">
        <f>'Przykładowe materiały - ceny'!A99</f>
        <v>1097</v>
      </c>
      <c r="B10" s="120" t="str">
        <f>'Przykładowe materiały - ceny'!B99</f>
        <v>Kontrola LiquiCheck</v>
      </c>
      <c r="C10" s="119" t="str">
        <f>'Przykładowe materiały - ceny'!C99</f>
        <v>materiał do kontroli</v>
      </c>
      <c r="D10" s="119">
        <f>'Przykładowe materiały - ceny'!D99</f>
        <v>750</v>
      </c>
      <c r="E10" s="119" t="str">
        <f>'Przykładowe materiały - ceny'!E99</f>
        <v>zestaw roczny</v>
      </c>
      <c r="F10" s="119">
        <v>2</v>
      </c>
      <c r="G10" s="122">
        <f>'Przykładowe materiały - ceny'!G99</f>
        <v>662.688</v>
      </c>
      <c r="H10" s="174">
        <f t="shared" si="0"/>
        <v>1.7671679999999999</v>
      </c>
      <c r="I10" s="124" t="s">
        <v>438</v>
      </c>
      <c r="J10" s="113"/>
      <c r="K10" s="113"/>
      <c r="L10" s="113"/>
      <c r="M10" s="113"/>
    </row>
    <row r="11" spans="1:13" ht="45">
      <c r="A11" s="119"/>
      <c r="B11" s="124" t="s">
        <v>416</v>
      </c>
      <c r="C11" s="124"/>
      <c r="D11" s="125"/>
      <c r="E11" s="124"/>
      <c r="F11" s="124"/>
      <c r="G11" s="126"/>
      <c r="H11" s="123">
        <f>'Załącznik 2'!H20</f>
        <v>0.23179417873873875</v>
      </c>
      <c r="I11" s="124"/>
      <c r="J11" s="113"/>
      <c r="K11" s="113"/>
      <c r="L11" s="113"/>
      <c r="M11" s="113"/>
    </row>
    <row r="12" spans="1:13" s="25" customFormat="1" ht="37.15" customHeight="1">
      <c r="A12" s="20"/>
      <c r="B12" s="21" t="s">
        <v>561</v>
      </c>
      <c r="C12" s="22"/>
      <c r="D12" s="24"/>
      <c r="E12" s="23"/>
      <c r="F12" s="24"/>
      <c r="G12" s="24"/>
      <c r="H12" s="42">
        <f>'Przykładowe materiały wspólne'!H29</f>
        <v>0.07908550171815339</v>
      </c>
      <c r="I12" s="26"/>
      <c r="J12" s="69"/>
      <c r="K12" s="69"/>
      <c r="L12" s="69"/>
      <c r="M12" s="69"/>
    </row>
    <row r="13" spans="1:13" ht="15">
      <c r="A13" s="124"/>
      <c r="B13" s="145"/>
      <c r="C13" s="145"/>
      <c r="D13" s="145"/>
      <c r="E13" s="145"/>
      <c r="F13" s="145"/>
      <c r="G13" s="145"/>
      <c r="H13" s="145"/>
      <c r="I13" s="124"/>
      <c r="J13" s="113"/>
      <c r="K13" s="113"/>
      <c r="L13" s="113"/>
      <c r="M13" s="113"/>
    </row>
    <row r="14" spans="1:13" ht="15">
      <c r="A14" s="145"/>
      <c r="B14" s="145"/>
      <c r="C14" s="145"/>
      <c r="D14" s="145"/>
      <c r="E14" s="145"/>
      <c r="F14" s="145"/>
      <c r="G14" s="145"/>
      <c r="H14" s="145"/>
      <c r="I14" s="145"/>
      <c r="J14" s="113"/>
      <c r="K14" s="113"/>
      <c r="L14" s="113"/>
      <c r="M14" s="113"/>
    </row>
    <row r="15" spans="1:13" ht="15">
      <c r="A15" s="124"/>
      <c r="B15" s="124"/>
      <c r="C15" s="124"/>
      <c r="D15" s="125"/>
      <c r="E15" s="124"/>
      <c r="F15" s="124"/>
      <c r="G15" s="126"/>
      <c r="H15" s="123"/>
      <c r="I15" s="124"/>
      <c r="J15" s="113"/>
      <c r="K15" s="113"/>
      <c r="L15" s="113"/>
      <c r="M15" s="113"/>
    </row>
    <row r="16" spans="1:13" ht="15">
      <c r="A16" s="124"/>
      <c r="B16" s="124"/>
      <c r="C16" s="124"/>
      <c r="D16" s="125"/>
      <c r="E16" s="124"/>
      <c r="F16" s="124"/>
      <c r="G16" s="126"/>
      <c r="H16" s="123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20.45" customHeight="1">
      <c r="A19" s="339" t="s">
        <v>221</v>
      </c>
      <c r="B19" s="340"/>
      <c r="C19" s="340"/>
      <c r="D19" s="340"/>
      <c r="E19" s="340"/>
      <c r="F19" s="340"/>
      <c r="G19" s="341"/>
      <c r="H19" s="127">
        <f>SUM(H8:H18)</f>
        <v>2.80556753997404</v>
      </c>
      <c r="I19" s="124"/>
      <c r="J19" s="113"/>
      <c r="K19" s="113"/>
      <c r="L19" s="113"/>
      <c r="M19" s="113"/>
    </row>
    <row r="20" spans="1:13" ht="15">
      <c r="A20" s="128"/>
      <c r="B20" s="128"/>
      <c r="C20" s="128"/>
      <c r="D20" s="129"/>
      <c r="E20" s="128"/>
      <c r="F20" s="128"/>
      <c r="G20" s="129"/>
      <c r="H20" s="128"/>
      <c r="I20" s="128"/>
      <c r="J20" s="113"/>
      <c r="K20" s="113"/>
      <c r="L20" s="113"/>
      <c r="M20" s="113"/>
    </row>
    <row r="21" spans="1:13" ht="15">
      <c r="A21" s="112" t="s">
        <v>175</v>
      </c>
      <c r="B21" s="113"/>
      <c r="C21" s="113"/>
      <c r="D21" s="130"/>
      <c r="E21" s="113"/>
      <c r="F21" s="113"/>
      <c r="G21" s="130"/>
      <c r="H21" s="128"/>
      <c r="I21" s="128"/>
      <c r="J21" s="113"/>
      <c r="K21" s="113"/>
      <c r="L21" s="113"/>
      <c r="M21" s="113"/>
    </row>
    <row r="22" spans="1:13" ht="15">
      <c r="A22" s="112" t="s">
        <v>176</v>
      </c>
      <c r="B22" s="131" t="s">
        <v>226</v>
      </c>
      <c r="C22" s="131" t="s">
        <v>227</v>
      </c>
      <c r="D22" s="113"/>
      <c r="E22" s="113"/>
      <c r="F22" s="113"/>
      <c r="G22" s="113"/>
      <c r="H22" s="132"/>
      <c r="I22" s="128"/>
      <c r="J22" s="113"/>
      <c r="K22" s="113"/>
      <c r="L22" s="113"/>
      <c r="M22" s="113"/>
    </row>
    <row r="23" spans="1:13" ht="15">
      <c r="A23" s="133" t="s">
        <v>167</v>
      </c>
      <c r="B23" s="134">
        <f>'Przykładowe stawki wynagrodzeń'!E14</f>
        <v>44.821322413636366</v>
      </c>
      <c r="C23" s="134">
        <f>B23/60</f>
        <v>0.7470220402272728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5">
      <c r="A24" s="135" t="s">
        <v>207</v>
      </c>
      <c r="B24" s="136">
        <f>'Przykładowe stawki wynagrodzeń'!E19</f>
        <v>31.11891829375</v>
      </c>
      <c r="C24" s="136">
        <f aca="true" t="shared" si="1" ref="C24:C25">B24/60</f>
        <v>0.5186486382291666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208</v>
      </c>
      <c r="B25" s="136">
        <f>'Przykładowe stawki wynagrodzeń'!E21</f>
        <v>24.84834975</v>
      </c>
      <c r="C25" s="136">
        <f t="shared" si="1"/>
        <v>0.4141391625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/>
      <c r="B26" s="136"/>
      <c r="C26" s="136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60">
      <c r="A27" s="114" t="s">
        <v>232</v>
      </c>
      <c r="B27" s="114" t="s">
        <v>222</v>
      </c>
      <c r="C27" s="114" t="s">
        <v>214</v>
      </c>
      <c r="D27" s="114" t="s">
        <v>233</v>
      </c>
      <c r="E27" s="114" t="s">
        <v>234</v>
      </c>
      <c r="F27" s="114" t="s">
        <v>223</v>
      </c>
      <c r="G27" s="114" t="s">
        <v>224</v>
      </c>
      <c r="H27" s="113"/>
      <c r="I27" s="113"/>
      <c r="J27" s="113"/>
      <c r="K27" s="113"/>
      <c r="L27" s="113"/>
      <c r="M27" s="113"/>
    </row>
    <row r="28" spans="1:13" ht="15">
      <c r="A28" s="118"/>
      <c r="B28" s="116" t="s">
        <v>153</v>
      </c>
      <c r="C28" s="116" t="s">
        <v>155</v>
      </c>
      <c r="D28" s="116" t="s">
        <v>156</v>
      </c>
      <c r="E28" s="116" t="s">
        <v>157</v>
      </c>
      <c r="F28" s="116" t="s">
        <v>158</v>
      </c>
      <c r="G28" s="137" t="s">
        <v>225</v>
      </c>
      <c r="H28" s="113"/>
      <c r="I28" s="113"/>
      <c r="J28" s="113"/>
      <c r="K28" s="113"/>
      <c r="L28" s="113"/>
      <c r="M28" s="113"/>
    </row>
    <row r="29" spans="1:13" ht="20.45" customHeight="1">
      <c r="A29" s="124" t="s">
        <v>238</v>
      </c>
      <c r="B29" s="119" t="str">
        <f>A24</f>
        <v>technik analityki</v>
      </c>
      <c r="C29" s="119">
        <v>3</v>
      </c>
      <c r="D29" s="119" t="s">
        <v>166</v>
      </c>
      <c r="E29" s="121">
        <v>5</v>
      </c>
      <c r="F29" s="138">
        <f>C24</f>
        <v>0.5186486382291666</v>
      </c>
      <c r="G29" s="139">
        <f>(E29/C29)*F29</f>
        <v>0.8644143970486111</v>
      </c>
      <c r="H29" s="113"/>
      <c r="I29" s="113"/>
      <c r="J29" s="113"/>
      <c r="K29" s="113"/>
      <c r="L29" s="113"/>
      <c r="M29" s="113"/>
    </row>
    <row r="30" spans="1:13" ht="20.45" customHeight="1">
      <c r="A30" s="124" t="s">
        <v>387</v>
      </c>
      <c r="B30" s="119" t="str">
        <f>A25</f>
        <v>pomoc laboratoryjna</v>
      </c>
      <c r="C30" s="125">
        <v>1500</v>
      </c>
      <c r="D30" s="119" t="s">
        <v>166</v>
      </c>
      <c r="E30" s="121">
        <v>5</v>
      </c>
      <c r="F30" s="138">
        <f>C25</f>
        <v>0.4141391625</v>
      </c>
      <c r="G30" s="178">
        <f aca="true" t="shared" si="2" ref="G30:G35">(E30/C30)*F30</f>
        <v>0.0013804638750000001</v>
      </c>
      <c r="H30" s="113"/>
      <c r="I30" s="113"/>
      <c r="J30" s="113"/>
      <c r="K30" s="113"/>
      <c r="L30" s="113"/>
      <c r="M30" s="113"/>
    </row>
    <row r="31" spans="1:13" ht="25.15" customHeight="1">
      <c r="A31" s="124" t="s">
        <v>418</v>
      </c>
      <c r="B31" s="140" t="str">
        <f>A23</f>
        <v>diagnosta laboratoryjny</v>
      </c>
      <c r="C31" s="125">
        <v>1500</v>
      </c>
      <c r="D31" s="119" t="s">
        <v>166</v>
      </c>
      <c r="E31" s="121">
        <v>60</v>
      </c>
      <c r="F31" s="138">
        <f>C23</f>
        <v>0.7470220402272728</v>
      </c>
      <c r="G31" s="178">
        <f t="shared" si="2"/>
        <v>0.029880881609090915</v>
      </c>
      <c r="H31" s="113"/>
      <c r="I31" s="113"/>
      <c r="J31" s="113"/>
      <c r="K31" s="113"/>
      <c r="L31" s="113"/>
      <c r="M31" s="113"/>
    </row>
    <row r="32" spans="1:13" ht="19.9" customHeight="1">
      <c r="A32" s="124" t="s">
        <v>420</v>
      </c>
      <c r="B32" s="119" t="str">
        <f>A23</f>
        <v>diagnosta laboratoryjny</v>
      </c>
      <c r="C32" s="125">
        <v>60</v>
      </c>
      <c r="D32" s="119" t="s">
        <v>166</v>
      </c>
      <c r="E32" s="121">
        <v>35</v>
      </c>
      <c r="F32" s="138">
        <f>C23</f>
        <v>0.7470220402272728</v>
      </c>
      <c r="G32" s="178">
        <f t="shared" si="2"/>
        <v>0.4357628567992425</v>
      </c>
      <c r="H32" s="113"/>
      <c r="I32" s="113"/>
      <c r="J32" s="113"/>
      <c r="K32" s="113"/>
      <c r="L32" s="113"/>
      <c r="M32" s="113"/>
    </row>
    <row r="33" spans="1:13" ht="19.9" customHeight="1">
      <c r="A33" s="124" t="s">
        <v>317</v>
      </c>
      <c r="B33" s="119" t="str">
        <f>A23</f>
        <v>diagnosta laboratoryjny</v>
      </c>
      <c r="C33" s="125">
        <v>60</v>
      </c>
      <c r="D33" s="119" t="s">
        <v>166</v>
      </c>
      <c r="E33" s="121">
        <v>20</v>
      </c>
      <c r="F33" s="138">
        <f>C23</f>
        <v>0.7470220402272728</v>
      </c>
      <c r="G33" s="178">
        <f t="shared" si="2"/>
        <v>0.24900734674242425</v>
      </c>
      <c r="H33" s="113"/>
      <c r="I33" s="113"/>
      <c r="J33" s="113"/>
      <c r="K33" s="113"/>
      <c r="L33" s="113"/>
      <c r="M33" s="113"/>
    </row>
    <row r="34" spans="1:13" ht="19.9" customHeight="1">
      <c r="A34" s="336" t="s">
        <v>318</v>
      </c>
      <c r="B34" s="119" t="str">
        <f>A24</f>
        <v>technik analityki</v>
      </c>
      <c r="C34" s="125">
        <v>1500</v>
      </c>
      <c r="D34" s="119" t="s">
        <v>166</v>
      </c>
      <c r="E34" s="121">
        <v>15</v>
      </c>
      <c r="F34" s="138">
        <f>C24</f>
        <v>0.5186486382291666</v>
      </c>
      <c r="G34" s="178">
        <f t="shared" si="2"/>
        <v>0.005186486382291667</v>
      </c>
      <c r="H34" s="113"/>
      <c r="I34" s="113"/>
      <c r="J34" s="113"/>
      <c r="K34" s="113"/>
      <c r="L34" s="113"/>
      <c r="M34" s="113"/>
    </row>
    <row r="35" spans="1:13" ht="19.9" customHeight="1">
      <c r="A35" s="337"/>
      <c r="B35" s="119" t="str">
        <f>A25</f>
        <v>pomoc laboratoryjna</v>
      </c>
      <c r="C35" s="125">
        <v>1500</v>
      </c>
      <c r="D35" s="119" t="s">
        <v>166</v>
      </c>
      <c r="E35" s="121">
        <v>15</v>
      </c>
      <c r="F35" s="138">
        <f>C25</f>
        <v>0.4141391625</v>
      </c>
      <c r="G35" s="178">
        <f t="shared" si="2"/>
        <v>0.004141391625</v>
      </c>
      <c r="H35" s="113"/>
      <c r="I35" s="113"/>
      <c r="J35" s="113"/>
      <c r="K35" s="113"/>
      <c r="L35" s="113"/>
      <c r="M35" s="113"/>
    </row>
    <row r="36" spans="1:13" ht="15">
      <c r="A36" s="339" t="s">
        <v>279</v>
      </c>
      <c r="B36" s="340"/>
      <c r="C36" s="340"/>
      <c r="D36" s="340"/>
      <c r="E36" s="340"/>
      <c r="F36" s="340"/>
      <c r="G36" s="127">
        <f>SUM(G29:G35)</f>
        <v>1.5897738240816603</v>
      </c>
      <c r="H36" s="113"/>
      <c r="I36" s="113"/>
      <c r="J36" s="113"/>
      <c r="K36" s="113"/>
      <c r="L36" s="113"/>
      <c r="M36" s="113"/>
    </row>
    <row r="37" spans="1:13" ht="15">
      <c r="A37" s="142"/>
      <c r="B37" s="142"/>
      <c r="C37" s="142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ht="15">
      <c r="A38" s="142"/>
      <c r="B38" s="142"/>
      <c r="C38" s="14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26.45" customHeight="1">
      <c r="A39" s="342" t="s">
        <v>334</v>
      </c>
      <c r="B39" s="342"/>
      <c r="C39" s="134">
        <f>H19</f>
        <v>2.80556753997404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25.15" customHeight="1">
      <c r="A40" s="335" t="s">
        <v>335</v>
      </c>
      <c r="B40" s="335"/>
      <c r="C40" s="134">
        <f>G36</f>
        <v>1.5897738240816603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25.15" customHeight="1">
      <c r="A41" s="175" t="s">
        <v>209</v>
      </c>
      <c r="B41" s="176"/>
      <c r="C41" s="177">
        <f>SUM(C39:C40)</f>
        <v>4.3953413640557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8" spans="1:13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</sheetData>
  <mergeCells count="6">
    <mergeCell ref="A40:B40"/>
    <mergeCell ref="B1:C1"/>
    <mergeCell ref="A19:G19"/>
    <mergeCell ref="A34:A35"/>
    <mergeCell ref="A36:F36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25175-8CD2-45D5-8A53-7394E35A249B}">
  <sheetPr>
    <tabColor rgb="FFFFFFCC"/>
  </sheetPr>
  <dimension ref="A1:M48"/>
  <sheetViews>
    <sheetView workbookViewId="0" topLeftCell="A6">
      <selection activeCell="H13" sqref="H13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procedur'!C64</f>
        <v>Magnez całkowity (Mg) w surowicy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procedur'!B64</f>
        <v>M87.1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43.9" customHeight="1">
      <c r="A8" s="119">
        <f>'Przykładowe materiały - ceny'!A134</f>
        <v>1134</v>
      </c>
      <c r="B8" s="120" t="str">
        <f>'Przykładowe materiały - ceny'!B134</f>
        <v>Odczynnik do oznaczenia magnezu</v>
      </c>
      <c r="C8" s="119" t="str">
        <f>'Przykładowe materiały - ceny'!C134</f>
        <v>odczynnik do badań</v>
      </c>
      <c r="D8" s="119">
        <v>1</v>
      </c>
      <c r="E8" s="119" t="str">
        <f>'Przykładowe materiały - ceny'!E134</f>
        <v>szt</v>
      </c>
      <c r="F8" s="119">
        <v>1</v>
      </c>
      <c r="G8" s="122">
        <f>'Przykładowe materiały - ceny'!G134</f>
        <v>0.8939755102040817</v>
      </c>
      <c r="H8" s="123">
        <f>(F8/D8)*G8</f>
        <v>0.8939755102040817</v>
      </c>
      <c r="I8" s="124"/>
      <c r="J8" s="113"/>
      <c r="K8" s="113"/>
      <c r="L8" s="113"/>
      <c r="M8" s="113"/>
    </row>
    <row r="9" spans="1:13" ht="45">
      <c r="A9" s="119">
        <f>'Przykładowe materiały - ceny'!A92</f>
        <v>1090</v>
      </c>
      <c r="B9" s="120" t="str">
        <f>'Przykładowe materiały - ceny'!B92</f>
        <v>Odczynnik do kalibracji CFAS</v>
      </c>
      <c r="C9" s="119" t="str">
        <f>'Przykładowe materiały - ceny'!C92</f>
        <v>odczynnik  do kalibracji</v>
      </c>
      <c r="D9" s="119">
        <f>'Przykładowe materiały - ceny'!D92</f>
        <v>370000</v>
      </c>
      <c r="E9" s="119" t="str">
        <f>'Przykładowe materiały - ceny'!E92</f>
        <v>zestaw roczny</v>
      </c>
      <c r="F9" s="119">
        <v>1</v>
      </c>
      <c r="G9" s="122">
        <f>'Przykładowe materiały - ceny'!G92</f>
        <v>494.208</v>
      </c>
      <c r="H9" s="174">
        <f aca="true" t="shared" si="0" ref="H9:H11">(F9/D9)*G9</f>
        <v>0.0013356972972972973</v>
      </c>
      <c r="I9" s="124" t="s">
        <v>432</v>
      </c>
      <c r="J9" s="113"/>
      <c r="K9" s="113"/>
      <c r="L9" s="113"/>
      <c r="M9" s="113"/>
    </row>
    <row r="10" spans="1:13" ht="30">
      <c r="A10" s="119">
        <f>'Przykładowe materiały - ceny'!A93</f>
        <v>1091</v>
      </c>
      <c r="B10" s="120" t="str">
        <f>'Przykładowe materiały - ceny'!B93</f>
        <v>Odczynnik do kontroli PCCCM1</v>
      </c>
      <c r="C10" s="119" t="str">
        <f>'Przykładowe materiały - ceny'!C93</f>
        <v>materiał do kontroli</v>
      </c>
      <c r="D10" s="125">
        <f>'Przykładowe materiały - ceny'!D93</f>
        <v>370000</v>
      </c>
      <c r="E10" s="119" t="str">
        <f>'Przykładowe materiały - ceny'!E93</f>
        <v>zestaw roczny</v>
      </c>
      <c r="F10" s="119">
        <v>1</v>
      </c>
      <c r="G10" s="122">
        <f>'Przykładowe materiały - ceny'!G93</f>
        <v>1797.1200000000001</v>
      </c>
      <c r="H10" s="174">
        <f t="shared" si="0"/>
        <v>0.004857081081081081</v>
      </c>
      <c r="I10" s="124" t="s">
        <v>432</v>
      </c>
      <c r="J10" s="113"/>
      <c r="K10" s="113"/>
      <c r="L10" s="113"/>
      <c r="M10" s="113"/>
    </row>
    <row r="11" spans="1:13" ht="30">
      <c r="A11" s="119">
        <f>'Przykładowe materiały - ceny'!A94</f>
        <v>1092</v>
      </c>
      <c r="B11" s="120" t="str">
        <f>'Przykładowe materiały - ceny'!B94</f>
        <v>Odczynnik do kontroli PCCCM2</v>
      </c>
      <c r="C11" s="119" t="str">
        <f>'Przykładowe materiały - ceny'!C94</f>
        <v>materiał do kontroli</v>
      </c>
      <c r="D11" s="125">
        <f>'Przykładowe materiały - ceny'!D94</f>
        <v>370000</v>
      </c>
      <c r="E11" s="119" t="str">
        <f>'Przykładowe materiały - ceny'!E94</f>
        <v>zestaw roczny</v>
      </c>
      <c r="F11" s="119">
        <v>1</v>
      </c>
      <c r="G11" s="122">
        <f>'Przykładowe materiały - ceny'!G94</f>
        <v>2021.7600000000002</v>
      </c>
      <c r="H11" s="174">
        <f t="shared" si="0"/>
        <v>0.005464216216216217</v>
      </c>
      <c r="I11" s="124" t="s">
        <v>432</v>
      </c>
      <c r="J11" s="113"/>
      <c r="K11" s="113"/>
      <c r="L11" s="113"/>
      <c r="M11" s="113"/>
    </row>
    <row r="12" spans="1:13" ht="45" customHeight="1">
      <c r="A12" s="119"/>
      <c r="B12" s="124" t="s">
        <v>416</v>
      </c>
      <c r="C12" s="124"/>
      <c r="D12" s="125"/>
      <c r="E12" s="124"/>
      <c r="F12" s="124"/>
      <c r="G12" s="126"/>
      <c r="H12" s="123">
        <f>'Załącznik 2'!H20</f>
        <v>0.23179417873873875</v>
      </c>
      <c r="I12" s="124"/>
      <c r="J12" s="113"/>
      <c r="K12" s="113"/>
      <c r="L12" s="113"/>
      <c r="M12" s="113"/>
    </row>
    <row r="13" spans="1:13" s="25" customFormat="1" ht="37.15" customHeight="1">
      <c r="A13" s="20"/>
      <c r="B13" s="21" t="s">
        <v>561</v>
      </c>
      <c r="C13" s="22"/>
      <c r="D13" s="24"/>
      <c r="E13" s="23"/>
      <c r="F13" s="24"/>
      <c r="G13" s="24"/>
      <c r="H13" s="42">
        <f>'Przykładowe materiały wspólne'!H29</f>
        <v>0.07908550171815339</v>
      </c>
      <c r="I13" s="26"/>
      <c r="J13" s="69"/>
      <c r="K13" s="69"/>
      <c r="L13" s="69"/>
      <c r="M13" s="69"/>
    </row>
    <row r="14" spans="1:13" ht="15">
      <c r="A14" s="145"/>
      <c r="B14" s="145"/>
      <c r="C14" s="145"/>
      <c r="D14" s="145"/>
      <c r="E14" s="145"/>
      <c r="F14" s="145"/>
      <c r="G14" s="145"/>
      <c r="H14" s="145"/>
      <c r="I14" s="145"/>
      <c r="J14" s="113"/>
      <c r="K14" s="113"/>
      <c r="L14" s="113"/>
      <c r="M14" s="113"/>
    </row>
    <row r="15" spans="1:13" ht="15">
      <c r="A15" s="124"/>
      <c r="B15" s="124"/>
      <c r="C15" s="124"/>
      <c r="D15" s="125"/>
      <c r="E15" s="124"/>
      <c r="F15" s="124"/>
      <c r="G15" s="126"/>
      <c r="H15" s="123"/>
      <c r="I15" s="124"/>
      <c r="J15" s="113"/>
      <c r="K15" s="113"/>
      <c r="L15" s="113"/>
      <c r="M15" s="113"/>
    </row>
    <row r="16" spans="1:13" ht="15">
      <c r="A16" s="124"/>
      <c r="B16" s="124"/>
      <c r="C16" s="124"/>
      <c r="D16" s="125"/>
      <c r="E16" s="124"/>
      <c r="F16" s="124"/>
      <c r="G16" s="126"/>
      <c r="H16" s="123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20.45" customHeight="1">
      <c r="A19" s="339" t="s">
        <v>221</v>
      </c>
      <c r="B19" s="340"/>
      <c r="C19" s="340"/>
      <c r="D19" s="340"/>
      <c r="E19" s="340"/>
      <c r="F19" s="340"/>
      <c r="G19" s="341"/>
      <c r="H19" s="127">
        <f>SUM(H8:H18)</f>
        <v>1.2165121852555685</v>
      </c>
      <c r="I19" s="124"/>
      <c r="J19" s="113"/>
      <c r="K19" s="113"/>
      <c r="L19" s="113"/>
      <c r="M19" s="113"/>
    </row>
    <row r="20" spans="1:13" ht="15">
      <c r="A20" s="128"/>
      <c r="B20" s="128"/>
      <c r="C20" s="128"/>
      <c r="D20" s="129"/>
      <c r="E20" s="128"/>
      <c r="F20" s="128"/>
      <c r="G20" s="129"/>
      <c r="H20" s="128"/>
      <c r="I20" s="128"/>
      <c r="J20" s="113"/>
      <c r="K20" s="113"/>
      <c r="L20" s="113"/>
      <c r="M20" s="113"/>
    </row>
    <row r="21" spans="1:13" ht="15">
      <c r="A21" s="112" t="s">
        <v>175</v>
      </c>
      <c r="B21" s="113"/>
      <c r="C21" s="113"/>
      <c r="D21" s="130"/>
      <c r="E21" s="113"/>
      <c r="F21" s="113"/>
      <c r="G21" s="130"/>
      <c r="H21" s="128"/>
      <c r="I21" s="128"/>
      <c r="J21" s="113"/>
      <c r="K21" s="113"/>
      <c r="L21" s="113"/>
      <c r="M21" s="113"/>
    </row>
    <row r="22" spans="1:13" ht="15">
      <c r="A22" s="112" t="s">
        <v>176</v>
      </c>
      <c r="B22" s="131" t="s">
        <v>226</v>
      </c>
      <c r="C22" s="131" t="s">
        <v>227</v>
      </c>
      <c r="D22" s="113"/>
      <c r="E22" s="113"/>
      <c r="F22" s="113"/>
      <c r="G22" s="113"/>
      <c r="H22" s="132"/>
      <c r="I22" s="128"/>
      <c r="J22" s="113"/>
      <c r="K22" s="113"/>
      <c r="L22" s="113"/>
      <c r="M22" s="113"/>
    </row>
    <row r="23" spans="1:13" ht="15">
      <c r="A23" s="133" t="s">
        <v>167</v>
      </c>
      <c r="B23" s="134">
        <f>'Przykładowe stawki wynagrodzeń'!E14</f>
        <v>44.821322413636366</v>
      </c>
      <c r="C23" s="134">
        <f>B23/60</f>
        <v>0.7470220402272728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5">
      <c r="A24" s="135" t="s">
        <v>207</v>
      </c>
      <c r="B24" s="136">
        <f>'Przykładowe stawki wynagrodzeń'!E19</f>
        <v>31.11891829375</v>
      </c>
      <c r="C24" s="136">
        <f aca="true" t="shared" si="1" ref="C24:C25">B24/60</f>
        <v>0.5186486382291666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208</v>
      </c>
      <c r="B25" s="136">
        <f>'Przykładowe stawki wynagrodzeń'!E21</f>
        <v>24.84834975</v>
      </c>
      <c r="C25" s="136">
        <f t="shared" si="1"/>
        <v>0.4141391625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/>
      <c r="B26" s="136"/>
      <c r="C26" s="136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60">
      <c r="A27" s="114" t="s">
        <v>232</v>
      </c>
      <c r="B27" s="114" t="s">
        <v>222</v>
      </c>
      <c r="C27" s="114" t="s">
        <v>214</v>
      </c>
      <c r="D27" s="114" t="s">
        <v>233</v>
      </c>
      <c r="E27" s="114" t="s">
        <v>234</v>
      </c>
      <c r="F27" s="114" t="s">
        <v>223</v>
      </c>
      <c r="G27" s="114" t="s">
        <v>224</v>
      </c>
      <c r="H27" s="113"/>
      <c r="I27" s="113"/>
      <c r="J27" s="113"/>
      <c r="K27" s="113"/>
      <c r="L27" s="113"/>
      <c r="M27" s="113"/>
    </row>
    <row r="28" spans="1:13" ht="15">
      <c r="A28" s="118"/>
      <c r="B28" s="116" t="s">
        <v>153</v>
      </c>
      <c r="C28" s="116" t="s">
        <v>155</v>
      </c>
      <c r="D28" s="116" t="s">
        <v>156</v>
      </c>
      <c r="E28" s="116" t="s">
        <v>157</v>
      </c>
      <c r="F28" s="116" t="s">
        <v>158</v>
      </c>
      <c r="G28" s="137" t="s">
        <v>225</v>
      </c>
      <c r="H28" s="113"/>
      <c r="I28" s="113"/>
      <c r="J28" s="113"/>
      <c r="K28" s="113"/>
      <c r="L28" s="113"/>
      <c r="M28" s="113"/>
    </row>
    <row r="29" spans="1:13" ht="20.45" customHeight="1">
      <c r="A29" s="124" t="s">
        <v>238</v>
      </c>
      <c r="B29" s="119" t="str">
        <f>A24</f>
        <v>technik analityki</v>
      </c>
      <c r="C29" s="119">
        <v>3</v>
      </c>
      <c r="D29" s="119" t="s">
        <v>166</v>
      </c>
      <c r="E29" s="121">
        <v>5</v>
      </c>
      <c r="F29" s="138">
        <f>C24</f>
        <v>0.5186486382291666</v>
      </c>
      <c r="G29" s="139">
        <f>(E29/C29)*F29</f>
        <v>0.8644143970486111</v>
      </c>
      <c r="H29" s="113"/>
      <c r="I29" s="113"/>
      <c r="J29" s="113"/>
      <c r="K29" s="113"/>
      <c r="L29" s="113"/>
      <c r="M29" s="113"/>
    </row>
    <row r="30" spans="1:13" ht="20.45" customHeight="1">
      <c r="A30" s="124" t="s">
        <v>387</v>
      </c>
      <c r="B30" s="119" t="str">
        <f>A25</f>
        <v>pomoc laboratoryjna</v>
      </c>
      <c r="C30" s="125">
        <v>1500</v>
      </c>
      <c r="D30" s="119" t="s">
        <v>166</v>
      </c>
      <c r="E30" s="121">
        <v>5</v>
      </c>
      <c r="F30" s="138">
        <f>C25</f>
        <v>0.4141391625</v>
      </c>
      <c r="G30" s="178">
        <f aca="true" t="shared" si="2" ref="G30:G35">(E30/C30)*F30</f>
        <v>0.0013804638750000001</v>
      </c>
      <c r="H30" s="113"/>
      <c r="I30" s="113"/>
      <c r="J30" s="113"/>
      <c r="K30" s="113"/>
      <c r="L30" s="113"/>
      <c r="M30" s="113"/>
    </row>
    <row r="31" spans="1:13" ht="25.15" customHeight="1">
      <c r="A31" s="124" t="s">
        <v>418</v>
      </c>
      <c r="B31" s="140" t="str">
        <f>A23</f>
        <v>diagnosta laboratoryjny</v>
      </c>
      <c r="C31" s="125">
        <v>1500</v>
      </c>
      <c r="D31" s="119" t="s">
        <v>166</v>
      </c>
      <c r="E31" s="121">
        <v>60</v>
      </c>
      <c r="F31" s="138">
        <f>C23</f>
        <v>0.7470220402272728</v>
      </c>
      <c r="G31" s="178">
        <f t="shared" si="2"/>
        <v>0.029880881609090915</v>
      </c>
      <c r="H31" s="113"/>
      <c r="I31" s="113"/>
      <c r="J31" s="113"/>
      <c r="K31" s="113"/>
      <c r="L31" s="113"/>
      <c r="M31" s="113"/>
    </row>
    <row r="32" spans="1:13" ht="19.9" customHeight="1">
      <c r="A32" s="124" t="s">
        <v>420</v>
      </c>
      <c r="B32" s="119" t="str">
        <f>A23</f>
        <v>diagnosta laboratoryjny</v>
      </c>
      <c r="C32" s="125">
        <v>60</v>
      </c>
      <c r="D32" s="119" t="s">
        <v>166</v>
      </c>
      <c r="E32" s="121">
        <v>35</v>
      </c>
      <c r="F32" s="138">
        <f>C23</f>
        <v>0.7470220402272728</v>
      </c>
      <c r="G32" s="178">
        <f t="shared" si="2"/>
        <v>0.4357628567992425</v>
      </c>
      <c r="H32" s="113"/>
      <c r="I32" s="113"/>
      <c r="J32" s="113"/>
      <c r="K32" s="113"/>
      <c r="L32" s="113"/>
      <c r="M32" s="113"/>
    </row>
    <row r="33" spans="1:13" ht="19.9" customHeight="1">
      <c r="A33" s="124" t="s">
        <v>317</v>
      </c>
      <c r="B33" s="119" t="str">
        <f>A23</f>
        <v>diagnosta laboratoryjny</v>
      </c>
      <c r="C33" s="125">
        <v>60</v>
      </c>
      <c r="D33" s="119" t="s">
        <v>166</v>
      </c>
      <c r="E33" s="121">
        <v>20</v>
      </c>
      <c r="F33" s="138">
        <f>C23</f>
        <v>0.7470220402272728</v>
      </c>
      <c r="G33" s="178">
        <f t="shared" si="2"/>
        <v>0.24900734674242425</v>
      </c>
      <c r="H33" s="113"/>
      <c r="I33" s="113"/>
      <c r="J33" s="113"/>
      <c r="K33" s="113"/>
      <c r="L33" s="113"/>
      <c r="M33" s="113"/>
    </row>
    <row r="34" spans="1:13" ht="19.9" customHeight="1">
      <c r="A34" s="336" t="s">
        <v>318</v>
      </c>
      <c r="B34" s="119" t="str">
        <f>A24</f>
        <v>technik analityki</v>
      </c>
      <c r="C34" s="125">
        <v>1500</v>
      </c>
      <c r="D34" s="119" t="s">
        <v>166</v>
      </c>
      <c r="E34" s="121">
        <v>15</v>
      </c>
      <c r="F34" s="138">
        <f>C24</f>
        <v>0.5186486382291666</v>
      </c>
      <c r="G34" s="178">
        <f t="shared" si="2"/>
        <v>0.005186486382291667</v>
      </c>
      <c r="H34" s="113"/>
      <c r="I34" s="113"/>
      <c r="J34" s="113"/>
      <c r="K34" s="113"/>
      <c r="L34" s="113"/>
      <c r="M34" s="113"/>
    </row>
    <row r="35" spans="1:13" ht="19.9" customHeight="1">
      <c r="A35" s="337"/>
      <c r="B35" s="119" t="str">
        <f>A25</f>
        <v>pomoc laboratoryjna</v>
      </c>
      <c r="C35" s="125">
        <v>1500</v>
      </c>
      <c r="D35" s="119" t="s">
        <v>166</v>
      </c>
      <c r="E35" s="121">
        <v>15</v>
      </c>
      <c r="F35" s="138">
        <f>C25</f>
        <v>0.4141391625</v>
      </c>
      <c r="G35" s="178">
        <f t="shared" si="2"/>
        <v>0.004141391625</v>
      </c>
      <c r="H35" s="113"/>
      <c r="I35" s="113"/>
      <c r="J35" s="113"/>
      <c r="K35" s="113"/>
      <c r="L35" s="113"/>
      <c r="M35" s="113"/>
    </row>
    <row r="36" spans="1:13" ht="15">
      <c r="A36" s="339" t="s">
        <v>279</v>
      </c>
      <c r="B36" s="340"/>
      <c r="C36" s="340"/>
      <c r="D36" s="340"/>
      <c r="E36" s="340"/>
      <c r="F36" s="340"/>
      <c r="G36" s="127">
        <f>SUM(G29:G35)</f>
        <v>1.5897738240816603</v>
      </c>
      <c r="H36" s="113"/>
      <c r="I36" s="113"/>
      <c r="J36" s="113"/>
      <c r="K36" s="113"/>
      <c r="L36" s="113"/>
      <c r="M36" s="113"/>
    </row>
    <row r="37" spans="1:13" ht="15">
      <c r="A37" s="142"/>
      <c r="B37" s="142"/>
      <c r="C37" s="142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ht="15">
      <c r="A38" s="142"/>
      <c r="B38" s="142"/>
      <c r="C38" s="14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26.45" customHeight="1">
      <c r="A39" s="342" t="s">
        <v>334</v>
      </c>
      <c r="B39" s="342"/>
      <c r="C39" s="134">
        <f>H19</f>
        <v>1.2165121852555685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25.15" customHeight="1">
      <c r="A40" s="335" t="s">
        <v>335</v>
      </c>
      <c r="B40" s="335"/>
      <c r="C40" s="134">
        <f>G36</f>
        <v>1.5897738240816603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25.15" customHeight="1">
      <c r="A41" s="175" t="s">
        <v>209</v>
      </c>
      <c r="B41" s="176"/>
      <c r="C41" s="177">
        <f>SUM(C39:C40)</f>
        <v>2.806286009337229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8" spans="1:13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</sheetData>
  <mergeCells count="6">
    <mergeCell ref="A40:B40"/>
    <mergeCell ref="B1:C1"/>
    <mergeCell ref="A19:G19"/>
    <mergeCell ref="A34:A35"/>
    <mergeCell ref="A36:F36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16D3C-EF8D-4261-AD6D-E21DAA4B164C}">
  <sheetPr>
    <tabColor rgb="FFFFFFCC"/>
  </sheetPr>
  <dimension ref="A1:M48"/>
  <sheetViews>
    <sheetView workbookViewId="0" topLeftCell="A23">
      <selection activeCell="H13" sqref="H13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procedur'!C65</f>
        <v>Magnez całkowity (Mg) w moczu dobowym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procedur'!B65</f>
        <v>M87.2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43.9" customHeight="1">
      <c r="A8" s="119">
        <f>'Przykładowe materiały - ceny'!A134</f>
        <v>1134</v>
      </c>
      <c r="B8" s="120" t="str">
        <f>'Przykładowe materiały - ceny'!B134</f>
        <v>Odczynnik do oznaczenia magnezu</v>
      </c>
      <c r="C8" s="119" t="str">
        <f>'Przykładowe materiały - ceny'!C134</f>
        <v>odczynnik do badań</v>
      </c>
      <c r="D8" s="119">
        <v>1</v>
      </c>
      <c r="E8" s="119" t="str">
        <f>'Przykładowe materiały - ceny'!E134</f>
        <v>szt</v>
      </c>
      <c r="F8" s="119">
        <v>1</v>
      </c>
      <c r="G8" s="122">
        <f>'Przykładowe materiały - ceny'!G134</f>
        <v>0.8939755102040817</v>
      </c>
      <c r="H8" s="123">
        <f>(F8/D8)*G8</f>
        <v>0.8939755102040817</v>
      </c>
      <c r="I8" s="124"/>
      <c r="J8" s="113"/>
      <c r="K8" s="113"/>
      <c r="L8" s="113"/>
      <c r="M8" s="113"/>
    </row>
    <row r="9" spans="1:13" ht="45">
      <c r="A9" s="119">
        <f>'Przykładowe materiały - ceny'!A92</f>
        <v>1090</v>
      </c>
      <c r="B9" s="120" t="str">
        <f>'Przykładowe materiały - ceny'!B92</f>
        <v>Odczynnik do kalibracji CFAS</v>
      </c>
      <c r="C9" s="119" t="str">
        <f>'Przykładowe materiały - ceny'!C92</f>
        <v>odczynnik  do kalibracji</v>
      </c>
      <c r="D9" s="125">
        <f>'Przykładowe materiały - ceny'!D92</f>
        <v>370000</v>
      </c>
      <c r="E9" s="119" t="str">
        <f>'Przykładowe materiały - ceny'!E92</f>
        <v>zestaw roczny</v>
      </c>
      <c r="F9" s="119">
        <v>1</v>
      </c>
      <c r="G9" s="122">
        <f>'Przykładowe materiały - ceny'!G92</f>
        <v>494.208</v>
      </c>
      <c r="H9" s="174">
        <f aca="true" t="shared" si="0" ref="H9:H10">(F9/D9)*G9</f>
        <v>0.0013356972972972973</v>
      </c>
      <c r="I9" s="124" t="s">
        <v>432</v>
      </c>
      <c r="J9" s="113"/>
      <c r="K9" s="113"/>
      <c r="L9" s="113"/>
      <c r="M9" s="113"/>
    </row>
    <row r="10" spans="1:13" ht="30">
      <c r="A10" s="119">
        <f>'Przykładowe materiały - ceny'!A99</f>
        <v>1097</v>
      </c>
      <c r="B10" s="120" t="str">
        <f>'Przykładowe materiały - ceny'!B99</f>
        <v>Kontrola LiquiCheck</v>
      </c>
      <c r="C10" s="119" t="str">
        <f>'Przykładowe materiały - ceny'!C99</f>
        <v>materiał do kontroli</v>
      </c>
      <c r="D10" s="119">
        <f>'Przykładowe materiały - ceny'!D99</f>
        <v>750</v>
      </c>
      <c r="E10" s="119" t="str">
        <f>'Przykładowe materiały - ceny'!E99</f>
        <v>zestaw roczny</v>
      </c>
      <c r="F10" s="119">
        <v>2</v>
      </c>
      <c r="G10" s="122">
        <f>'Przykładowe materiały - ceny'!G99</f>
        <v>662.688</v>
      </c>
      <c r="H10" s="174">
        <f t="shared" si="0"/>
        <v>1.7671679999999999</v>
      </c>
      <c r="I10" s="124" t="s">
        <v>438</v>
      </c>
      <c r="J10" s="113"/>
      <c r="K10" s="113"/>
      <c r="L10" s="113"/>
      <c r="M10" s="113"/>
    </row>
    <row r="11" spans="1:13" ht="45">
      <c r="A11" s="119"/>
      <c r="B11" s="124" t="s">
        <v>416</v>
      </c>
      <c r="C11" s="124"/>
      <c r="D11" s="125"/>
      <c r="E11" s="124"/>
      <c r="F11" s="124"/>
      <c r="G11" s="126"/>
      <c r="H11" s="123">
        <f>'Załącznik 2'!H20</f>
        <v>0.23179417873873875</v>
      </c>
      <c r="I11" s="124"/>
      <c r="J11" s="113"/>
      <c r="K11" s="113"/>
      <c r="L11" s="113"/>
      <c r="M11" s="113"/>
    </row>
    <row r="12" spans="1:13" s="25" customFormat="1" ht="37.15" customHeight="1">
      <c r="A12" s="20"/>
      <c r="B12" s="21" t="s">
        <v>561</v>
      </c>
      <c r="C12" s="22"/>
      <c r="D12" s="24"/>
      <c r="E12" s="23"/>
      <c r="F12" s="24"/>
      <c r="G12" s="24"/>
      <c r="H12" s="42">
        <f>'Przykładowe materiały wspólne'!H29</f>
        <v>0.07908550171815339</v>
      </c>
      <c r="I12" s="26"/>
      <c r="J12" s="69"/>
      <c r="K12" s="69"/>
      <c r="L12" s="69"/>
      <c r="M12" s="69"/>
    </row>
    <row r="13" spans="1:13" ht="15">
      <c r="A13" s="124"/>
      <c r="B13" s="145"/>
      <c r="C13" s="145"/>
      <c r="D13" s="145"/>
      <c r="E13" s="145"/>
      <c r="F13" s="145"/>
      <c r="G13" s="145"/>
      <c r="H13" s="145"/>
      <c r="I13" s="124"/>
      <c r="J13" s="113"/>
      <c r="K13" s="113"/>
      <c r="L13" s="113"/>
      <c r="M13" s="113"/>
    </row>
    <row r="14" spans="1:13" ht="15">
      <c r="A14" s="145"/>
      <c r="B14" s="145"/>
      <c r="C14" s="145"/>
      <c r="D14" s="145"/>
      <c r="E14" s="145"/>
      <c r="F14" s="145"/>
      <c r="G14" s="145"/>
      <c r="H14" s="145"/>
      <c r="I14" s="145"/>
      <c r="J14" s="113"/>
      <c r="K14" s="113"/>
      <c r="L14" s="113"/>
      <c r="M14" s="113"/>
    </row>
    <row r="15" spans="1:13" ht="15">
      <c r="A15" s="124"/>
      <c r="B15" s="124"/>
      <c r="C15" s="124"/>
      <c r="D15" s="125"/>
      <c r="E15" s="124"/>
      <c r="F15" s="124"/>
      <c r="G15" s="126"/>
      <c r="H15" s="123"/>
      <c r="I15" s="124"/>
      <c r="J15" s="113"/>
      <c r="K15" s="113"/>
      <c r="L15" s="113"/>
      <c r="M15" s="113"/>
    </row>
    <row r="16" spans="1:13" ht="15">
      <c r="A16" s="124"/>
      <c r="B16" s="124"/>
      <c r="C16" s="124"/>
      <c r="D16" s="125"/>
      <c r="E16" s="124"/>
      <c r="F16" s="124"/>
      <c r="G16" s="126"/>
      <c r="H16" s="123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20.45" customHeight="1">
      <c r="A19" s="339" t="s">
        <v>221</v>
      </c>
      <c r="B19" s="340"/>
      <c r="C19" s="340"/>
      <c r="D19" s="340"/>
      <c r="E19" s="340"/>
      <c r="F19" s="340"/>
      <c r="G19" s="341"/>
      <c r="H19" s="127">
        <f>SUM(H8:H18)</f>
        <v>2.973358887958271</v>
      </c>
      <c r="I19" s="124"/>
      <c r="J19" s="113"/>
      <c r="K19" s="113"/>
      <c r="L19" s="113"/>
      <c r="M19" s="113"/>
    </row>
    <row r="20" spans="1:13" ht="15">
      <c r="A20" s="128"/>
      <c r="B20" s="128"/>
      <c r="C20" s="128"/>
      <c r="D20" s="129"/>
      <c r="E20" s="128"/>
      <c r="F20" s="128"/>
      <c r="G20" s="129"/>
      <c r="H20" s="128"/>
      <c r="I20" s="128"/>
      <c r="J20" s="113"/>
      <c r="K20" s="113"/>
      <c r="L20" s="113"/>
      <c r="M20" s="113"/>
    </row>
    <row r="21" spans="1:13" ht="15">
      <c r="A21" s="112" t="s">
        <v>175</v>
      </c>
      <c r="B21" s="113"/>
      <c r="C21" s="113"/>
      <c r="D21" s="130"/>
      <c r="E21" s="113"/>
      <c r="F21" s="113"/>
      <c r="G21" s="130"/>
      <c r="H21" s="128"/>
      <c r="I21" s="128"/>
      <c r="J21" s="113"/>
      <c r="K21" s="113"/>
      <c r="L21" s="113"/>
      <c r="M21" s="113"/>
    </row>
    <row r="22" spans="1:13" ht="15">
      <c r="A22" s="112" t="s">
        <v>176</v>
      </c>
      <c r="B22" s="131" t="s">
        <v>226</v>
      </c>
      <c r="C22" s="131" t="s">
        <v>227</v>
      </c>
      <c r="D22" s="113"/>
      <c r="E22" s="113"/>
      <c r="F22" s="113"/>
      <c r="G22" s="113"/>
      <c r="H22" s="132"/>
      <c r="I22" s="128"/>
      <c r="J22" s="113"/>
      <c r="K22" s="113"/>
      <c r="L22" s="113"/>
      <c r="M22" s="113"/>
    </row>
    <row r="23" spans="1:13" ht="15">
      <c r="A23" s="133" t="s">
        <v>167</v>
      </c>
      <c r="B23" s="134">
        <f>'Przykładowe stawki wynagrodzeń'!E14</f>
        <v>44.821322413636366</v>
      </c>
      <c r="C23" s="134">
        <f>B23/60</f>
        <v>0.7470220402272728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5">
      <c r="A24" s="135" t="s">
        <v>207</v>
      </c>
      <c r="B24" s="136">
        <f>'Przykładowe stawki wynagrodzeń'!E19</f>
        <v>31.11891829375</v>
      </c>
      <c r="C24" s="136">
        <f aca="true" t="shared" si="1" ref="C24:C25">B24/60</f>
        <v>0.5186486382291666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208</v>
      </c>
      <c r="B25" s="136">
        <f>'Przykładowe stawki wynagrodzeń'!E21</f>
        <v>24.84834975</v>
      </c>
      <c r="C25" s="136">
        <f t="shared" si="1"/>
        <v>0.4141391625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/>
      <c r="B26" s="136"/>
      <c r="C26" s="136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60">
      <c r="A27" s="114" t="s">
        <v>232</v>
      </c>
      <c r="B27" s="114" t="s">
        <v>222</v>
      </c>
      <c r="C27" s="114" t="s">
        <v>214</v>
      </c>
      <c r="D27" s="114" t="s">
        <v>233</v>
      </c>
      <c r="E27" s="114" t="s">
        <v>234</v>
      </c>
      <c r="F27" s="114" t="s">
        <v>223</v>
      </c>
      <c r="G27" s="114" t="s">
        <v>224</v>
      </c>
      <c r="H27" s="113"/>
      <c r="I27" s="113"/>
      <c r="J27" s="113"/>
      <c r="K27" s="113"/>
      <c r="L27" s="113"/>
      <c r="M27" s="113"/>
    </row>
    <row r="28" spans="1:13" ht="15">
      <c r="A28" s="118"/>
      <c r="B28" s="116" t="s">
        <v>153</v>
      </c>
      <c r="C28" s="116" t="s">
        <v>155</v>
      </c>
      <c r="D28" s="116" t="s">
        <v>156</v>
      </c>
      <c r="E28" s="116" t="s">
        <v>157</v>
      </c>
      <c r="F28" s="116" t="s">
        <v>158</v>
      </c>
      <c r="G28" s="137" t="s">
        <v>225</v>
      </c>
      <c r="H28" s="113"/>
      <c r="I28" s="113"/>
      <c r="J28" s="113"/>
      <c r="K28" s="113"/>
      <c r="L28" s="113"/>
      <c r="M28" s="113"/>
    </row>
    <row r="29" spans="1:13" ht="20.45" customHeight="1">
      <c r="A29" s="124" t="s">
        <v>238</v>
      </c>
      <c r="B29" s="119" t="str">
        <f>A24</f>
        <v>technik analityki</v>
      </c>
      <c r="C29" s="119">
        <v>3</v>
      </c>
      <c r="D29" s="119" t="s">
        <v>166</v>
      </c>
      <c r="E29" s="121">
        <v>5</v>
      </c>
      <c r="F29" s="138">
        <f>C24</f>
        <v>0.5186486382291666</v>
      </c>
      <c r="G29" s="139">
        <f>(E29/C29)*F29</f>
        <v>0.8644143970486111</v>
      </c>
      <c r="H29" s="113"/>
      <c r="I29" s="113"/>
      <c r="J29" s="113"/>
      <c r="K29" s="113"/>
      <c r="L29" s="113"/>
      <c r="M29" s="113"/>
    </row>
    <row r="30" spans="1:13" ht="20.45" customHeight="1">
      <c r="A30" s="124" t="s">
        <v>387</v>
      </c>
      <c r="B30" s="119" t="str">
        <f>A25</f>
        <v>pomoc laboratoryjna</v>
      </c>
      <c r="C30" s="125">
        <v>1500</v>
      </c>
      <c r="D30" s="119" t="s">
        <v>166</v>
      </c>
      <c r="E30" s="121">
        <v>5</v>
      </c>
      <c r="F30" s="138">
        <f>C25</f>
        <v>0.4141391625</v>
      </c>
      <c r="G30" s="178">
        <f aca="true" t="shared" si="2" ref="G30:G35">(E30/C30)*F30</f>
        <v>0.0013804638750000001</v>
      </c>
      <c r="H30" s="113"/>
      <c r="I30" s="113"/>
      <c r="J30" s="113"/>
      <c r="K30" s="113"/>
      <c r="L30" s="113"/>
      <c r="M30" s="113"/>
    </row>
    <row r="31" spans="1:13" ht="25.15" customHeight="1">
      <c r="A31" s="124" t="s">
        <v>418</v>
      </c>
      <c r="B31" s="140" t="str">
        <f>A23</f>
        <v>diagnosta laboratoryjny</v>
      </c>
      <c r="C31" s="125">
        <v>1500</v>
      </c>
      <c r="D31" s="119" t="s">
        <v>166</v>
      </c>
      <c r="E31" s="121">
        <v>60</v>
      </c>
      <c r="F31" s="138">
        <f>C23</f>
        <v>0.7470220402272728</v>
      </c>
      <c r="G31" s="178">
        <f t="shared" si="2"/>
        <v>0.029880881609090915</v>
      </c>
      <c r="H31" s="113"/>
      <c r="I31" s="113"/>
      <c r="J31" s="113"/>
      <c r="K31" s="113"/>
      <c r="L31" s="113"/>
      <c r="M31" s="113"/>
    </row>
    <row r="32" spans="1:13" ht="19.9" customHeight="1">
      <c r="A32" s="124" t="s">
        <v>420</v>
      </c>
      <c r="B32" s="119" t="str">
        <f>A23</f>
        <v>diagnosta laboratoryjny</v>
      </c>
      <c r="C32" s="125">
        <v>60</v>
      </c>
      <c r="D32" s="119" t="s">
        <v>166</v>
      </c>
      <c r="E32" s="121">
        <v>35</v>
      </c>
      <c r="F32" s="138">
        <f>C23</f>
        <v>0.7470220402272728</v>
      </c>
      <c r="G32" s="178">
        <f t="shared" si="2"/>
        <v>0.4357628567992425</v>
      </c>
      <c r="H32" s="113"/>
      <c r="I32" s="113"/>
      <c r="J32" s="113"/>
      <c r="K32" s="113"/>
      <c r="L32" s="113"/>
      <c r="M32" s="113"/>
    </row>
    <row r="33" spans="1:13" ht="19.9" customHeight="1">
      <c r="A33" s="124" t="s">
        <v>317</v>
      </c>
      <c r="B33" s="119" t="str">
        <f>A23</f>
        <v>diagnosta laboratoryjny</v>
      </c>
      <c r="C33" s="125">
        <v>60</v>
      </c>
      <c r="D33" s="119" t="s">
        <v>166</v>
      </c>
      <c r="E33" s="121">
        <v>20</v>
      </c>
      <c r="F33" s="138">
        <f>C23</f>
        <v>0.7470220402272728</v>
      </c>
      <c r="G33" s="178">
        <f t="shared" si="2"/>
        <v>0.24900734674242425</v>
      </c>
      <c r="H33" s="113"/>
      <c r="I33" s="113"/>
      <c r="J33" s="113"/>
      <c r="K33" s="113"/>
      <c r="L33" s="113"/>
      <c r="M33" s="113"/>
    </row>
    <row r="34" spans="1:13" ht="19.9" customHeight="1">
      <c r="A34" s="336" t="s">
        <v>318</v>
      </c>
      <c r="B34" s="119" t="str">
        <f>A24</f>
        <v>technik analityki</v>
      </c>
      <c r="C34" s="125">
        <v>1500</v>
      </c>
      <c r="D34" s="119" t="s">
        <v>166</v>
      </c>
      <c r="E34" s="121">
        <v>15</v>
      </c>
      <c r="F34" s="138">
        <f>C24</f>
        <v>0.5186486382291666</v>
      </c>
      <c r="G34" s="178">
        <f t="shared" si="2"/>
        <v>0.005186486382291667</v>
      </c>
      <c r="H34" s="113"/>
      <c r="I34" s="113"/>
      <c r="J34" s="113"/>
      <c r="K34" s="113"/>
      <c r="L34" s="113"/>
      <c r="M34" s="113"/>
    </row>
    <row r="35" spans="1:13" ht="19.9" customHeight="1">
      <c r="A35" s="337"/>
      <c r="B35" s="119" t="str">
        <f>A25</f>
        <v>pomoc laboratoryjna</v>
      </c>
      <c r="C35" s="125">
        <v>1500</v>
      </c>
      <c r="D35" s="119" t="s">
        <v>166</v>
      </c>
      <c r="E35" s="121">
        <v>15</v>
      </c>
      <c r="F35" s="138">
        <f>C25</f>
        <v>0.4141391625</v>
      </c>
      <c r="G35" s="178">
        <f t="shared" si="2"/>
        <v>0.004141391625</v>
      </c>
      <c r="H35" s="113"/>
      <c r="I35" s="113"/>
      <c r="J35" s="113"/>
      <c r="K35" s="113"/>
      <c r="L35" s="113"/>
      <c r="M35" s="113"/>
    </row>
    <row r="36" spans="1:13" ht="15">
      <c r="A36" s="339" t="s">
        <v>279</v>
      </c>
      <c r="B36" s="340"/>
      <c r="C36" s="340"/>
      <c r="D36" s="340"/>
      <c r="E36" s="340"/>
      <c r="F36" s="340"/>
      <c r="G36" s="127">
        <f>SUM(G29:G35)</f>
        <v>1.5897738240816603</v>
      </c>
      <c r="H36" s="113"/>
      <c r="I36" s="113"/>
      <c r="J36" s="113"/>
      <c r="K36" s="113"/>
      <c r="L36" s="113"/>
      <c r="M36" s="113"/>
    </row>
    <row r="37" spans="1:13" ht="15">
      <c r="A37" s="142"/>
      <c r="B37" s="142"/>
      <c r="C37" s="142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ht="15">
      <c r="A38" s="142"/>
      <c r="B38" s="142"/>
      <c r="C38" s="14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26.45" customHeight="1">
      <c r="A39" s="342" t="s">
        <v>334</v>
      </c>
      <c r="B39" s="342"/>
      <c r="C39" s="134">
        <f>H19</f>
        <v>2.973358887958271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25.15" customHeight="1">
      <c r="A40" s="335" t="s">
        <v>335</v>
      </c>
      <c r="B40" s="335"/>
      <c r="C40" s="134">
        <f>G36</f>
        <v>1.5897738240816603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25.15" customHeight="1">
      <c r="A41" s="175" t="s">
        <v>209</v>
      </c>
      <c r="B41" s="176"/>
      <c r="C41" s="177">
        <f>SUM(C39:C40)</f>
        <v>4.563132712039931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8" spans="1:13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</sheetData>
  <mergeCells count="6">
    <mergeCell ref="A40:B40"/>
    <mergeCell ref="B1:C1"/>
    <mergeCell ref="A19:G19"/>
    <mergeCell ref="A34:A35"/>
    <mergeCell ref="A36:F36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7CB4F-6A14-4532-B5E9-592EA8CC5F1C}">
  <dimension ref="A1:J14"/>
  <sheetViews>
    <sheetView workbookViewId="0" topLeftCell="A1">
      <selection activeCell="F9" sqref="F9"/>
    </sheetView>
  </sheetViews>
  <sheetFormatPr defaultColWidth="9.140625" defaultRowHeight="15"/>
  <cols>
    <col min="1" max="1" width="13.7109375" style="69" customWidth="1"/>
    <col min="2" max="2" width="39.00390625" style="69" customWidth="1"/>
    <col min="3" max="3" width="22.00390625" style="69" customWidth="1"/>
    <col min="4" max="4" width="9.8515625" style="69" customWidth="1"/>
    <col min="5" max="5" width="12.7109375" style="69" customWidth="1"/>
    <col min="6" max="6" width="10.28125" style="69" customWidth="1"/>
    <col min="7" max="7" width="10.7109375" style="69" customWidth="1"/>
    <col min="8" max="8" width="16.00390625" style="69" customWidth="1"/>
    <col min="9" max="9" width="22.421875" style="69" customWidth="1"/>
    <col min="10" max="257" width="9.140625" style="69" customWidth="1"/>
    <col min="258" max="258" width="18.28125" style="69" customWidth="1"/>
    <col min="259" max="259" width="54.7109375" style="69" customWidth="1"/>
    <col min="260" max="260" width="9.8515625" style="69" customWidth="1"/>
    <col min="261" max="261" width="12.7109375" style="69" customWidth="1"/>
    <col min="262" max="262" width="10.28125" style="69" customWidth="1"/>
    <col min="263" max="263" width="10.7109375" style="69" customWidth="1"/>
    <col min="264" max="264" width="16.00390625" style="69" customWidth="1"/>
    <col min="265" max="513" width="9.140625" style="69" customWidth="1"/>
    <col min="514" max="514" width="18.28125" style="69" customWidth="1"/>
    <col min="515" max="515" width="54.7109375" style="69" customWidth="1"/>
    <col min="516" max="516" width="9.8515625" style="69" customWidth="1"/>
    <col min="517" max="517" width="12.7109375" style="69" customWidth="1"/>
    <col min="518" max="518" width="10.28125" style="69" customWidth="1"/>
    <col min="519" max="519" width="10.7109375" style="69" customWidth="1"/>
    <col min="520" max="520" width="16.00390625" style="69" customWidth="1"/>
    <col min="521" max="769" width="9.140625" style="69" customWidth="1"/>
    <col min="770" max="770" width="18.28125" style="69" customWidth="1"/>
    <col min="771" max="771" width="54.7109375" style="69" customWidth="1"/>
    <col min="772" max="772" width="9.8515625" style="69" customWidth="1"/>
    <col min="773" max="773" width="12.7109375" style="69" customWidth="1"/>
    <col min="774" max="774" width="10.28125" style="69" customWidth="1"/>
    <col min="775" max="775" width="10.7109375" style="69" customWidth="1"/>
    <col min="776" max="776" width="16.00390625" style="69" customWidth="1"/>
    <col min="777" max="1025" width="9.140625" style="69" customWidth="1"/>
    <col min="1026" max="1026" width="18.28125" style="69" customWidth="1"/>
    <col min="1027" max="1027" width="54.7109375" style="69" customWidth="1"/>
    <col min="1028" max="1028" width="9.8515625" style="69" customWidth="1"/>
    <col min="1029" max="1029" width="12.7109375" style="69" customWidth="1"/>
    <col min="1030" max="1030" width="10.28125" style="69" customWidth="1"/>
    <col min="1031" max="1031" width="10.7109375" style="69" customWidth="1"/>
    <col min="1032" max="1032" width="16.00390625" style="69" customWidth="1"/>
    <col min="1033" max="1281" width="9.140625" style="69" customWidth="1"/>
    <col min="1282" max="1282" width="18.28125" style="69" customWidth="1"/>
    <col min="1283" max="1283" width="54.7109375" style="69" customWidth="1"/>
    <col min="1284" max="1284" width="9.8515625" style="69" customWidth="1"/>
    <col min="1285" max="1285" width="12.7109375" style="69" customWidth="1"/>
    <col min="1286" max="1286" width="10.28125" style="69" customWidth="1"/>
    <col min="1287" max="1287" width="10.7109375" style="69" customWidth="1"/>
    <col min="1288" max="1288" width="16.00390625" style="69" customWidth="1"/>
    <col min="1289" max="1537" width="9.140625" style="69" customWidth="1"/>
    <col min="1538" max="1538" width="18.28125" style="69" customWidth="1"/>
    <col min="1539" max="1539" width="54.7109375" style="69" customWidth="1"/>
    <col min="1540" max="1540" width="9.8515625" style="69" customWidth="1"/>
    <col min="1541" max="1541" width="12.7109375" style="69" customWidth="1"/>
    <col min="1542" max="1542" width="10.28125" style="69" customWidth="1"/>
    <col min="1543" max="1543" width="10.7109375" style="69" customWidth="1"/>
    <col min="1544" max="1544" width="16.00390625" style="69" customWidth="1"/>
    <col min="1545" max="1793" width="9.140625" style="69" customWidth="1"/>
    <col min="1794" max="1794" width="18.28125" style="69" customWidth="1"/>
    <col min="1795" max="1795" width="54.7109375" style="69" customWidth="1"/>
    <col min="1796" max="1796" width="9.8515625" style="69" customWidth="1"/>
    <col min="1797" max="1797" width="12.7109375" style="69" customWidth="1"/>
    <col min="1798" max="1798" width="10.28125" style="69" customWidth="1"/>
    <col min="1799" max="1799" width="10.7109375" style="69" customWidth="1"/>
    <col min="1800" max="1800" width="16.00390625" style="69" customWidth="1"/>
    <col min="1801" max="2049" width="9.140625" style="69" customWidth="1"/>
    <col min="2050" max="2050" width="18.28125" style="69" customWidth="1"/>
    <col min="2051" max="2051" width="54.7109375" style="69" customWidth="1"/>
    <col min="2052" max="2052" width="9.8515625" style="69" customWidth="1"/>
    <col min="2053" max="2053" width="12.7109375" style="69" customWidth="1"/>
    <col min="2054" max="2054" width="10.28125" style="69" customWidth="1"/>
    <col min="2055" max="2055" width="10.7109375" style="69" customWidth="1"/>
    <col min="2056" max="2056" width="16.00390625" style="69" customWidth="1"/>
    <col min="2057" max="2305" width="9.140625" style="69" customWidth="1"/>
    <col min="2306" max="2306" width="18.28125" style="69" customWidth="1"/>
    <col min="2307" max="2307" width="54.7109375" style="69" customWidth="1"/>
    <col min="2308" max="2308" width="9.8515625" style="69" customWidth="1"/>
    <col min="2309" max="2309" width="12.7109375" style="69" customWidth="1"/>
    <col min="2310" max="2310" width="10.28125" style="69" customWidth="1"/>
    <col min="2311" max="2311" width="10.7109375" style="69" customWidth="1"/>
    <col min="2312" max="2312" width="16.00390625" style="69" customWidth="1"/>
    <col min="2313" max="2561" width="9.140625" style="69" customWidth="1"/>
    <col min="2562" max="2562" width="18.28125" style="69" customWidth="1"/>
    <col min="2563" max="2563" width="54.7109375" style="69" customWidth="1"/>
    <col min="2564" max="2564" width="9.8515625" style="69" customWidth="1"/>
    <col min="2565" max="2565" width="12.7109375" style="69" customWidth="1"/>
    <col min="2566" max="2566" width="10.28125" style="69" customWidth="1"/>
    <col min="2567" max="2567" width="10.7109375" style="69" customWidth="1"/>
    <col min="2568" max="2568" width="16.00390625" style="69" customWidth="1"/>
    <col min="2569" max="2817" width="9.140625" style="69" customWidth="1"/>
    <col min="2818" max="2818" width="18.28125" style="69" customWidth="1"/>
    <col min="2819" max="2819" width="54.7109375" style="69" customWidth="1"/>
    <col min="2820" max="2820" width="9.8515625" style="69" customWidth="1"/>
    <col min="2821" max="2821" width="12.7109375" style="69" customWidth="1"/>
    <col min="2822" max="2822" width="10.28125" style="69" customWidth="1"/>
    <col min="2823" max="2823" width="10.7109375" style="69" customWidth="1"/>
    <col min="2824" max="2824" width="16.00390625" style="69" customWidth="1"/>
    <col min="2825" max="3073" width="9.140625" style="69" customWidth="1"/>
    <col min="3074" max="3074" width="18.28125" style="69" customWidth="1"/>
    <col min="3075" max="3075" width="54.7109375" style="69" customWidth="1"/>
    <col min="3076" max="3076" width="9.8515625" style="69" customWidth="1"/>
    <col min="3077" max="3077" width="12.7109375" style="69" customWidth="1"/>
    <col min="3078" max="3078" width="10.28125" style="69" customWidth="1"/>
    <col min="3079" max="3079" width="10.7109375" style="69" customWidth="1"/>
    <col min="3080" max="3080" width="16.00390625" style="69" customWidth="1"/>
    <col min="3081" max="3329" width="9.140625" style="69" customWidth="1"/>
    <col min="3330" max="3330" width="18.28125" style="69" customWidth="1"/>
    <col min="3331" max="3331" width="54.7109375" style="69" customWidth="1"/>
    <col min="3332" max="3332" width="9.8515625" style="69" customWidth="1"/>
    <col min="3333" max="3333" width="12.7109375" style="69" customWidth="1"/>
    <col min="3334" max="3334" width="10.28125" style="69" customWidth="1"/>
    <col min="3335" max="3335" width="10.7109375" style="69" customWidth="1"/>
    <col min="3336" max="3336" width="16.00390625" style="69" customWidth="1"/>
    <col min="3337" max="3585" width="9.140625" style="69" customWidth="1"/>
    <col min="3586" max="3586" width="18.28125" style="69" customWidth="1"/>
    <col min="3587" max="3587" width="54.7109375" style="69" customWidth="1"/>
    <col min="3588" max="3588" width="9.8515625" style="69" customWidth="1"/>
    <col min="3589" max="3589" width="12.7109375" style="69" customWidth="1"/>
    <col min="3590" max="3590" width="10.28125" style="69" customWidth="1"/>
    <col min="3591" max="3591" width="10.7109375" style="69" customWidth="1"/>
    <col min="3592" max="3592" width="16.00390625" style="69" customWidth="1"/>
    <col min="3593" max="3841" width="9.140625" style="69" customWidth="1"/>
    <col min="3842" max="3842" width="18.28125" style="69" customWidth="1"/>
    <col min="3843" max="3843" width="54.7109375" style="69" customWidth="1"/>
    <col min="3844" max="3844" width="9.8515625" style="69" customWidth="1"/>
    <col min="3845" max="3845" width="12.7109375" style="69" customWidth="1"/>
    <col min="3846" max="3846" width="10.28125" style="69" customWidth="1"/>
    <col min="3847" max="3847" width="10.7109375" style="69" customWidth="1"/>
    <col min="3848" max="3848" width="16.00390625" style="69" customWidth="1"/>
    <col min="3849" max="4097" width="9.140625" style="69" customWidth="1"/>
    <col min="4098" max="4098" width="18.28125" style="69" customWidth="1"/>
    <col min="4099" max="4099" width="54.7109375" style="69" customWidth="1"/>
    <col min="4100" max="4100" width="9.8515625" style="69" customWidth="1"/>
    <col min="4101" max="4101" width="12.7109375" style="69" customWidth="1"/>
    <col min="4102" max="4102" width="10.28125" style="69" customWidth="1"/>
    <col min="4103" max="4103" width="10.7109375" style="69" customWidth="1"/>
    <col min="4104" max="4104" width="16.00390625" style="69" customWidth="1"/>
    <col min="4105" max="4353" width="9.140625" style="69" customWidth="1"/>
    <col min="4354" max="4354" width="18.28125" style="69" customWidth="1"/>
    <col min="4355" max="4355" width="54.7109375" style="69" customWidth="1"/>
    <col min="4356" max="4356" width="9.8515625" style="69" customWidth="1"/>
    <col min="4357" max="4357" width="12.7109375" style="69" customWidth="1"/>
    <col min="4358" max="4358" width="10.28125" style="69" customWidth="1"/>
    <col min="4359" max="4359" width="10.7109375" style="69" customWidth="1"/>
    <col min="4360" max="4360" width="16.00390625" style="69" customWidth="1"/>
    <col min="4361" max="4609" width="9.140625" style="69" customWidth="1"/>
    <col min="4610" max="4610" width="18.28125" style="69" customWidth="1"/>
    <col min="4611" max="4611" width="54.7109375" style="69" customWidth="1"/>
    <col min="4612" max="4612" width="9.8515625" style="69" customWidth="1"/>
    <col min="4613" max="4613" width="12.7109375" style="69" customWidth="1"/>
    <col min="4614" max="4614" width="10.28125" style="69" customWidth="1"/>
    <col min="4615" max="4615" width="10.7109375" style="69" customWidth="1"/>
    <col min="4616" max="4616" width="16.00390625" style="69" customWidth="1"/>
    <col min="4617" max="4865" width="9.140625" style="69" customWidth="1"/>
    <col min="4866" max="4866" width="18.28125" style="69" customWidth="1"/>
    <col min="4867" max="4867" width="54.7109375" style="69" customWidth="1"/>
    <col min="4868" max="4868" width="9.8515625" style="69" customWidth="1"/>
    <col min="4869" max="4869" width="12.7109375" style="69" customWidth="1"/>
    <col min="4870" max="4870" width="10.28125" style="69" customWidth="1"/>
    <col min="4871" max="4871" width="10.7109375" style="69" customWidth="1"/>
    <col min="4872" max="4872" width="16.00390625" style="69" customWidth="1"/>
    <col min="4873" max="5121" width="9.140625" style="69" customWidth="1"/>
    <col min="5122" max="5122" width="18.28125" style="69" customWidth="1"/>
    <col min="5123" max="5123" width="54.7109375" style="69" customWidth="1"/>
    <col min="5124" max="5124" width="9.8515625" style="69" customWidth="1"/>
    <col min="5125" max="5125" width="12.7109375" style="69" customWidth="1"/>
    <col min="5126" max="5126" width="10.28125" style="69" customWidth="1"/>
    <col min="5127" max="5127" width="10.7109375" style="69" customWidth="1"/>
    <col min="5128" max="5128" width="16.00390625" style="69" customWidth="1"/>
    <col min="5129" max="5377" width="9.140625" style="69" customWidth="1"/>
    <col min="5378" max="5378" width="18.28125" style="69" customWidth="1"/>
    <col min="5379" max="5379" width="54.7109375" style="69" customWidth="1"/>
    <col min="5380" max="5380" width="9.8515625" style="69" customWidth="1"/>
    <col min="5381" max="5381" width="12.7109375" style="69" customWidth="1"/>
    <col min="5382" max="5382" width="10.28125" style="69" customWidth="1"/>
    <col min="5383" max="5383" width="10.7109375" style="69" customWidth="1"/>
    <col min="5384" max="5384" width="16.00390625" style="69" customWidth="1"/>
    <col min="5385" max="5633" width="9.140625" style="69" customWidth="1"/>
    <col min="5634" max="5634" width="18.28125" style="69" customWidth="1"/>
    <col min="5635" max="5635" width="54.7109375" style="69" customWidth="1"/>
    <col min="5636" max="5636" width="9.8515625" style="69" customWidth="1"/>
    <col min="5637" max="5637" width="12.7109375" style="69" customWidth="1"/>
    <col min="5638" max="5638" width="10.28125" style="69" customWidth="1"/>
    <col min="5639" max="5639" width="10.7109375" style="69" customWidth="1"/>
    <col min="5640" max="5640" width="16.00390625" style="69" customWidth="1"/>
    <col min="5641" max="5889" width="9.140625" style="69" customWidth="1"/>
    <col min="5890" max="5890" width="18.28125" style="69" customWidth="1"/>
    <col min="5891" max="5891" width="54.7109375" style="69" customWidth="1"/>
    <col min="5892" max="5892" width="9.8515625" style="69" customWidth="1"/>
    <col min="5893" max="5893" width="12.7109375" style="69" customWidth="1"/>
    <col min="5894" max="5894" width="10.28125" style="69" customWidth="1"/>
    <col min="5895" max="5895" width="10.7109375" style="69" customWidth="1"/>
    <col min="5896" max="5896" width="16.00390625" style="69" customWidth="1"/>
    <col min="5897" max="6145" width="9.140625" style="69" customWidth="1"/>
    <col min="6146" max="6146" width="18.28125" style="69" customWidth="1"/>
    <col min="6147" max="6147" width="54.7109375" style="69" customWidth="1"/>
    <col min="6148" max="6148" width="9.8515625" style="69" customWidth="1"/>
    <col min="6149" max="6149" width="12.7109375" style="69" customWidth="1"/>
    <col min="6150" max="6150" width="10.28125" style="69" customWidth="1"/>
    <col min="6151" max="6151" width="10.7109375" style="69" customWidth="1"/>
    <col min="6152" max="6152" width="16.00390625" style="69" customWidth="1"/>
    <col min="6153" max="6401" width="9.140625" style="69" customWidth="1"/>
    <col min="6402" max="6402" width="18.28125" style="69" customWidth="1"/>
    <col min="6403" max="6403" width="54.7109375" style="69" customWidth="1"/>
    <col min="6404" max="6404" width="9.8515625" style="69" customWidth="1"/>
    <col min="6405" max="6405" width="12.7109375" style="69" customWidth="1"/>
    <col min="6406" max="6406" width="10.28125" style="69" customWidth="1"/>
    <col min="6407" max="6407" width="10.7109375" style="69" customWidth="1"/>
    <col min="6408" max="6408" width="16.00390625" style="69" customWidth="1"/>
    <col min="6409" max="6657" width="9.140625" style="69" customWidth="1"/>
    <col min="6658" max="6658" width="18.28125" style="69" customWidth="1"/>
    <col min="6659" max="6659" width="54.7109375" style="69" customWidth="1"/>
    <col min="6660" max="6660" width="9.8515625" style="69" customWidth="1"/>
    <col min="6661" max="6661" width="12.7109375" style="69" customWidth="1"/>
    <col min="6662" max="6662" width="10.28125" style="69" customWidth="1"/>
    <col min="6663" max="6663" width="10.7109375" style="69" customWidth="1"/>
    <col min="6664" max="6664" width="16.00390625" style="69" customWidth="1"/>
    <col min="6665" max="6913" width="9.140625" style="69" customWidth="1"/>
    <col min="6914" max="6914" width="18.28125" style="69" customWidth="1"/>
    <col min="6915" max="6915" width="54.7109375" style="69" customWidth="1"/>
    <col min="6916" max="6916" width="9.8515625" style="69" customWidth="1"/>
    <col min="6917" max="6917" width="12.7109375" style="69" customWidth="1"/>
    <col min="6918" max="6918" width="10.28125" style="69" customWidth="1"/>
    <col min="6919" max="6919" width="10.7109375" style="69" customWidth="1"/>
    <col min="6920" max="6920" width="16.00390625" style="69" customWidth="1"/>
    <col min="6921" max="7169" width="9.140625" style="69" customWidth="1"/>
    <col min="7170" max="7170" width="18.28125" style="69" customWidth="1"/>
    <col min="7171" max="7171" width="54.7109375" style="69" customWidth="1"/>
    <col min="7172" max="7172" width="9.8515625" style="69" customWidth="1"/>
    <col min="7173" max="7173" width="12.7109375" style="69" customWidth="1"/>
    <col min="7174" max="7174" width="10.28125" style="69" customWidth="1"/>
    <col min="7175" max="7175" width="10.7109375" style="69" customWidth="1"/>
    <col min="7176" max="7176" width="16.00390625" style="69" customWidth="1"/>
    <col min="7177" max="7425" width="9.140625" style="69" customWidth="1"/>
    <col min="7426" max="7426" width="18.28125" style="69" customWidth="1"/>
    <col min="7427" max="7427" width="54.7109375" style="69" customWidth="1"/>
    <col min="7428" max="7428" width="9.8515625" style="69" customWidth="1"/>
    <col min="7429" max="7429" width="12.7109375" style="69" customWidth="1"/>
    <col min="7430" max="7430" width="10.28125" style="69" customWidth="1"/>
    <col min="7431" max="7431" width="10.7109375" style="69" customWidth="1"/>
    <col min="7432" max="7432" width="16.00390625" style="69" customWidth="1"/>
    <col min="7433" max="7681" width="9.140625" style="69" customWidth="1"/>
    <col min="7682" max="7682" width="18.28125" style="69" customWidth="1"/>
    <col min="7683" max="7683" width="54.7109375" style="69" customWidth="1"/>
    <col min="7684" max="7684" width="9.8515625" style="69" customWidth="1"/>
    <col min="7685" max="7685" width="12.7109375" style="69" customWidth="1"/>
    <col min="7686" max="7686" width="10.28125" style="69" customWidth="1"/>
    <col min="7687" max="7687" width="10.7109375" style="69" customWidth="1"/>
    <col min="7688" max="7688" width="16.00390625" style="69" customWidth="1"/>
    <col min="7689" max="7937" width="9.140625" style="69" customWidth="1"/>
    <col min="7938" max="7938" width="18.28125" style="69" customWidth="1"/>
    <col min="7939" max="7939" width="54.7109375" style="69" customWidth="1"/>
    <col min="7940" max="7940" width="9.8515625" style="69" customWidth="1"/>
    <col min="7941" max="7941" width="12.7109375" style="69" customWidth="1"/>
    <col min="7942" max="7942" width="10.28125" style="69" customWidth="1"/>
    <col min="7943" max="7943" width="10.7109375" style="69" customWidth="1"/>
    <col min="7944" max="7944" width="16.00390625" style="69" customWidth="1"/>
    <col min="7945" max="8193" width="9.140625" style="69" customWidth="1"/>
    <col min="8194" max="8194" width="18.28125" style="69" customWidth="1"/>
    <col min="8195" max="8195" width="54.7109375" style="69" customWidth="1"/>
    <col min="8196" max="8196" width="9.8515625" style="69" customWidth="1"/>
    <col min="8197" max="8197" width="12.7109375" style="69" customWidth="1"/>
    <col min="8198" max="8198" width="10.28125" style="69" customWidth="1"/>
    <col min="8199" max="8199" width="10.7109375" style="69" customWidth="1"/>
    <col min="8200" max="8200" width="16.00390625" style="69" customWidth="1"/>
    <col min="8201" max="8449" width="9.140625" style="69" customWidth="1"/>
    <col min="8450" max="8450" width="18.28125" style="69" customWidth="1"/>
    <col min="8451" max="8451" width="54.7109375" style="69" customWidth="1"/>
    <col min="8452" max="8452" width="9.8515625" style="69" customWidth="1"/>
    <col min="8453" max="8453" width="12.7109375" style="69" customWidth="1"/>
    <col min="8454" max="8454" width="10.28125" style="69" customWidth="1"/>
    <col min="8455" max="8455" width="10.7109375" style="69" customWidth="1"/>
    <col min="8456" max="8456" width="16.00390625" style="69" customWidth="1"/>
    <col min="8457" max="8705" width="9.140625" style="69" customWidth="1"/>
    <col min="8706" max="8706" width="18.28125" style="69" customWidth="1"/>
    <col min="8707" max="8707" width="54.7109375" style="69" customWidth="1"/>
    <col min="8708" max="8708" width="9.8515625" style="69" customWidth="1"/>
    <col min="8709" max="8709" width="12.7109375" style="69" customWidth="1"/>
    <col min="8710" max="8710" width="10.28125" style="69" customWidth="1"/>
    <col min="8711" max="8711" width="10.7109375" style="69" customWidth="1"/>
    <col min="8712" max="8712" width="16.00390625" style="69" customWidth="1"/>
    <col min="8713" max="8961" width="9.140625" style="69" customWidth="1"/>
    <col min="8962" max="8962" width="18.28125" style="69" customWidth="1"/>
    <col min="8963" max="8963" width="54.7109375" style="69" customWidth="1"/>
    <col min="8964" max="8964" width="9.8515625" style="69" customWidth="1"/>
    <col min="8965" max="8965" width="12.7109375" style="69" customWidth="1"/>
    <col min="8966" max="8966" width="10.28125" style="69" customWidth="1"/>
    <col min="8967" max="8967" width="10.7109375" style="69" customWidth="1"/>
    <col min="8968" max="8968" width="16.00390625" style="69" customWidth="1"/>
    <col min="8969" max="9217" width="9.140625" style="69" customWidth="1"/>
    <col min="9218" max="9218" width="18.28125" style="69" customWidth="1"/>
    <col min="9219" max="9219" width="54.7109375" style="69" customWidth="1"/>
    <col min="9220" max="9220" width="9.8515625" style="69" customWidth="1"/>
    <col min="9221" max="9221" width="12.7109375" style="69" customWidth="1"/>
    <col min="9222" max="9222" width="10.28125" style="69" customWidth="1"/>
    <col min="9223" max="9223" width="10.7109375" style="69" customWidth="1"/>
    <col min="9224" max="9224" width="16.00390625" style="69" customWidth="1"/>
    <col min="9225" max="9473" width="9.140625" style="69" customWidth="1"/>
    <col min="9474" max="9474" width="18.28125" style="69" customWidth="1"/>
    <col min="9475" max="9475" width="54.7109375" style="69" customWidth="1"/>
    <col min="9476" max="9476" width="9.8515625" style="69" customWidth="1"/>
    <col min="9477" max="9477" width="12.7109375" style="69" customWidth="1"/>
    <col min="9478" max="9478" width="10.28125" style="69" customWidth="1"/>
    <col min="9479" max="9479" width="10.7109375" style="69" customWidth="1"/>
    <col min="9480" max="9480" width="16.00390625" style="69" customWidth="1"/>
    <col min="9481" max="9729" width="9.140625" style="69" customWidth="1"/>
    <col min="9730" max="9730" width="18.28125" style="69" customWidth="1"/>
    <col min="9731" max="9731" width="54.7109375" style="69" customWidth="1"/>
    <col min="9732" max="9732" width="9.8515625" style="69" customWidth="1"/>
    <col min="9733" max="9733" width="12.7109375" style="69" customWidth="1"/>
    <col min="9734" max="9734" width="10.28125" style="69" customWidth="1"/>
    <col min="9735" max="9735" width="10.7109375" style="69" customWidth="1"/>
    <col min="9736" max="9736" width="16.00390625" style="69" customWidth="1"/>
    <col min="9737" max="9985" width="9.140625" style="69" customWidth="1"/>
    <col min="9986" max="9986" width="18.28125" style="69" customWidth="1"/>
    <col min="9987" max="9987" width="54.7109375" style="69" customWidth="1"/>
    <col min="9988" max="9988" width="9.8515625" style="69" customWidth="1"/>
    <col min="9989" max="9989" width="12.7109375" style="69" customWidth="1"/>
    <col min="9990" max="9990" width="10.28125" style="69" customWidth="1"/>
    <col min="9991" max="9991" width="10.7109375" style="69" customWidth="1"/>
    <col min="9992" max="9992" width="16.00390625" style="69" customWidth="1"/>
    <col min="9993" max="10241" width="9.140625" style="69" customWidth="1"/>
    <col min="10242" max="10242" width="18.28125" style="69" customWidth="1"/>
    <col min="10243" max="10243" width="54.7109375" style="69" customWidth="1"/>
    <col min="10244" max="10244" width="9.8515625" style="69" customWidth="1"/>
    <col min="10245" max="10245" width="12.7109375" style="69" customWidth="1"/>
    <col min="10246" max="10246" width="10.28125" style="69" customWidth="1"/>
    <col min="10247" max="10247" width="10.7109375" style="69" customWidth="1"/>
    <col min="10248" max="10248" width="16.00390625" style="69" customWidth="1"/>
    <col min="10249" max="10497" width="9.140625" style="69" customWidth="1"/>
    <col min="10498" max="10498" width="18.28125" style="69" customWidth="1"/>
    <col min="10499" max="10499" width="54.7109375" style="69" customWidth="1"/>
    <col min="10500" max="10500" width="9.8515625" style="69" customWidth="1"/>
    <col min="10501" max="10501" width="12.7109375" style="69" customWidth="1"/>
    <col min="10502" max="10502" width="10.28125" style="69" customWidth="1"/>
    <col min="10503" max="10503" width="10.7109375" style="69" customWidth="1"/>
    <col min="10504" max="10504" width="16.00390625" style="69" customWidth="1"/>
    <col min="10505" max="10753" width="9.140625" style="69" customWidth="1"/>
    <col min="10754" max="10754" width="18.28125" style="69" customWidth="1"/>
    <col min="10755" max="10755" width="54.7109375" style="69" customWidth="1"/>
    <col min="10756" max="10756" width="9.8515625" style="69" customWidth="1"/>
    <col min="10757" max="10757" width="12.7109375" style="69" customWidth="1"/>
    <col min="10758" max="10758" width="10.28125" style="69" customWidth="1"/>
    <col min="10759" max="10759" width="10.7109375" style="69" customWidth="1"/>
    <col min="10760" max="10760" width="16.00390625" style="69" customWidth="1"/>
    <col min="10761" max="11009" width="9.140625" style="69" customWidth="1"/>
    <col min="11010" max="11010" width="18.28125" style="69" customWidth="1"/>
    <col min="11011" max="11011" width="54.7109375" style="69" customWidth="1"/>
    <col min="11012" max="11012" width="9.8515625" style="69" customWidth="1"/>
    <col min="11013" max="11013" width="12.7109375" style="69" customWidth="1"/>
    <col min="11014" max="11014" width="10.28125" style="69" customWidth="1"/>
    <col min="11015" max="11015" width="10.7109375" style="69" customWidth="1"/>
    <col min="11016" max="11016" width="16.00390625" style="69" customWidth="1"/>
    <col min="11017" max="11265" width="9.140625" style="69" customWidth="1"/>
    <col min="11266" max="11266" width="18.28125" style="69" customWidth="1"/>
    <col min="11267" max="11267" width="54.7109375" style="69" customWidth="1"/>
    <col min="11268" max="11268" width="9.8515625" style="69" customWidth="1"/>
    <col min="11269" max="11269" width="12.7109375" style="69" customWidth="1"/>
    <col min="11270" max="11270" width="10.28125" style="69" customWidth="1"/>
    <col min="11271" max="11271" width="10.7109375" style="69" customWidth="1"/>
    <col min="11272" max="11272" width="16.00390625" style="69" customWidth="1"/>
    <col min="11273" max="11521" width="9.140625" style="69" customWidth="1"/>
    <col min="11522" max="11522" width="18.28125" style="69" customWidth="1"/>
    <col min="11523" max="11523" width="54.7109375" style="69" customWidth="1"/>
    <col min="11524" max="11524" width="9.8515625" style="69" customWidth="1"/>
    <col min="11525" max="11525" width="12.7109375" style="69" customWidth="1"/>
    <col min="11526" max="11526" width="10.28125" style="69" customWidth="1"/>
    <col min="11527" max="11527" width="10.7109375" style="69" customWidth="1"/>
    <col min="11528" max="11528" width="16.00390625" style="69" customWidth="1"/>
    <col min="11529" max="11777" width="9.140625" style="69" customWidth="1"/>
    <col min="11778" max="11778" width="18.28125" style="69" customWidth="1"/>
    <col min="11779" max="11779" width="54.7109375" style="69" customWidth="1"/>
    <col min="11780" max="11780" width="9.8515625" style="69" customWidth="1"/>
    <col min="11781" max="11781" width="12.7109375" style="69" customWidth="1"/>
    <col min="11782" max="11782" width="10.28125" style="69" customWidth="1"/>
    <col min="11783" max="11783" width="10.7109375" style="69" customWidth="1"/>
    <col min="11784" max="11784" width="16.00390625" style="69" customWidth="1"/>
    <col min="11785" max="12033" width="9.140625" style="69" customWidth="1"/>
    <col min="12034" max="12034" width="18.28125" style="69" customWidth="1"/>
    <col min="12035" max="12035" width="54.7109375" style="69" customWidth="1"/>
    <col min="12036" max="12036" width="9.8515625" style="69" customWidth="1"/>
    <col min="12037" max="12037" width="12.7109375" style="69" customWidth="1"/>
    <col min="12038" max="12038" width="10.28125" style="69" customWidth="1"/>
    <col min="12039" max="12039" width="10.7109375" style="69" customWidth="1"/>
    <col min="12040" max="12040" width="16.00390625" style="69" customWidth="1"/>
    <col min="12041" max="12289" width="9.140625" style="69" customWidth="1"/>
    <col min="12290" max="12290" width="18.28125" style="69" customWidth="1"/>
    <col min="12291" max="12291" width="54.7109375" style="69" customWidth="1"/>
    <col min="12292" max="12292" width="9.8515625" style="69" customWidth="1"/>
    <col min="12293" max="12293" width="12.7109375" style="69" customWidth="1"/>
    <col min="12294" max="12294" width="10.28125" style="69" customWidth="1"/>
    <col min="12295" max="12295" width="10.7109375" style="69" customWidth="1"/>
    <col min="12296" max="12296" width="16.00390625" style="69" customWidth="1"/>
    <col min="12297" max="12545" width="9.140625" style="69" customWidth="1"/>
    <col min="12546" max="12546" width="18.28125" style="69" customWidth="1"/>
    <col min="12547" max="12547" width="54.7109375" style="69" customWidth="1"/>
    <col min="12548" max="12548" width="9.8515625" style="69" customWidth="1"/>
    <col min="12549" max="12549" width="12.7109375" style="69" customWidth="1"/>
    <col min="12550" max="12550" width="10.28125" style="69" customWidth="1"/>
    <col min="12551" max="12551" width="10.7109375" style="69" customWidth="1"/>
    <col min="12552" max="12552" width="16.00390625" style="69" customWidth="1"/>
    <col min="12553" max="12801" width="9.140625" style="69" customWidth="1"/>
    <col min="12802" max="12802" width="18.28125" style="69" customWidth="1"/>
    <col min="12803" max="12803" width="54.7109375" style="69" customWidth="1"/>
    <col min="12804" max="12804" width="9.8515625" style="69" customWidth="1"/>
    <col min="12805" max="12805" width="12.7109375" style="69" customWidth="1"/>
    <col min="12806" max="12806" width="10.28125" style="69" customWidth="1"/>
    <col min="12807" max="12807" width="10.7109375" style="69" customWidth="1"/>
    <col min="12808" max="12808" width="16.00390625" style="69" customWidth="1"/>
    <col min="12809" max="13057" width="9.140625" style="69" customWidth="1"/>
    <col min="13058" max="13058" width="18.28125" style="69" customWidth="1"/>
    <col min="13059" max="13059" width="54.7109375" style="69" customWidth="1"/>
    <col min="13060" max="13060" width="9.8515625" style="69" customWidth="1"/>
    <col min="13061" max="13061" width="12.7109375" style="69" customWidth="1"/>
    <col min="13062" max="13062" width="10.28125" style="69" customWidth="1"/>
    <col min="13063" max="13063" width="10.7109375" style="69" customWidth="1"/>
    <col min="13064" max="13064" width="16.00390625" style="69" customWidth="1"/>
    <col min="13065" max="13313" width="9.140625" style="69" customWidth="1"/>
    <col min="13314" max="13314" width="18.28125" style="69" customWidth="1"/>
    <col min="13315" max="13315" width="54.7109375" style="69" customWidth="1"/>
    <col min="13316" max="13316" width="9.8515625" style="69" customWidth="1"/>
    <col min="13317" max="13317" width="12.7109375" style="69" customWidth="1"/>
    <col min="13318" max="13318" width="10.28125" style="69" customWidth="1"/>
    <col min="13319" max="13319" width="10.7109375" style="69" customWidth="1"/>
    <col min="13320" max="13320" width="16.00390625" style="69" customWidth="1"/>
    <col min="13321" max="13569" width="9.140625" style="69" customWidth="1"/>
    <col min="13570" max="13570" width="18.28125" style="69" customWidth="1"/>
    <col min="13571" max="13571" width="54.7109375" style="69" customWidth="1"/>
    <col min="13572" max="13572" width="9.8515625" style="69" customWidth="1"/>
    <col min="13573" max="13573" width="12.7109375" style="69" customWidth="1"/>
    <col min="13574" max="13574" width="10.28125" style="69" customWidth="1"/>
    <col min="13575" max="13575" width="10.7109375" style="69" customWidth="1"/>
    <col min="13576" max="13576" width="16.00390625" style="69" customWidth="1"/>
    <col min="13577" max="13825" width="9.140625" style="69" customWidth="1"/>
    <col min="13826" max="13826" width="18.28125" style="69" customWidth="1"/>
    <col min="13827" max="13827" width="54.7109375" style="69" customWidth="1"/>
    <col min="13828" max="13828" width="9.8515625" style="69" customWidth="1"/>
    <col min="13829" max="13829" width="12.7109375" style="69" customWidth="1"/>
    <col min="13830" max="13830" width="10.28125" style="69" customWidth="1"/>
    <col min="13831" max="13831" width="10.7109375" style="69" customWidth="1"/>
    <col min="13832" max="13832" width="16.00390625" style="69" customWidth="1"/>
    <col min="13833" max="14081" width="9.140625" style="69" customWidth="1"/>
    <col min="14082" max="14082" width="18.28125" style="69" customWidth="1"/>
    <col min="14083" max="14083" width="54.7109375" style="69" customWidth="1"/>
    <col min="14084" max="14084" width="9.8515625" style="69" customWidth="1"/>
    <col min="14085" max="14085" width="12.7109375" style="69" customWidth="1"/>
    <col min="14086" max="14086" width="10.28125" style="69" customWidth="1"/>
    <col min="14087" max="14087" width="10.7109375" style="69" customWidth="1"/>
    <col min="14088" max="14088" width="16.00390625" style="69" customWidth="1"/>
    <col min="14089" max="14337" width="9.140625" style="69" customWidth="1"/>
    <col min="14338" max="14338" width="18.28125" style="69" customWidth="1"/>
    <col min="14339" max="14339" width="54.7109375" style="69" customWidth="1"/>
    <col min="14340" max="14340" width="9.8515625" style="69" customWidth="1"/>
    <col min="14341" max="14341" width="12.7109375" style="69" customWidth="1"/>
    <col min="14342" max="14342" width="10.28125" style="69" customWidth="1"/>
    <col min="14343" max="14343" width="10.7109375" style="69" customWidth="1"/>
    <col min="14344" max="14344" width="16.00390625" style="69" customWidth="1"/>
    <col min="14345" max="14593" width="9.140625" style="69" customWidth="1"/>
    <col min="14594" max="14594" width="18.28125" style="69" customWidth="1"/>
    <col min="14595" max="14595" width="54.7109375" style="69" customWidth="1"/>
    <col min="14596" max="14596" width="9.8515625" style="69" customWidth="1"/>
    <col min="14597" max="14597" width="12.7109375" style="69" customWidth="1"/>
    <col min="14598" max="14598" width="10.28125" style="69" customWidth="1"/>
    <col min="14599" max="14599" width="10.7109375" style="69" customWidth="1"/>
    <col min="14600" max="14600" width="16.00390625" style="69" customWidth="1"/>
    <col min="14601" max="14849" width="9.140625" style="69" customWidth="1"/>
    <col min="14850" max="14850" width="18.28125" style="69" customWidth="1"/>
    <col min="14851" max="14851" width="54.7109375" style="69" customWidth="1"/>
    <col min="14852" max="14852" width="9.8515625" style="69" customWidth="1"/>
    <col min="14853" max="14853" width="12.7109375" style="69" customWidth="1"/>
    <col min="14854" max="14854" width="10.28125" style="69" customWidth="1"/>
    <col min="14855" max="14855" width="10.7109375" style="69" customWidth="1"/>
    <col min="14856" max="14856" width="16.00390625" style="69" customWidth="1"/>
    <col min="14857" max="15105" width="9.140625" style="69" customWidth="1"/>
    <col min="15106" max="15106" width="18.28125" style="69" customWidth="1"/>
    <col min="15107" max="15107" width="54.7109375" style="69" customWidth="1"/>
    <col min="15108" max="15108" width="9.8515625" style="69" customWidth="1"/>
    <col min="15109" max="15109" width="12.7109375" style="69" customWidth="1"/>
    <col min="15110" max="15110" width="10.28125" style="69" customWidth="1"/>
    <col min="15111" max="15111" width="10.7109375" style="69" customWidth="1"/>
    <col min="15112" max="15112" width="16.00390625" style="69" customWidth="1"/>
    <col min="15113" max="15361" width="9.140625" style="69" customWidth="1"/>
    <col min="15362" max="15362" width="18.28125" style="69" customWidth="1"/>
    <col min="15363" max="15363" width="54.7109375" style="69" customWidth="1"/>
    <col min="15364" max="15364" width="9.8515625" style="69" customWidth="1"/>
    <col min="15365" max="15365" width="12.7109375" style="69" customWidth="1"/>
    <col min="15366" max="15366" width="10.28125" style="69" customWidth="1"/>
    <col min="15367" max="15367" width="10.7109375" style="69" customWidth="1"/>
    <col min="15368" max="15368" width="16.00390625" style="69" customWidth="1"/>
    <col min="15369" max="15617" width="9.140625" style="69" customWidth="1"/>
    <col min="15618" max="15618" width="18.28125" style="69" customWidth="1"/>
    <col min="15619" max="15619" width="54.7109375" style="69" customWidth="1"/>
    <col min="15620" max="15620" width="9.8515625" style="69" customWidth="1"/>
    <col min="15621" max="15621" width="12.7109375" style="69" customWidth="1"/>
    <col min="15622" max="15622" width="10.28125" style="69" customWidth="1"/>
    <col min="15623" max="15623" width="10.7109375" style="69" customWidth="1"/>
    <col min="15624" max="15624" width="16.00390625" style="69" customWidth="1"/>
    <col min="15625" max="15873" width="9.140625" style="69" customWidth="1"/>
    <col min="15874" max="15874" width="18.28125" style="69" customWidth="1"/>
    <col min="15875" max="15875" width="54.7109375" style="69" customWidth="1"/>
    <col min="15876" max="15876" width="9.8515625" style="69" customWidth="1"/>
    <col min="15877" max="15877" width="12.7109375" style="69" customWidth="1"/>
    <col min="15878" max="15878" width="10.28125" style="69" customWidth="1"/>
    <col min="15879" max="15879" width="10.7109375" style="69" customWidth="1"/>
    <col min="15880" max="15880" width="16.00390625" style="69" customWidth="1"/>
    <col min="15881" max="16129" width="9.140625" style="69" customWidth="1"/>
    <col min="16130" max="16130" width="18.28125" style="69" customWidth="1"/>
    <col min="16131" max="16131" width="54.7109375" style="69" customWidth="1"/>
    <col min="16132" max="16132" width="9.8515625" style="69" customWidth="1"/>
    <col min="16133" max="16133" width="12.7109375" style="69" customWidth="1"/>
    <col min="16134" max="16134" width="10.28125" style="69" customWidth="1"/>
    <col min="16135" max="16135" width="10.7109375" style="69" customWidth="1"/>
    <col min="16136" max="16136" width="16.00390625" style="69" customWidth="1"/>
    <col min="16137" max="16384" width="9.140625" style="69" customWidth="1"/>
  </cols>
  <sheetData>
    <row r="1" spans="1:8" ht="15.75">
      <c r="A1" s="232" t="s">
        <v>302</v>
      </c>
      <c r="B1" s="314" t="s">
        <v>552</v>
      </c>
      <c r="C1" s="314"/>
      <c r="D1" s="314"/>
      <c r="E1" s="314"/>
      <c r="F1" s="314"/>
      <c r="G1" s="314"/>
      <c r="H1" s="314"/>
    </row>
    <row r="3" spans="2:7" s="15" customFormat="1" ht="15">
      <c r="B3" s="315"/>
      <c r="C3" s="315"/>
      <c r="D3" s="14"/>
      <c r="E3" s="14"/>
      <c r="F3" s="14"/>
      <c r="G3" s="14"/>
    </row>
    <row r="4" spans="1:9" s="100" customFormat="1" ht="45">
      <c r="A4" s="43" t="s">
        <v>171</v>
      </c>
      <c r="B4" s="44" t="s">
        <v>213</v>
      </c>
      <c r="C4" s="45" t="s">
        <v>149</v>
      </c>
      <c r="D4" s="45" t="s">
        <v>214</v>
      </c>
      <c r="E4" s="45" t="s">
        <v>172</v>
      </c>
      <c r="F4" s="45" t="s">
        <v>150</v>
      </c>
      <c r="G4" s="45" t="s">
        <v>151</v>
      </c>
      <c r="H4" s="80" t="s">
        <v>152</v>
      </c>
      <c r="I4" s="43" t="s">
        <v>263</v>
      </c>
    </row>
    <row r="5" spans="1:9" s="100" customFormat="1" ht="15">
      <c r="A5" s="46" t="s">
        <v>212</v>
      </c>
      <c r="B5" s="47" t="s">
        <v>153</v>
      </c>
      <c r="C5" s="46" t="s">
        <v>154</v>
      </c>
      <c r="D5" s="46" t="s">
        <v>155</v>
      </c>
      <c r="E5" s="46" t="s">
        <v>156</v>
      </c>
      <c r="F5" s="46" t="s">
        <v>157</v>
      </c>
      <c r="G5" s="46" t="s">
        <v>158</v>
      </c>
      <c r="H5" s="81" t="s">
        <v>215</v>
      </c>
      <c r="I5" s="57"/>
    </row>
    <row r="6" spans="1:10" ht="24" customHeight="1">
      <c r="A6" s="20">
        <f>'Przykładowe materiały - ceny'!A29</f>
        <v>1027</v>
      </c>
      <c r="B6" s="26" t="str">
        <f>'Przykładowe materiały - ceny'!B29</f>
        <v>HEMOSIL RINSE SOLUTION 4 L</v>
      </c>
      <c r="C6" s="26" t="str">
        <f>'Przykładowe materiały - ceny'!C29</f>
        <v>zestaw do diagnostyki</v>
      </c>
      <c r="D6" s="91">
        <f>'Przykładowe materiały - ceny'!D29</f>
        <v>35000</v>
      </c>
      <c r="E6" s="26" t="str">
        <f>'Przykładowe materiały - ceny'!E29</f>
        <v>zestaw roczny</v>
      </c>
      <c r="F6" s="26">
        <v>1</v>
      </c>
      <c r="G6" s="42">
        <f>'Przykładowe materiały - ceny'!G29</f>
        <v>35043.840000000004</v>
      </c>
      <c r="H6" s="102">
        <f aca="true" t="shared" si="0" ref="H6:H13">F6/D6*G6</f>
        <v>1.0012525714285716</v>
      </c>
      <c r="I6" s="26"/>
      <c r="J6" s="104"/>
    </row>
    <row r="7" spans="1:10" ht="24" customHeight="1">
      <c r="A7" s="20">
        <f>'Przykładowe materiały - ceny'!A30</f>
        <v>1028</v>
      </c>
      <c r="B7" s="26" t="str">
        <f>'Przykładowe materiały - ceny'!B30</f>
        <v>Płyn płuczący ACL (Wash R)</v>
      </c>
      <c r="C7" s="26" t="str">
        <f>'Przykładowe materiały - ceny'!C30</f>
        <v>płyn płuczący</v>
      </c>
      <c r="D7" s="91">
        <f>'Przykładowe materiały - ceny'!D30</f>
        <v>35000</v>
      </c>
      <c r="E7" s="26" t="str">
        <f>'Przykładowe materiały - ceny'!E30</f>
        <v>zestaw roczny</v>
      </c>
      <c r="F7" s="26">
        <v>1</v>
      </c>
      <c r="G7" s="42">
        <f>'Przykładowe materiały - ceny'!G30</f>
        <v>247.104</v>
      </c>
      <c r="H7" s="102">
        <f t="shared" si="0"/>
        <v>0.007060114285714286</v>
      </c>
      <c r="I7" s="26"/>
      <c r="J7" s="104"/>
    </row>
    <row r="8" spans="1:10" ht="24" customHeight="1">
      <c r="A8" s="20">
        <f>'Przykładowe materiały - ceny'!A31</f>
        <v>1029</v>
      </c>
      <c r="B8" s="26" t="str">
        <f>'Przykładowe materiały - ceny'!B31</f>
        <v>Płyn czyszczący A (Cleaning solution) 500</v>
      </c>
      <c r="C8" s="26" t="str">
        <f>'Przykładowe materiały - ceny'!C31</f>
        <v>płyn czyszczący</v>
      </c>
      <c r="D8" s="91">
        <f>'Przykładowe materiały - ceny'!D31</f>
        <v>35000</v>
      </c>
      <c r="E8" s="26" t="str">
        <f>'Przykładowe materiały - ceny'!E31</f>
        <v>zestaw roczny</v>
      </c>
      <c r="F8" s="26">
        <v>1</v>
      </c>
      <c r="G8" s="42">
        <f>'Przykładowe materiały - ceny'!G31</f>
        <v>1572.4800000000002</v>
      </c>
      <c r="H8" s="102">
        <f t="shared" si="0"/>
        <v>0.04492800000000001</v>
      </c>
      <c r="I8" s="26"/>
      <c r="J8" s="104"/>
    </row>
    <row r="9" spans="1:10" ht="24" customHeight="1">
      <c r="A9" s="20">
        <f>'Przykładowe materiały - ceny'!A32</f>
        <v>1030</v>
      </c>
      <c r="B9" s="26" t="str">
        <f>'Przykładowe materiały - ceny'!B32</f>
        <v>Płyn czyszczący B (Cleaning agent)</v>
      </c>
      <c r="C9" s="26" t="str">
        <f>'Przykładowe materiały - ceny'!C32</f>
        <v>płyn czyszczący</v>
      </c>
      <c r="D9" s="91">
        <f>'Przykładowe materiały - ceny'!D32</f>
        <v>35000</v>
      </c>
      <c r="E9" s="26" t="str">
        <f>'Przykładowe materiały - ceny'!E32</f>
        <v>zestaw roczny</v>
      </c>
      <c r="F9" s="26">
        <v>1</v>
      </c>
      <c r="G9" s="42">
        <f>'Przykładowe materiały - ceny'!G32</f>
        <v>1628.64</v>
      </c>
      <c r="H9" s="102">
        <f t="shared" si="0"/>
        <v>0.04653257142857143</v>
      </c>
      <c r="I9" s="26"/>
      <c r="J9" s="104"/>
    </row>
    <row r="10" spans="1:10" ht="24" customHeight="1">
      <c r="A10" s="20">
        <f>'Przykładowe materiały - ceny'!A33</f>
        <v>1031</v>
      </c>
      <c r="B10" s="26" t="str">
        <f>'Przykładowe materiały - ceny'!B33</f>
        <v>Rozcieńczalnik</v>
      </c>
      <c r="C10" s="26" t="str">
        <f>'Przykładowe materiały - ceny'!C33</f>
        <v>rozcieńczalnik</v>
      </c>
      <c r="D10" s="91">
        <f>'Przykładowe materiały - ceny'!D33</f>
        <v>35000</v>
      </c>
      <c r="E10" s="26" t="str">
        <f>'Przykładowe materiały - ceny'!E33</f>
        <v>zestaw roczny</v>
      </c>
      <c r="F10" s="26">
        <v>1</v>
      </c>
      <c r="G10" s="42">
        <f>'Przykładowe materiały - ceny'!G33</f>
        <v>561.6</v>
      </c>
      <c r="H10" s="102">
        <f t="shared" si="0"/>
        <v>0.016045714285714285</v>
      </c>
      <c r="I10" s="26"/>
      <c r="J10" s="104"/>
    </row>
    <row r="11" spans="1:10" ht="24" customHeight="1">
      <c r="A11" s="20">
        <f>'Przykładowe materiały - ceny'!A34</f>
        <v>1032</v>
      </c>
      <c r="B11" s="26" t="str">
        <f>'Przykładowe materiały - ceny'!B34</f>
        <v>Kuwety ACL TOP</v>
      </c>
      <c r="C11" s="26" t="str">
        <f>'Przykładowe materiały - ceny'!C34</f>
        <v>kuweta</v>
      </c>
      <c r="D11" s="91">
        <f>'Przykładowe materiały - ceny'!D34</f>
        <v>35000</v>
      </c>
      <c r="E11" s="26" t="str">
        <f>'Przykładowe materiały - ceny'!E34</f>
        <v>zestaw roczny</v>
      </c>
      <c r="F11" s="26">
        <v>1</v>
      </c>
      <c r="G11" s="42">
        <f>'Przykładowe materiały - ceny'!G34</f>
        <v>17308.512</v>
      </c>
      <c r="H11" s="102">
        <f>F11/D11*G11</f>
        <v>0.4945289142857142</v>
      </c>
      <c r="I11" s="26"/>
      <c r="J11" s="104"/>
    </row>
    <row r="12" spans="1:10" ht="24" customHeight="1">
      <c r="A12" s="20">
        <f>'Przykładowe materiały - ceny'!A35</f>
        <v>1033</v>
      </c>
      <c r="B12" s="26" t="str">
        <f>'Przykładowe materiały - ceny'!B35</f>
        <v>Rotory</v>
      </c>
      <c r="C12" s="26" t="str">
        <f>'Przykładowe materiały - ceny'!C35</f>
        <v>rotor</v>
      </c>
      <c r="D12" s="91">
        <f>'Przykładowe materiały - ceny'!D35</f>
        <v>35000</v>
      </c>
      <c r="E12" s="26" t="str">
        <f>'Przykładowe materiały - ceny'!E35</f>
        <v>zestaw roczny</v>
      </c>
      <c r="F12" s="26">
        <v>1</v>
      </c>
      <c r="G12" s="42">
        <f>'Przykładowe materiały - ceny'!G35</f>
        <v>617.76</v>
      </c>
      <c r="H12" s="102">
        <f t="shared" si="0"/>
        <v>0.017650285714285712</v>
      </c>
      <c r="I12" s="26"/>
      <c r="J12" s="104"/>
    </row>
    <row r="13" spans="1:10" ht="24" customHeight="1">
      <c r="A13" s="20">
        <f>'Przykładowe materiały - ceny'!A36</f>
        <v>1034</v>
      </c>
      <c r="B13" s="26" t="str">
        <f>'Przykładowe materiały - ceny'!B36</f>
        <v>Kubeczki pediatryczne</v>
      </c>
      <c r="C13" s="26" t="str">
        <f>'Przykładowe materiały - ceny'!C36</f>
        <v>kubek</v>
      </c>
      <c r="D13" s="91">
        <f>'Przykładowe materiały - ceny'!D36</f>
        <v>35000</v>
      </c>
      <c r="E13" s="26" t="str">
        <f>'Przykładowe materiały - ceny'!E36</f>
        <v>zestaw roczny</v>
      </c>
      <c r="F13" s="26">
        <v>1</v>
      </c>
      <c r="G13" s="42">
        <f>'Przykładowe materiały - ceny'!G36</f>
        <v>486.72</v>
      </c>
      <c r="H13" s="102">
        <f t="shared" si="0"/>
        <v>0.013906285714285715</v>
      </c>
      <c r="I13" s="26"/>
      <c r="J13" s="104"/>
    </row>
    <row r="14" spans="1:9" s="15" customFormat="1" ht="24" customHeight="1">
      <c r="A14" s="311" t="s">
        <v>311</v>
      </c>
      <c r="B14" s="312"/>
      <c r="C14" s="312"/>
      <c r="D14" s="312"/>
      <c r="E14" s="312"/>
      <c r="F14" s="312"/>
      <c r="G14" s="313"/>
      <c r="H14" s="103">
        <f>SUM(H6:H13)</f>
        <v>1.6419044571428574</v>
      </c>
      <c r="I14" s="101"/>
    </row>
  </sheetData>
  <mergeCells count="3">
    <mergeCell ref="A14:G14"/>
    <mergeCell ref="B1:H1"/>
    <mergeCell ref="B3:C3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32C6C-28CA-416A-B6AD-20DAD64994A3}">
  <sheetPr>
    <tabColor rgb="FFFFFFCC"/>
  </sheetPr>
  <dimension ref="A1:M48"/>
  <sheetViews>
    <sheetView workbookViewId="0" topLeftCell="A28">
      <selection activeCell="C40" sqref="C40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procedur'!C66</f>
        <v>Mocznik w surowicy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procedur'!B66</f>
        <v>N13.1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43.9" customHeight="1">
      <c r="A8" s="119">
        <f>'Przykładowe materiały - ceny'!A135</f>
        <v>1135</v>
      </c>
      <c r="B8" s="120" t="str">
        <f>'Przykładowe materiały - ceny'!B135</f>
        <v>Odczynnik do oznaczenia mocznika</v>
      </c>
      <c r="C8" s="119" t="str">
        <f>'Przykładowe materiały - ceny'!C135</f>
        <v>odczynnik do badań</v>
      </c>
      <c r="D8" s="119">
        <v>1</v>
      </c>
      <c r="E8" s="119" t="str">
        <f>'Przykładowe materiały - ceny'!E135</f>
        <v>szt</v>
      </c>
      <c r="F8" s="119">
        <v>1</v>
      </c>
      <c r="G8" s="122">
        <f>'Przykładowe materiały - ceny'!G135</f>
        <v>0.42681600000000003</v>
      </c>
      <c r="H8" s="123">
        <f>(F8/D8)*G8</f>
        <v>0.42681600000000003</v>
      </c>
      <c r="I8" s="124"/>
      <c r="J8" s="113"/>
      <c r="K8" s="113"/>
      <c r="L8" s="113"/>
      <c r="M8" s="113"/>
    </row>
    <row r="9" spans="1:13" ht="45">
      <c r="A9" s="119">
        <f>'Przykładowe materiały - ceny'!A92</f>
        <v>1090</v>
      </c>
      <c r="B9" s="120" t="str">
        <f>'Przykładowe materiały - ceny'!B92</f>
        <v>Odczynnik do kalibracji CFAS</v>
      </c>
      <c r="C9" s="119" t="str">
        <f>'Przykładowe materiały - ceny'!C92</f>
        <v>odczynnik  do kalibracji</v>
      </c>
      <c r="D9" s="119">
        <f>'Przykładowe materiały - ceny'!D92</f>
        <v>370000</v>
      </c>
      <c r="E9" s="119" t="str">
        <f>'Przykładowe materiały - ceny'!E92</f>
        <v>zestaw roczny</v>
      </c>
      <c r="F9" s="119">
        <v>1</v>
      </c>
      <c r="G9" s="122">
        <f>'Przykładowe materiały - ceny'!G92</f>
        <v>494.208</v>
      </c>
      <c r="H9" s="174">
        <f aca="true" t="shared" si="0" ref="H9:H11">(F9/D9)*G9</f>
        <v>0.0013356972972972973</v>
      </c>
      <c r="I9" s="124" t="s">
        <v>432</v>
      </c>
      <c r="J9" s="113"/>
      <c r="K9" s="113"/>
      <c r="L9" s="113"/>
      <c r="M9" s="113"/>
    </row>
    <row r="10" spans="1:13" ht="30">
      <c r="A10" s="119">
        <f>'Przykładowe materiały - ceny'!A93</f>
        <v>1091</v>
      </c>
      <c r="B10" s="120" t="str">
        <f>'Przykładowe materiały - ceny'!B93</f>
        <v>Odczynnik do kontroli PCCCM1</v>
      </c>
      <c r="C10" s="119" t="str">
        <f>'Przykładowe materiały - ceny'!C93</f>
        <v>materiał do kontroli</v>
      </c>
      <c r="D10" s="125">
        <f>'Przykładowe materiały - ceny'!D93</f>
        <v>370000</v>
      </c>
      <c r="E10" s="119" t="str">
        <f>'Przykładowe materiały - ceny'!E93</f>
        <v>zestaw roczny</v>
      </c>
      <c r="F10" s="119">
        <v>1</v>
      </c>
      <c r="G10" s="122">
        <f>'Przykładowe materiały - ceny'!G93</f>
        <v>1797.1200000000001</v>
      </c>
      <c r="H10" s="174">
        <f t="shared" si="0"/>
        <v>0.004857081081081081</v>
      </c>
      <c r="I10" s="124" t="s">
        <v>432</v>
      </c>
      <c r="J10" s="113"/>
      <c r="K10" s="113"/>
      <c r="L10" s="113"/>
      <c r="M10" s="113"/>
    </row>
    <row r="11" spans="1:13" ht="30">
      <c r="A11" s="119">
        <f>'Przykładowe materiały - ceny'!A94</f>
        <v>1092</v>
      </c>
      <c r="B11" s="120" t="str">
        <f>'Przykładowe materiały - ceny'!B94</f>
        <v>Odczynnik do kontroli PCCCM2</v>
      </c>
      <c r="C11" s="119" t="str">
        <f>'Przykładowe materiały - ceny'!C94</f>
        <v>materiał do kontroli</v>
      </c>
      <c r="D11" s="125">
        <f>'Przykładowe materiały - ceny'!D94</f>
        <v>370000</v>
      </c>
      <c r="E11" s="119" t="str">
        <f>'Przykładowe materiały - ceny'!E94</f>
        <v>zestaw roczny</v>
      </c>
      <c r="F11" s="119">
        <v>1</v>
      </c>
      <c r="G11" s="122">
        <f>'Przykładowe materiały - ceny'!G94</f>
        <v>2021.7600000000002</v>
      </c>
      <c r="H11" s="174">
        <f t="shared" si="0"/>
        <v>0.005464216216216217</v>
      </c>
      <c r="I11" s="124" t="s">
        <v>432</v>
      </c>
      <c r="J11" s="113"/>
      <c r="K11" s="113"/>
      <c r="L11" s="113"/>
      <c r="M11" s="113"/>
    </row>
    <row r="12" spans="1:13" ht="45" customHeight="1">
      <c r="A12" s="119"/>
      <c r="B12" s="124" t="s">
        <v>416</v>
      </c>
      <c r="C12" s="124"/>
      <c r="D12" s="125"/>
      <c r="E12" s="124"/>
      <c r="F12" s="124"/>
      <c r="G12" s="126"/>
      <c r="H12" s="123">
        <f>'Załącznik 2'!H20</f>
        <v>0.23179417873873875</v>
      </c>
      <c r="I12" s="124"/>
      <c r="J12" s="113"/>
      <c r="K12" s="113"/>
      <c r="L12" s="113"/>
      <c r="M12" s="113"/>
    </row>
    <row r="13" spans="1:13" s="25" customFormat="1" ht="37.15" customHeight="1">
      <c r="A13" s="20"/>
      <c r="B13" s="21" t="s">
        <v>561</v>
      </c>
      <c r="C13" s="22"/>
      <c r="D13" s="24"/>
      <c r="E13" s="23"/>
      <c r="F13" s="24"/>
      <c r="G13" s="24"/>
      <c r="H13" s="42">
        <f>'Przykładowe materiały wspólne'!H29</f>
        <v>0.07908550171815339</v>
      </c>
      <c r="I13" s="26"/>
      <c r="J13" s="69"/>
      <c r="K13" s="69"/>
      <c r="L13" s="69"/>
      <c r="M13" s="69"/>
    </row>
    <row r="14" spans="1:13" ht="15">
      <c r="A14" s="145"/>
      <c r="B14" s="145"/>
      <c r="C14" s="145"/>
      <c r="D14" s="145"/>
      <c r="E14" s="145"/>
      <c r="F14" s="145"/>
      <c r="G14" s="145"/>
      <c r="H14" s="145"/>
      <c r="I14" s="145"/>
      <c r="J14" s="113"/>
      <c r="K14" s="113"/>
      <c r="L14" s="113"/>
      <c r="M14" s="113"/>
    </row>
    <row r="15" spans="1:13" ht="15">
      <c r="A15" s="124"/>
      <c r="B15" s="124"/>
      <c r="C15" s="124"/>
      <c r="D15" s="125"/>
      <c r="E15" s="124"/>
      <c r="F15" s="124"/>
      <c r="G15" s="126"/>
      <c r="H15" s="123"/>
      <c r="I15" s="124"/>
      <c r="J15" s="113"/>
      <c r="K15" s="113"/>
      <c r="L15" s="113"/>
      <c r="M15" s="113"/>
    </row>
    <row r="16" spans="1:13" ht="15">
      <c r="A16" s="124"/>
      <c r="B16" s="124"/>
      <c r="C16" s="124"/>
      <c r="D16" s="125"/>
      <c r="E16" s="124"/>
      <c r="F16" s="124"/>
      <c r="G16" s="126"/>
      <c r="H16" s="123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20.45" customHeight="1">
      <c r="A19" s="339" t="s">
        <v>221</v>
      </c>
      <c r="B19" s="340"/>
      <c r="C19" s="340"/>
      <c r="D19" s="340"/>
      <c r="E19" s="340"/>
      <c r="F19" s="340"/>
      <c r="G19" s="341"/>
      <c r="H19" s="127">
        <f>SUM(H8:H18)</f>
        <v>0.7493526750514868</v>
      </c>
      <c r="I19" s="124"/>
      <c r="J19" s="113"/>
      <c r="K19" s="113"/>
      <c r="L19" s="113"/>
      <c r="M19" s="113"/>
    </row>
    <row r="20" spans="1:13" ht="15">
      <c r="A20" s="128"/>
      <c r="B20" s="128"/>
      <c r="C20" s="128"/>
      <c r="D20" s="129"/>
      <c r="E20" s="128"/>
      <c r="F20" s="128"/>
      <c r="G20" s="129"/>
      <c r="H20" s="128"/>
      <c r="I20" s="128"/>
      <c r="J20" s="113"/>
      <c r="K20" s="113"/>
      <c r="L20" s="113"/>
      <c r="M20" s="113"/>
    </row>
    <row r="21" spans="1:13" ht="15">
      <c r="A21" s="112" t="s">
        <v>175</v>
      </c>
      <c r="B21" s="113"/>
      <c r="C21" s="113"/>
      <c r="D21" s="130"/>
      <c r="E21" s="113"/>
      <c r="F21" s="113"/>
      <c r="G21" s="130"/>
      <c r="H21" s="128"/>
      <c r="I21" s="128"/>
      <c r="J21" s="113"/>
      <c r="K21" s="113"/>
      <c r="L21" s="113"/>
      <c r="M21" s="113"/>
    </row>
    <row r="22" spans="1:13" ht="15">
      <c r="A22" s="112" t="s">
        <v>176</v>
      </c>
      <c r="B22" s="131" t="s">
        <v>226</v>
      </c>
      <c r="C22" s="131" t="s">
        <v>227</v>
      </c>
      <c r="D22" s="113"/>
      <c r="E22" s="113"/>
      <c r="F22" s="113"/>
      <c r="G22" s="113"/>
      <c r="H22" s="132"/>
      <c r="I22" s="128"/>
      <c r="J22" s="113"/>
      <c r="K22" s="113"/>
      <c r="L22" s="113"/>
      <c r="M22" s="113"/>
    </row>
    <row r="23" spans="1:13" ht="15">
      <c r="A23" s="133" t="s">
        <v>167</v>
      </c>
      <c r="B23" s="134">
        <f>'Przykładowe stawki wynagrodzeń'!E14</f>
        <v>44.821322413636366</v>
      </c>
      <c r="C23" s="134">
        <f>B23/60</f>
        <v>0.7470220402272728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5">
      <c r="A24" s="135" t="s">
        <v>207</v>
      </c>
      <c r="B24" s="136">
        <f>'Przykładowe stawki wynagrodzeń'!E19</f>
        <v>31.11891829375</v>
      </c>
      <c r="C24" s="136">
        <f aca="true" t="shared" si="1" ref="C24:C25">B24/60</f>
        <v>0.5186486382291666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208</v>
      </c>
      <c r="B25" s="136">
        <f>'Przykładowe stawki wynagrodzeń'!E21</f>
        <v>24.84834975</v>
      </c>
      <c r="C25" s="136">
        <f t="shared" si="1"/>
        <v>0.4141391625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/>
      <c r="B26" s="136"/>
      <c r="C26" s="136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60">
      <c r="A27" s="114" t="s">
        <v>232</v>
      </c>
      <c r="B27" s="114" t="s">
        <v>222</v>
      </c>
      <c r="C27" s="114" t="s">
        <v>214</v>
      </c>
      <c r="D27" s="114" t="s">
        <v>233</v>
      </c>
      <c r="E27" s="114" t="s">
        <v>234</v>
      </c>
      <c r="F27" s="114" t="s">
        <v>223</v>
      </c>
      <c r="G27" s="114" t="s">
        <v>224</v>
      </c>
      <c r="H27" s="113"/>
      <c r="I27" s="113"/>
      <c r="J27" s="113"/>
      <c r="K27" s="113"/>
      <c r="L27" s="113"/>
      <c r="M27" s="113"/>
    </row>
    <row r="28" spans="1:13" ht="15">
      <c r="A28" s="118"/>
      <c r="B28" s="116" t="s">
        <v>153</v>
      </c>
      <c r="C28" s="116" t="s">
        <v>155</v>
      </c>
      <c r="D28" s="116" t="s">
        <v>156</v>
      </c>
      <c r="E28" s="116" t="s">
        <v>157</v>
      </c>
      <c r="F28" s="116" t="s">
        <v>158</v>
      </c>
      <c r="G28" s="137" t="s">
        <v>225</v>
      </c>
      <c r="H28" s="113"/>
      <c r="I28" s="113"/>
      <c r="J28" s="113"/>
      <c r="K28" s="113"/>
      <c r="L28" s="113"/>
      <c r="M28" s="113"/>
    </row>
    <row r="29" spans="1:13" ht="20.45" customHeight="1">
      <c r="A29" s="124" t="s">
        <v>238</v>
      </c>
      <c r="B29" s="119" t="str">
        <f>A24</f>
        <v>technik analityki</v>
      </c>
      <c r="C29" s="119">
        <v>3</v>
      </c>
      <c r="D29" s="119" t="s">
        <v>166</v>
      </c>
      <c r="E29" s="121">
        <v>5</v>
      </c>
      <c r="F29" s="138">
        <f>C24</f>
        <v>0.5186486382291666</v>
      </c>
      <c r="G29" s="139">
        <f>(E29/C29)*F29</f>
        <v>0.8644143970486111</v>
      </c>
      <c r="H29" s="113"/>
      <c r="I29" s="113"/>
      <c r="J29" s="113"/>
      <c r="K29" s="113"/>
      <c r="L29" s="113"/>
      <c r="M29" s="113"/>
    </row>
    <row r="30" spans="1:13" ht="20.45" customHeight="1">
      <c r="A30" s="124" t="s">
        <v>387</v>
      </c>
      <c r="B30" s="119" t="str">
        <f>A25</f>
        <v>pomoc laboratoryjna</v>
      </c>
      <c r="C30" s="125">
        <v>1500</v>
      </c>
      <c r="D30" s="119" t="s">
        <v>166</v>
      </c>
      <c r="E30" s="121">
        <v>5</v>
      </c>
      <c r="F30" s="138">
        <f>C25</f>
        <v>0.4141391625</v>
      </c>
      <c r="G30" s="178">
        <f aca="true" t="shared" si="2" ref="G30:G35">(E30/C30)*F30</f>
        <v>0.0013804638750000001</v>
      </c>
      <c r="H30" s="113"/>
      <c r="I30" s="113"/>
      <c r="J30" s="113"/>
      <c r="K30" s="113"/>
      <c r="L30" s="113"/>
      <c r="M30" s="113"/>
    </row>
    <row r="31" spans="1:13" ht="25.15" customHeight="1">
      <c r="A31" s="124" t="s">
        <v>418</v>
      </c>
      <c r="B31" s="140" t="str">
        <f>A23</f>
        <v>diagnosta laboratoryjny</v>
      </c>
      <c r="C31" s="125">
        <v>1500</v>
      </c>
      <c r="D31" s="119" t="s">
        <v>166</v>
      </c>
      <c r="E31" s="121">
        <v>60</v>
      </c>
      <c r="F31" s="138">
        <f>C23</f>
        <v>0.7470220402272728</v>
      </c>
      <c r="G31" s="178">
        <f t="shared" si="2"/>
        <v>0.029880881609090915</v>
      </c>
      <c r="H31" s="113"/>
      <c r="I31" s="113"/>
      <c r="J31" s="113"/>
      <c r="K31" s="113"/>
      <c r="L31" s="113"/>
      <c r="M31" s="113"/>
    </row>
    <row r="32" spans="1:13" ht="19.9" customHeight="1">
      <c r="A32" s="124" t="s">
        <v>420</v>
      </c>
      <c r="B32" s="119" t="str">
        <f>A23</f>
        <v>diagnosta laboratoryjny</v>
      </c>
      <c r="C32" s="125">
        <v>60</v>
      </c>
      <c r="D32" s="119" t="s">
        <v>166</v>
      </c>
      <c r="E32" s="121">
        <v>35</v>
      </c>
      <c r="F32" s="138">
        <f>C23</f>
        <v>0.7470220402272728</v>
      </c>
      <c r="G32" s="178">
        <f t="shared" si="2"/>
        <v>0.4357628567992425</v>
      </c>
      <c r="H32" s="113"/>
      <c r="I32" s="113"/>
      <c r="J32" s="113"/>
      <c r="K32" s="113"/>
      <c r="L32" s="113"/>
      <c r="M32" s="113"/>
    </row>
    <row r="33" spans="1:13" ht="19.9" customHeight="1">
      <c r="A33" s="124" t="s">
        <v>317</v>
      </c>
      <c r="B33" s="119" t="str">
        <f>A23</f>
        <v>diagnosta laboratoryjny</v>
      </c>
      <c r="C33" s="125">
        <v>60</v>
      </c>
      <c r="D33" s="119" t="s">
        <v>166</v>
      </c>
      <c r="E33" s="121">
        <v>20</v>
      </c>
      <c r="F33" s="138">
        <f>C23</f>
        <v>0.7470220402272728</v>
      </c>
      <c r="G33" s="178">
        <f t="shared" si="2"/>
        <v>0.24900734674242425</v>
      </c>
      <c r="H33" s="113"/>
      <c r="I33" s="113"/>
      <c r="J33" s="113"/>
      <c r="K33" s="113"/>
      <c r="L33" s="113"/>
      <c r="M33" s="113"/>
    </row>
    <row r="34" spans="1:13" ht="19.9" customHeight="1">
      <c r="A34" s="336" t="s">
        <v>318</v>
      </c>
      <c r="B34" s="119" t="str">
        <f>A24</f>
        <v>technik analityki</v>
      </c>
      <c r="C34" s="125">
        <v>1500</v>
      </c>
      <c r="D34" s="119" t="s">
        <v>166</v>
      </c>
      <c r="E34" s="121">
        <v>15</v>
      </c>
      <c r="F34" s="138">
        <f>C24</f>
        <v>0.5186486382291666</v>
      </c>
      <c r="G34" s="178">
        <f t="shared" si="2"/>
        <v>0.005186486382291667</v>
      </c>
      <c r="H34" s="113"/>
      <c r="I34" s="113"/>
      <c r="J34" s="113"/>
      <c r="K34" s="113"/>
      <c r="L34" s="113"/>
      <c r="M34" s="113"/>
    </row>
    <row r="35" spans="1:13" ht="19.9" customHeight="1">
      <c r="A35" s="337"/>
      <c r="B35" s="119" t="str">
        <f>A25</f>
        <v>pomoc laboratoryjna</v>
      </c>
      <c r="C35" s="125">
        <v>1500</v>
      </c>
      <c r="D35" s="119" t="s">
        <v>166</v>
      </c>
      <c r="E35" s="121">
        <v>15</v>
      </c>
      <c r="F35" s="138">
        <f>C25</f>
        <v>0.4141391625</v>
      </c>
      <c r="G35" s="178">
        <f t="shared" si="2"/>
        <v>0.004141391625</v>
      </c>
      <c r="H35" s="113"/>
      <c r="I35" s="113"/>
      <c r="J35" s="113"/>
      <c r="K35" s="113"/>
      <c r="L35" s="113"/>
      <c r="M35" s="113"/>
    </row>
    <row r="36" spans="1:13" ht="15">
      <c r="A36" s="339" t="s">
        <v>279</v>
      </c>
      <c r="B36" s="340"/>
      <c r="C36" s="340"/>
      <c r="D36" s="340"/>
      <c r="E36" s="340"/>
      <c r="F36" s="340"/>
      <c r="G36" s="127">
        <f>SUM(G29:G35)</f>
        <v>1.5897738240816603</v>
      </c>
      <c r="H36" s="113"/>
      <c r="I36" s="113"/>
      <c r="J36" s="113"/>
      <c r="K36" s="113"/>
      <c r="L36" s="113"/>
      <c r="M36" s="113"/>
    </row>
    <row r="37" spans="1:13" ht="15">
      <c r="A37" s="142"/>
      <c r="B37" s="142"/>
      <c r="C37" s="142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ht="15">
      <c r="A38" s="142"/>
      <c r="B38" s="142"/>
      <c r="C38" s="14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26.45" customHeight="1">
      <c r="A39" s="342" t="s">
        <v>334</v>
      </c>
      <c r="B39" s="342"/>
      <c r="C39" s="134">
        <f>H19</f>
        <v>0.7493526750514868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25.15" customHeight="1">
      <c r="A40" s="335" t="s">
        <v>335</v>
      </c>
      <c r="B40" s="335"/>
      <c r="C40" s="134">
        <f>G36</f>
        <v>1.5897738240816603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25.15" customHeight="1">
      <c r="A41" s="175" t="s">
        <v>209</v>
      </c>
      <c r="B41" s="176"/>
      <c r="C41" s="177">
        <f>SUM(C39:C40)</f>
        <v>2.339126499133147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8" spans="1:13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</sheetData>
  <mergeCells count="6">
    <mergeCell ref="A40:B40"/>
    <mergeCell ref="B1:C1"/>
    <mergeCell ref="A19:G19"/>
    <mergeCell ref="A34:A35"/>
    <mergeCell ref="A36:F36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C0F71-0502-4108-BE13-B134D85DF1DC}">
  <sheetPr>
    <tabColor rgb="FFFFFFCC"/>
  </sheetPr>
  <dimension ref="A1:M48"/>
  <sheetViews>
    <sheetView workbookViewId="0" topLeftCell="A28">
      <selection activeCell="H13" sqref="H13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procedur'!C67</f>
        <v>Mocznik w moczu dobowym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procedur'!B67</f>
        <v>N13.2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43.9" customHeight="1">
      <c r="A8" s="119">
        <f>'Przykładowe materiały - ceny'!A135</f>
        <v>1135</v>
      </c>
      <c r="B8" s="120" t="str">
        <f>'Przykładowe materiały - ceny'!B135</f>
        <v>Odczynnik do oznaczenia mocznika</v>
      </c>
      <c r="C8" s="119" t="str">
        <f>'Przykładowe materiały - ceny'!C135</f>
        <v>odczynnik do badań</v>
      </c>
      <c r="D8" s="119">
        <v>1</v>
      </c>
      <c r="E8" s="119" t="str">
        <f>'Przykładowe materiały - ceny'!E135</f>
        <v>szt</v>
      </c>
      <c r="F8" s="119">
        <v>1</v>
      </c>
      <c r="G8" s="122">
        <f>'Przykładowe materiały - ceny'!G135</f>
        <v>0.42681600000000003</v>
      </c>
      <c r="H8" s="123">
        <f>(F8/D8)*G8</f>
        <v>0.42681600000000003</v>
      </c>
      <c r="I8" s="124"/>
      <c r="J8" s="113"/>
      <c r="K8" s="113"/>
      <c r="L8" s="113"/>
      <c r="M8" s="113"/>
    </row>
    <row r="9" spans="1:13" ht="45">
      <c r="A9" s="119">
        <f>'Przykładowe materiały - ceny'!A92</f>
        <v>1090</v>
      </c>
      <c r="B9" s="120" t="str">
        <f>'Przykładowe materiały - ceny'!B92</f>
        <v>Odczynnik do kalibracji CFAS</v>
      </c>
      <c r="C9" s="119" t="str">
        <f>'Przykładowe materiały - ceny'!C92</f>
        <v>odczynnik  do kalibracji</v>
      </c>
      <c r="D9" s="125">
        <f>'Przykładowe materiały - ceny'!D92</f>
        <v>370000</v>
      </c>
      <c r="E9" s="119" t="str">
        <f>'Przykładowe materiały - ceny'!E92</f>
        <v>zestaw roczny</v>
      </c>
      <c r="F9" s="119">
        <v>1</v>
      </c>
      <c r="G9" s="122">
        <f>'Przykładowe materiały - ceny'!G92</f>
        <v>494.208</v>
      </c>
      <c r="H9" s="174">
        <f aca="true" t="shared" si="0" ref="H9:H10">(F9/D9)*G9</f>
        <v>0.0013356972972972973</v>
      </c>
      <c r="I9" s="124" t="s">
        <v>432</v>
      </c>
      <c r="J9" s="113"/>
      <c r="K9" s="113"/>
      <c r="L9" s="113"/>
      <c r="M9" s="113"/>
    </row>
    <row r="10" spans="1:13" ht="30">
      <c r="A10" s="119">
        <f>'Przykładowe materiały - ceny'!A99</f>
        <v>1097</v>
      </c>
      <c r="B10" s="120" t="str">
        <f>'Przykładowe materiały - ceny'!B99</f>
        <v>Kontrola LiquiCheck</v>
      </c>
      <c r="C10" s="119" t="str">
        <f>'Przykładowe materiały - ceny'!C99</f>
        <v>materiał do kontroli</v>
      </c>
      <c r="D10" s="119">
        <f>'Przykładowe materiały - ceny'!D99</f>
        <v>750</v>
      </c>
      <c r="E10" s="119" t="str">
        <f>'Przykładowe materiały - ceny'!E99</f>
        <v>zestaw roczny</v>
      </c>
      <c r="F10" s="119">
        <v>2</v>
      </c>
      <c r="G10" s="122">
        <f>'Przykładowe materiały - ceny'!G99</f>
        <v>662.688</v>
      </c>
      <c r="H10" s="174">
        <f t="shared" si="0"/>
        <v>1.7671679999999999</v>
      </c>
      <c r="I10" s="124" t="s">
        <v>438</v>
      </c>
      <c r="J10" s="113"/>
      <c r="K10" s="113"/>
      <c r="L10" s="113"/>
      <c r="M10" s="113"/>
    </row>
    <row r="11" spans="1:13" ht="45">
      <c r="A11" s="119"/>
      <c r="B11" s="124" t="s">
        <v>416</v>
      </c>
      <c r="C11" s="124"/>
      <c r="D11" s="125"/>
      <c r="E11" s="124"/>
      <c r="F11" s="124"/>
      <c r="G11" s="126"/>
      <c r="H11" s="123">
        <f>'Załącznik 2'!H20</f>
        <v>0.23179417873873875</v>
      </c>
      <c r="I11" s="124"/>
      <c r="J11" s="113"/>
      <c r="K11" s="113"/>
      <c r="L11" s="113"/>
      <c r="M11" s="113"/>
    </row>
    <row r="12" spans="1:13" s="25" customFormat="1" ht="37.15" customHeight="1">
      <c r="A12" s="20"/>
      <c r="B12" s="21" t="s">
        <v>561</v>
      </c>
      <c r="C12" s="22"/>
      <c r="D12" s="24"/>
      <c r="E12" s="23"/>
      <c r="F12" s="24"/>
      <c r="G12" s="24"/>
      <c r="H12" s="42">
        <f>'Przykładowe materiały wspólne'!H29</f>
        <v>0.07908550171815339</v>
      </c>
      <c r="I12" s="26"/>
      <c r="J12" s="69"/>
      <c r="K12" s="69"/>
      <c r="L12" s="69"/>
      <c r="M12" s="69"/>
    </row>
    <row r="13" spans="1:13" ht="15">
      <c r="A13" s="124"/>
      <c r="B13" s="145"/>
      <c r="C13" s="145"/>
      <c r="D13" s="145"/>
      <c r="E13" s="145"/>
      <c r="F13" s="145"/>
      <c r="G13" s="145"/>
      <c r="H13" s="145"/>
      <c r="I13" s="124"/>
      <c r="J13" s="113"/>
      <c r="K13" s="113"/>
      <c r="L13" s="113"/>
      <c r="M13" s="113"/>
    </row>
    <row r="14" spans="1:13" ht="15">
      <c r="A14" s="145"/>
      <c r="B14" s="145"/>
      <c r="C14" s="145"/>
      <c r="D14" s="145"/>
      <c r="E14" s="145"/>
      <c r="F14" s="145"/>
      <c r="G14" s="145"/>
      <c r="H14" s="145"/>
      <c r="I14" s="145"/>
      <c r="J14" s="113"/>
      <c r="K14" s="113"/>
      <c r="L14" s="113"/>
      <c r="M14" s="113"/>
    </row>
    <row r="15" spans="1:13" ht="15">
      <c r="A15" s="124"/>
      <c r="B15" s="124"/>
      <c r="C15" s="124"/>
      <c r="D15" s="125"/>
      <c r="E15" s="124"/>
      <c r="F15" s="124"/>
      <c r="G15" s="126"/>
      <c r="H15" s="123"/>
      <c r="I15" s="124"/>
      <c r="J15" s="113"/>
      <c r="K15" s="113"/>
      <c r="L15" s="113"/>
      <c r="M15" s="113"/>
    </row>
    <row r="16" spans="1:13" ht="15">
      <c r="A16" s="124"/>
      <c r="B16" s="124"/>
      <c r="C16" s="124"/>
      <c r="D16" s="125"/>
      <c r="E16" s="124"/>
      <c r="F16" s="124"/>
      <c r="G16" s="126"/>
      <c r="H16" s="123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20.45" customHeight="1">
      <c r="A19" s="339" t="s">
        <v>221</v>
      </c>
      <c r="B19" s="340"/>
      <c r="C19" s="340"/>
      <c r="D19" s="340"/>
      <c r="E19" s="340"/>
      <c r="F19" s="340"/>
      <c r="G19" s="341"/>
      <c r="H19" s="127">
        <f>SUM(H8:H18)</f>
        <v>2.5061993777541893</v>
      </c>
      <c r="I19" s="124"/>
      <c r="J19" s="113"/>
      <c r="K19" s="113"/>
      <c r="L19" s="113"/>
      <c r="M19" s="113"/>
    </row>
    <row r="20" spans="1:13" ht="15">
      <c r="A20" s="128"/>
      <c r="B20" s="128"/>
      <c r="C20" s="128"/>
      <c r="D20" s="129"/>
      <c r="E20" s="128"/>
      <c r="F20" s="128"/>
      <c r="G20" s="129"/>
      <c r="H20" s="128"/>
      <c r="I20" s="128"/>
      <c r="J20" s="113"/>
      <c r="K20" s="113"/>
      <c r="L20" s="113"/>
      <c r="M20" s="113"/>
    </row>
    <row r="21" spans="1:13" ht="15">
      <c r="A21" s="112" t="s">
        <v>175</v>
      </c>
      <c r="B21" s="113"/>
      <c r="C21" s="113"/>
      <c r="D21" s="130"/>
      <c r="E21" s="113"/>
      <c r="F21" s="113"/>
      <c r="G21" s="130"/>
      <c r="H21" s="128"/>
      <c r="I21" s="128"/>
      <c r="J21" s="113"/>
      <c r="K21" s="113"/>
      <c r="L21" s="113"/>
      <c r="M21" s="113"/>
    </row>
    <row r="22" spans="1:13" ht="15">
      <c r="A22" s="112" t="s">
        <v>176</v>
      </c>
      <c r="B22" s="131" t="s">
        <v>226</v>
      </c>
      <c r="C22" s="131" t="s">
        <v>227</v>
      </c>
      <c r="D22" s="113"/>
      <c r="E22" s="113"/>
      <c r="F22" s="113"/>
      <c r="G22" s="113"/>
      <c r="H22" s="132"/>
      <c r="I22" s="128"/>
      <c r="J22" s="113"/>
      <c r="K22" s="113"/>
      <c r="L22" s="113"/>
      <c r="M22" s="113"/>
    </row>
    <row r="23" spans="1:13" ht="15">
      <c r="A23" s="133" t="s">
        <v>167</v>
      </c>
      <c r="B23" s="134">
        <f>'Przykładowe stawki wynagrodzeń'!E14</f>
        <v>44.821322413636366</v>
      </c>
      <c r="C23" s="134">
        <f>B23/60</f>
        <v>0.7470220402272728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5">
      <c r="A24" s="135" t="s">
        <v>207</v>
      </c>
      <c r="B24" s="136">
        <f>'Przykładowe stawki wynagrodzeń'!E19</f>
        <v>31.11891829375</v>
      </c>
      <c r="C24" s="136">
        <f aca="true" t="shared" si="1" ref="C24:C25">B24/60</f>
        <v>0.5186486382291666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208</v>
      </c>
      <c r="B25" s="136">
        <f>'Przykładowe stawki wynagrodzeń'!E21</f>
        <v>24.84834975</v>
      </c>
      <c r="C25" s="136">
        <f t="shared" si="1"/>
        <v>0.4141391625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/>
      <c r="B26" s="136"/>
      <c r="C26" s="136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60">
      <c r="A27" s="114" t="s">
        <v>232</v>
      </c>
      <c r="B27" s="114" t="s">
        <v>222</v>
      </c>
      <c r="C27" s="114" t="s">
        <v>214</v>
      </c>
      <c r="D27" s="114" t="s">
        <v>233</v>
      </c>
      <c r="E27" s="114" t="s">
        <v>234</v>
      </c>
      <c r="F27" s="114" t="s">
        <v>223</v>
      </c>
      <c r="G27" s="114" t="s">
        <v>224</v>
      </c>
      <c r="H27" s="113"/>
      <c r="I27" s="113"/>
      <c r="J27" s="113"/>
      <c r="K27" s="113"/>
      <c r="L27" s="113"/>
      <c r="M27" s="113"/>
    </row>
    <row r="28" spans="1:13" ht="15">
      <c r="A28" s="118"/>
      <c r="B28" s="116" t="s">
        <v>153</v>
      </c>
      <c r="C28" s="116" t="s">
        <v>155</v>
      </c>
      <c r="D28" s="116" t="s">
        <v>156</v>
      </c>
      <c r="E28" s="116" t="s">
        <v>157</v>
      </c>
      <c r="F28" s="116" t="s">
        <v>158</v>
      </c>
      <c r="G28" s="137" t="s">
        <v>225</v>
      </c>
      <c r="H28" s="113"/>
      <c r="I28" s="113"/>
      <c r="J28" s="113"/>
      <c r="K28" s="113"/>
      <c r="L28" s="113"/>
      <c r="M28" s="113"/>
    </row>
    <row r="29" spans="1:13" ht="20.45" customHeight="1">
      <c r="A29" s="124" t="s">
        <v>238</v>
      </c>
      <c r="B29" s="119" t="str">
        <f>A24</f>
        <v>technik analityki</v>
      </c>
      <c r="C29" s="119">
        <v>3</v>
      </c>
      <c r="D29" s="119" t="s">
        <v>166</v>
      </c>
      <c r="E29" s="121">
        <v>5</v>
      </c>
      <c r="F29" s="138">
        <f>C24</f>
        <v>0.5186486382291666</v>
      </c>
      <c r="G29" s="139">
        <f>(E29/C29)*F29</f>
        <v>0.8644143970486111</v>
      </c>
      <c r="H29" s="113"/>
      <c r="I29" s="113"/>
      <c r="J29" s="113"/>
      <c r="K29" s="113"/>
      <c r="L29" s="113"/>
      <c r="M29" s="113"/>
    </row>
    <row r="30" spans="1:13" ht="20.45" customHeight="1">
      <c r="A30" s="124" t="s">
        <v>387</v>
      </c>
      <c r="B30" s="119" t="str">
        <f>A25</f>
        <v>pomoc laboratoryjna</v>
      </c>
      <c r="C30" s="125">
        <v>1500</v>
      </c>
      <c r="D30" s="119" t="s">
        <v>166</v>
      </c>
      <c r="E30" s="121">
        <v>5</v>
      </c>
      <c r="F30" s="138">
        <f>C25</f>
        <v>0.4141391625</v>
      </c>
      <c r="G30" s="178">
        <f aca="true" t="shared" si="2" ref="G30:G35">(E30/C30)*F30</f>
        <v>0.0013804638750000001</v>
      </c>
      <c r="H30" s="113"/>
      <c r="I30" s="113"/>
      <c r="J30" s="113"/>
      <c r="K30" s="113"/>
      <c r="L30" s="113"/>
      <c r="M30" s="113"/>
    </row>
    <row r="31" spans="1:13" ht="25.15" customHeight="1">
      <c r="A31" s="124" t="s">
        <v>418</v>
      </c>
      <c r="B31" s="140" t="str">
        <f>A23</f>
        <v>diagnosta laboratoryjny</v>
      </c>
      <c r="C31" s="125">
        <v>1500</v>
      </c>
      <c r="D31" s="119" t="s">
        <v>166</v>
      </c>
      <c r="E31" s="121">
        <v>60</v>
      </c>
      <c r="F31" s="138">
        <f>C23</f>
        <v>0.7470220402272728</v>
      </c>
      <c r="G31" s="178">
        <f t="shared" si="2"/>
        <v>0.029880881609090915</v>
      </c>
      <c r="H31" s="113"/>
      <c r="I31" s="113"/>
      <c r="J31" s="113"/>
      <c r="K31" s="113"/>
      <c r="L31" s="113"/>
      <c r="M31" s="113"/>
    </row>
    <row r="32" spans="1:13" ht="19.9" customHeight="1">
      <c r="A32" s="124" t="s">
        <v>420</v>
      </c>
      <c r="B32" s="119" t="str">
        <f>A23</f>
        <v>diagnosta laboratoryjny</v>
      </c>
      <c r="C32" s="125">
        <v>60</v>
      </c>
      <c r="D32" s="119" t="s">
        <v>166</v>
      </c>
      <c r="E32" s="121">
        <v>35</v>
      </c>
      <c r="F32" s="138">
        <f>C23</f>
        <v>0.7470220402272728</v>
      </c>
      <c r="G32" s="178">
        <f t="shared" si="2"/>
        <v>0.4357628567992425</v>
      </c>
      <c r="H32" s="113"/>
      <c r="I32" s="113"/>
      <c r="J32" s="113"/>
      <c r="K32" s="113"/>
      <c r="L32" s="113"/>
      <c r="M32" s="113"/>
    </row>
    <row r="33" spans="1:13" ht="19.9" customHeight="1">
      <c r="A33" s="124" t="s">
        <v>317</v>
      </c>
      <c r="B33" s="119" t="str">
        <f>A23</f>
        <v>diagnosta laboratoryjny</v>
      </c>
      <c r="C33" s="125">
        <v>60</v>
      </c>
      <c r="D33" s="119" t="s">
        <v>166</v>
      </c>
      <c r="E33" s="121">
        <v>20</v>
      </c>
      <c r="F33" s="138">
        <f>C23</f>
        <v>0.7470220402272728</v>
      </c>
      <c r="G33" s="178">
        <f t="shared" si="2"/>
        <v>0.24900734674242425</v>
      </c>
      <c r="H33" s="113"/>
      <c r="I33" s="113"/>
      <c r="J33" s="113"/>
      <c r="K33" s="113"/>
      <c r="L33" s="113"/>
      <c r="M33" s="113"/>
    </row>
    <row r="34" spans="1:13" ht="19.9" customHeight="1">
      <c r="A34" s="336" t="s">
        <v>318</v>
      </c>
      <c r="B34" s="119" t="str">
        <f>A24</f>
        <v>technik analityki</v>
      </c>
      <c r="C34" s="125">
        <v>1500</v>
      </c>
      <c r="D34" s="119" t="s">
        <v>166</v>
      </c>
      <c r="E34" s="121">
        <v>15</v>
      </c>
      <c r="F34" s="138">
        <f>C24</f>
        <v>0.5186486382291666</v>
      </c>
      <c r="G34" s="178">
        <f t="shared" si="2"/>
        <v>0.005186486382291667</v>
      </c>
      <c r="H34" s="113"/>
      <c r="I34" s="113"/>
      <c r="J34" s="113"/>
      <c r="K34" s="113"/>
      <c r="L34" s="113"/>
      <c r="M34" s="113"/>
    </row>
    <row r="35" spans="1:13" ht="19.9" customHeight="1">
      <c r="A35" s="337"/>
      <c r="B35" s="119" t="str">
        <f>A25</f>
        <v>pomoc laboratoryjna</v>
      </c>
      <c r="C35" s="125">
        <v>1500</v>
      </c>
      <c r="D35" s="119" t="s">
        <v>166</v>
      </c>
      <c r="E35" s="121">
        <v>15</v>
      </c>
      <c r="F35" s="138">
        <f>C25</f>
        <v>0.4141391625</v>
      </c>
      <c r="G35" s="178">
        <f t="shared" si="2"/>
        <v>0.004141391625</v>
      </c>
      <c r="H35" s="113"/>
      <c r="I35" s="113"/>
      <c r="J35" s="113"/>
      <c r="K35" s="113"/>
      <c r="L35" s="113"/>
      <c r="M35" s="113"/>
    </row>
    <row r="36" spans="1:13" ht="15">
      <c r="A36" s="339" t="s">
        <v>279</v>
      </c>
      <c r="B36" s="340"/>
      <c r="C36" s="340"/>
      <c r="D36" s="340"/>
      <c r="E36" s="340"/>
      <c r="F36" s="340"/>
      <c r="G36" s="127">
        <f>SUM(G29:G35)</f>
        <v>1.5897738240816603</v>
      </c>
      <c r="H36" s="113"/>
      <c r="I36" s="113"/>
      <c r="J36" s="113"/>
      <c r="K36" s="113"/>
      <c r="L36" s="113"/>
      <c r="M36" s="113"/>
    </row>
    <row r="37" spans="1:13" ht="15">
      <c r="A37" s="142"/>
      <c r="B37" s="142"/>
      <c r="C37" s="142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ht="15">
      <c r="A38" s="142"/>
      <c r="B38" s="142"/>
      <c r="C38" s="14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26.45" customHeight="1">
      <c r="A39" s="342" t="s">
        <v>334</v>
      </c>
      <c r="B39" s="342"/>
      <c r="C39" s="134">
        <f>H19</f>
        <v>2.5061993777541893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25.15" customHeight="1">
      <c r="A40" s="335" t="s">
        <v>335</v>
      </c>
      <c r="B40" s="335"/>
      <c r="C40" s="134">
        <f>G36</f>
        <v>1.5897738240816603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25.15" customHeight="1">
      <c r="A41" s="175" t="s">
        <v>209</v>
      </c>
      <c r="B41" s="176"/>
      <c r="C41" s="177">
        <f>SUM(C39:C40)</f>
        <v>4.09597320183585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8" spans="1:13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</sheetData>
  <mergeCells count="6">
    <mergeCell ref="A40:B40"/>
    <mergeCell ref="B1:C1"/>
    <mergeCell ref="A19:G19"/>
    <mergeCell ref="A34:A35"/>
    <mergeCell ref="A36:F36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E12A0-F73D-4E60-9494-8F383BED0A4B}">
  <sheetPr>
    <tabColor rgb="FFFFFFCC"/>
  </sheetPr>
  <dimension ref="A1:M42"/>
  <sheetViews>
    <sheetView workbookViewId="0" topLeftCell="A23">
      <selection activeCell="A42" sqref="A42:C42"/>
    </sheetView>
  </sheetViews>
  <sheetFormatPr defaultColWidth="9.140625" defaultRowHeight="15"/>
  <cols>
    <col min="1" max="1" width="44.28125" style="0" customWidth="1"/>
    <col min="2" max="2" width="31.8515625" style="0" customWidth="1"/>
    <col min="3" max="3" width="11.421875" style="0" customWidth="1"/>
    <col min="5" max="5" width="10.28125" style="0" customWidth="1"/>
    <col min="7" max="7" width="14.140625" style="0" customWidth="1"/>
    <col min="8" max="8" width="11.28125" style="0" customWidth="1"/>
  </cols>
  <sheetData>
    <row r="1" spans="1:2" ht="15">
      <c r="A1" s="39" t="s">
        <v>216</v>
      </c>
      <c r="B1" s="40" t="str">
        <f>'Przykładowy wykaz procedur'!C68</f>
        <v>Żelazo - całkowita zdolność wiązania (TIBC)</v>
      </c>
    </row>
    <row r="2" spans="1:2" ht="15">
      <c r="A2" s="39" t="s">
        <v>217</v>
      </c>
      <c r="B2" s="40" t="str">
        <f>'Przykładowy wykaz procedur'!B68</f>
        <v>O93</v>
      </c>
    </row>
    <row r="3" ht="15">
      <c r="A3" s="39"/>
    </row>
    <row r="4" ht="15">
      <c r="A4" s="39" t="s">
        <v>174</v>
      </c>
    </row>
    <row r="6" spans="1:8" ht="60">
      <c r="A6" s="43" t="s">
        <v>171</v>
      </c>
      <c r="B6" s="43" t="s">
        <v>213</v>
      </c>
      <c r="C6" s="43" t="s">
        <v>149</v>
      </c>
      <c r="D6" s="43" t="s">
        <v>214</v>
      </c>
      <c r="E6" s="43" t="s">
        <v>172</v>
      </c>
      <c r="F6" s="43" t="s">
        <v>218</v>
      </c>
      <c r="G6" s="43" t="s">
        <v>219</v>
      </c>
      <c r="H6" s="43" t="s">
        <v>152</v>
      </c>
    </row>
    <row r="7" spans="1:13" ht="21" customHeight="1">
      <c r="A7" s="48" t="s">
        <v>212</v>
      </c>
      <c r="B7" s="48" t="s">
        <v>153</v>
      </c>
      <c r="C7" s="48" t="s">
        <v>154</v>
      </c>
      <c r="D7" s="48" t="s">
        <v>155</v>
      </c>
      <c r="E7" s="48" t="s">
        <v>156</v>
      </c>
      <c r="F7" s="48" t="s">
        <v>157</v>
      </c>
      <c r="G7" s="48" t="s">
        <v>158</v>
      </c>
      <c r="H7" s="48" t="s">
        <v>215</v>
      </c>
      <c r="I7" s="56"/>
      <c r="J7" s="56"/>
      <c r="K7" s="56"/>
      <c r="L7" s="56"/>
      <c r="M7" s="56"/>
    </row>
    <row r="8" spans="1:13" ht="18.6" customHeight="1">
      <c r="A8" s="13" t="s">
        <v>504</v>
      </c>
      <c r="B8" s="13" t="s">
        <v>506</v>
      </c>
      <c r="C8" s="185" t="s">
        <v>503</v>
      </c>
      <c r="D8" s="185" t="s">
        <v>503</v>
      </c>
      <c r="E8" s="185" t="s">
        <v>503</v>
      </c>
      <c r="F8" s="185" t="s">
        <v>503</v>
      </c>
      <c r="G8" s="185" t="s">
        <v>503</v>
      </c>
      <c r="H8" s="55">
        <f>'O95'!H19</f>
        <v>0.8560566750514867</v>
      </c>
      <c r="I8" s="56"/>
      <c r="J8" s="56"/>
      <c r="K8" s="56"/>
      <c r="L8" s="56"/>
      <c r="M8" s="56"/>
    </row>
    <row r="9" spans="1:13" ht="18.6" customHeight="1">
      <c r="A9" s="13" t="s">
        <v>505</v>
      </c>
      <c r="B9" s="13" t="s">
        <v>507</v>
      </c>
      <c r="C9" s="185" t="s">
        <v>503</v>
      </c>
      <c r="D9" s="185" t="s">
        <v>503</v>
      </c>
      <c r="E9" s="185" t="s">
        <v>503</v>
      </c>
      <c r="F9" s="185" t="s">
        <v>503</v>
      </c>
      <c r="G9" s="185" t="s">
        <v>503</v>
      </c>
      <c r="H9" s="55">
        <f>'O94'!H19</f>
        <v>1.5254803527541894</v>
      </c>
      <c r="I9" s="56"/>
      <c r="J9" s="56"/>
      <c r="K9" s="56"/>
      <c r="L9" s="56"/>
      <c r="M9" s="56"/>
    </row>
    <row r="10" spans="1:13" s="25" customFormat="1" ht="28.9" customHeight="1">
      <c r="A10" s="20"/>
      <c r="B10" s="21" t="s">
        <v>561</v>
      </c>
      <c r="C10" s="22"/>
      <c r="D10" s="24"/>
      <c r="E10" s="23"/>
      <c r="F10" s="24"/>
      <c r="G10" s="24"/>
      <c r="H10" s="42">
        <f>'Przykładowe materiały wspólne'!H29</f>
        <v>0.07908550171815339</v>
      </c>
      <c r="I10" s="242"/>
      <c r="J10" s="242"/>
      <c r="K10" s="242"/>
      <c r="L10" s="242"/>
      <c r="M10" s="242"/>
    </row>
    <row r="11" spans="1:13" ht="15">
      <c r="A11" s="13"/>
      <c r="B11" s="13"/>
      <c r="C11" s="13"/>
      <c r="D11" s="13"/>
      <c r="E11" s="13"/>
      <c r="F11" s="13"/>
      <c r="G11" s="13"/>
      <c r="H11" s="55"/>
      <c r="I11" s="56"/>
      <c r="J11" s="56"/>
      <c r="K11" s="56"/>
      <c r="L11" s="56"/>
      <c r="M11" s="56"/>
    </row>
    <row r="12" spans="1:13" ht="15">
      <c r="A12" s="13"/>
      <c r="B12" s="13"/>
      <c r="C12" s="13"/>
      <c r="D12" s="13"/>
      <c r="E12" s="13"/>
      <c r="F12" s="13"/>
      <c r="G12" s="13"/>
      <c r="H12" s="55"/>
      <c r="I12" s="56"/>
      <c r="J12" s="56"/>
      <c r="K12" s="56"/>
      <c r="L12" s="56"/>
      <c r="M12" s="56"/>
    </row>
    <row r="13" spans="1:13" ht="15">
      <c r="A13" s="13"/>
      <c r="B13" s="13"/>
      <c r="C13" s="13"/>
      <c r="D13" s="13"/>
      <c r="E13" s="13"/>
      <c r="F13" s="13"/>
      <c r="G13" s="13"/>
      <c r="H13" s="55"/>
      <c r="I13" s="56"/>
      <c r="J13" s="56"/>
      <c r="K13" s="56"/>
      <c r="L13" s="56"/>
      <c r="M13" s="56"/>
    </row>
    <row r="14" spans="1:13" ht="15">
      <c r="A14" s="13"/>
      <c r="B14" s="13"/>
      <c r="C14" s="13"/>
      <c r="D14" s="13"/>
      <c r="E14" s="13"/>
      <c r="F14" s="13"/>
      <c r="G14" s="13"/>
      <c r="H14" s="55"/>
      <c r="I14" s="56"/>
      <c r="J14" s="56"/>
      <c r="K14" s="56"/>
      <c r="L14" s="56"/>
      <c r="M14" s="56"/>
    </row>
    <row r="15" spans="1:8" ht="15">
      <c r="A15" s="13"/>
      <c r="B15" s="13"/>
      <c r="C15" s="13"/>
      <c r="D15" s="13"/>
      <c r="E15" s="13"/>
      <c r="F15" s="13"/>
      <c r="G15" s="13"/>
      <c r="H15" s="55"/>
    </row>
    <row r="16" spans="1:8" ht="15">
      <c r="A16" s="13"/>
      <c r="B16" s="13"/>
      <c r="C16" s="13"/>
      <c r="D16" s="13"/>
      <c r="E16" s="13"/>
      <c r="F16" s="13"/>
      <c r="G16" s="13"/>
      <c r="H16" s="55"/>
    </row>
    <row r="17" spans="1:8" ht="15">
      <c r="A17" s="13"/>
      <c r="B17" s="13"/>
      <c r="C17" s="13"/>
      <c r="D17" s="13"/>
      <c r="E17" s="13"/>
      <c r="F17" s="13"/>
      <c r="G17" s="13"/>
      <c r="H17" s="55"/>
    </row>
    <row r="18" spans="1:8" ht="15">
      <c r="A18" s="13"/>
      <c r="B18" s="13"/>
      <c r="C18" s="13"/>
      <c r="D18" s="13"/>
      <c r="E18" s="13"/>
      <c r="F18" s="13"/>
      <c r="G18" s="13"/>
      <c r="H18" s="55"/>
    </row>
    <row r="19" spans="1:8" ht="15">
      <c r="A19" s="53" t="s">
        <v>231</v>
      </c>
      <c r="B19" s="54"/>
      <c r="C19" s="54"/>
      <c r="D19" s="54"/>
      <c r="E19" s="54"/>
      <c r="F19" s="54"/>
      <c r="G19" s="54"/>
      <c r="H19" s="63">
        <f>SUM(H8:H18)</f>
        <v>2.4606225295238295</v>
      </c>
    </row>
    <row r="20" spans="1:8" ht="15">
      <c r="A20" s="56"/>
      <c r="B20" s="56"/>
      <c r="C20" s="56"/>
      <c r="D20" s="56"/>
      <c r="E20" s="56"/>
      <c r="F20" s="56"/>
      <c r="G20" s="56"/>
      <c r="H20" s="56"/>
    </row>
    <row r="22" ht="15">
      <c r="A22" s="39"/>
    </row>
    <row r="23" ht="15">
      <c r="A23" t="s">
        <v>220</v>
      </c>
    </row>
    <row r="24" spans="1:3" ht="15">
      <c r="A24" s="34"/>
      <c r="B24" s="37">
        <f>'Przykładowe stawki wynagrodzeń'!E14</f>
        <v>44.821322413636366</v>
      </c>
      <c r="C24" s="37">
        <f>B24/60</f>
        <v>0.7470220402272728</v>
      </c>
    </row>
    <row r="25" spans="1:3" ht="15">
      <c r="A25" s="35"/>
      <c r="B25" s="38">
        <f>'Przykładowe stawki wynagrodzeń'!E19</f>
        <v>31.11891829375</v>
      </c>
      <c r="C25" s="38">
        <f aca="true" t="shared" si="0" ref="C25:C26">B25/60</f>
        <v>0.5186486382291666</v>
      </c>
    </row>
    <row r="26" spans="1:3" ht="15">
      <c r="A26" s="35"/>
      <c r="B26" s="38">
        <f>'Przykładowe stawki wynagrodzeń'!E21</f>
        <v>24.84834975</v>
      </c>
      <c r="C26" s="38">
        <f t="shared" si="0"/>
        <v>0.4141391625</v>
      </c>
    </row>
    <row r="28" spans="1:7" ht="60">
      <c r="A28" s="43" t="s">
        <v>232</v>
      </c>
      <c r="B28" s="43" t="s">
        <v>222</v>
      </c>
      <c r="C28" s="43" t="s">
        <v>214</v>
      </c>
      <c r="D28" s="43" t="s">
        <v>233</v>
      </c>
      <c r="E28" s="43" t="s">
        <v>234</v>
      </c>
      <c r="F28" s="43" t="s">
        <v>223</v>
      </c>
      <c r="G28" s="43" t="s">
        <v>224</v>
      </c>
    </row>
    <row r="29" spans="1:7" ht="15">
      <c r="A29" s="186"/>
      <c r="B29" s="187" t="s">
        <v>153</v>
      </c>
      <c r="C29" s="187" t="s">
        <v>155</v>
      </c>
      <c r="D29" s="187" t="s">
        <v>156</v>
      </c>
      <c r="E29" s="187" t="s">
        <v>157</v>
      </c>
      <c r="F29" s="187" t="s">
        <v>158</v>
      </c>
      <c r="G29" s="188" t="s">
        <v>225</v>
      </c>
    </row>
    <row r="30" spans="1:7" s="56" customFormat="1" ht="19.9" customHeight="1">
      <c r="A30" s="13" t="s">
        <v>506</v>
      </c>
      <c r="B30" s="190" t="s">
        <v>503</v>
      </c>
      <c r="C30" s="190" t="s">
        <v>503</v>
      </c>
      <c r="D30" s="190" t="s">
        <v>503</v>
      </c>
      <c r="E30" s="190" t="s">
        <v>503</v>
      </c>
      <c r="F30" s="190" t="s">
        <v>503</v>
      </c>
      <c r="G30" s="31">
        <f>'O95'!G36</f>
        <v>1.5897738240816603</v>
      </c>
    </row>
    <row r="31" spans="1:7" s="56" customFormat="1" ht="19.9" customHeight="1">
      <c r="A31" s="13" t="s">
        <v>507</v>
      </c>
      <c r="B31" s="190" t="s">
        <v>503</v>
      </c>
      <c r="C31" s="190" t="s">
        <v>503</v>
      </c>
      <c r="D31" s="190" t="s">
        <v>503</v>
      </c>
      <c r="E31" s="190" t="s">
        <v>503</v>
      </c>
      <c r="F31" s="190" t="s">
        <v>503</v>
      </c>
      <c r="G31" s="31">
        <f>'O94'!G36</f>
        <v>1.5897738240816603</v>
      </c>
    </row>
    <row r="32" spans="1:7" s="56" customFormat="1" ht="19.9" customHeight="1">
      <c r="A32" s="181"/>
      <c r="B32" s="16"/>
      <c r="C32" s="4"/>
      <c r="D32" s="16"/>
      <c r="E32" s="4"/>
      <c r="F32" s="58"/>
      <c r="G32" s="181"/>
    </row>
    <row r="33" spans="1:7" s="56" customFormat="1" ht="19.9" customHeight="1">
      <c r="A33" s="181"/>
      <c r="B33" s="16"/>
      <c r="C33" s="181"/>
      <c r="D33" s="16"/>
      <c r="E33" s="181"/>
      <c r="F33" s="58"/>
      <c r="G33" s="181"/>
    </row>
    <row r="34" spans="1:7" s="56" customFormat="1" ht="19.9" customHeight="1">
      <c r="A34" s="181"/>
      <c r="B34" s="16"/>
      <c r="C34" s="181"/>
      <c r="D34" s="16"/>
      <c r="E34" s="181"/>
      <c r="F34" s="58"/>
      <c r="G34" s="181"/>
    </row>
    <row r="35" spans="1:7" s="56" customFormat="1" ht="19.9" customHeight="1">
      <c r="A35" s="334"/>
      <c r="B35" s="16"/>
      <c r="C35" s="181"/>
      <c r="D35" s="16"/>
      <c r="E35" s="181"/>
      <c r="F35" s="58"/>
      <c r="G35" s="181"/>
    </row>
    <row r="36" spans="1:7" s="56" customFormat="1" ht="19.9" customHeight="1">
      <c r="A36" s="334"/>
      <c r="B36" s="16"/>
      <c r="C36" s="181"/>
      <c r="D36" s="16"/>
      <c r="E36" s="181"/>
      <c r="F36" s="58"/>
      <c r="G36" s="181"/>
    </row>
    <row r="37" spans="1:7" ht="15">
      <c r="A37" s="351" t="s">
        <v>231</v>
      </c>
      <c r="B37" s="352"/>
      <c r="C37" s="352"/>
      <c r="D37" s="352"/>
      <c r="E37" s="352"/>
      <c r="F37" s="352"/>
      <c r="G37" s="189">
        <f>SUM(G30:G36)</f>
        <v>3.1795476481633207</v>
      </c>
    </row>
    <row r="40" spans="1:3" ht="26.45" customHeight="1">
      <c r="A40" s="353" t="s">
        <v>210</v>
      </c>
      <c r="B40" s="353"/>
      <c r="C40" s="64">
        <f>H19</f>
        <v>2.4606225295238295</v>
      </c>
    </row>
    <row r="41" spans="1:3" ht="25.15" customHeight="1">
      <c r="A41" s="354" t="s">
        <v>211</v>
      </c>
      <c r="B41" s="354"/>
      <c r="C41" s="64">
        <f>G37</f>
        <v>3.1795476481633207</v>
      </c>
    </row>
    <row r="42" spans="1:3" ht="25.15" customHeight="1">
      <c r="A42" s="243" t="s">
        <v>209</v>
      </c>
      <c r="B42" s="244"/>
      <c r="C42" s="245">
        <f>SUM(C40:C41)</f>
        <v>5.64017017768715</v>
      </c>
    </row>
  </sheetData>
  <mergeCells count="4">
    <mergeCell ref="A35:A36"/>
    <mergeCell ref="A37:F37"/>
    <mergeCell ref="A40:B40"/>
    <mergeCell ref="A41:B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897F5-C11D-4D39-882A-B4A350A5D6E8}">
  <sheetPr>
    <tabColor rgb="FFFFFFCC"/>
  </sheetPr>
  <dimension ref="A1:M48"/>
  <sheetViews>
    <sheetView workbookViewId="0" topLeftCell="A28">
      <selection activeCell="H13" sqref="H13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procedur'!C69</f>
        <v>Triglicerydy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procedur'!B69</f>
        <v>O49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43.9" customHeight="1">
      <c r="A8" s="119">
        <f>'Przykładowe materiały - ceny'!A139</f>
        <v>1139</v>
      </c>
      <c r="B8" s="120" t="str">
        <f>'Przykładowe materiały - ceny'!B139</f>
        <v>Odczynnik do oznaczenia triglicerydów</v>
      </c>
      <c r="C8" s="119" t="str">
        <f>'Przykładowe materiały - ceny'!C139</f>
        <v>odczynnik do badań</v>
      </c>
      <c r="D8" s="119">
        <v>1</v>
      </c>
      <c r="E8" s="119" t="str">
        <f>'Przykładowe materiały - ceny'!E139</f>
        <v>szt</v>
      </c>
      <c r="F8" s="119">
        <v>1</v>
      </c>
      <c r="G8" s="122">
        <f>'Przykładowe materiały - ceny'!G139</f>
        <v>0.6289920000000001</v>
      </c>
      <c r="H8" s="123">
        <f>(F8/D8)*G8</f>
        <v>0.6289920000000001</v>
      </c>
      <c r="I8" s="124"/>
      <c r="J8" s="113"/>
      <c r="K8" s="113"/>
      <c r="L8" s="113"/>
      <c r="M8" s="113"/>
    </row>
    <row r="9" spans="1:13" ht="45">
      <c r="A9" s="119">
        <f>'Przykładowe materiały - ceny'!A92</f>
        <v>1090</v>
      </c>
      <c r="B9" s="120" t="str">
        <f>'Przykładowe materiały - ceny'!B92</f>
        <v>Odczynnik do kalibracji CFAS</v>
      </c>
      <c r="C9" s="119" t="str">
        <f>'Przykładowe materiały - ceny'!C92</f>
        <v>odczynnik  do kalibracji</v>
      </c>
      <c r="D9" s="119">
        <f>'Przykładowe materiały - ceny'!D92</f>
        <v>370000</v>
      </c>
      <c r="E9" s="119" t="str">
        <f>'Przykładowe materiały - ceny'!E92</f>
        <v>zestaw roczny</v>
      </c>
      <c r="F9" s="119">
        <v>1</v>
      </c>
      <c r="G9" s="122">
        <f>'Przykładowe materiały - ceny'!G92</f>
        <v>494.208</v>
      </c>
      <c r="H9" s="174">
        <f aca="true" t="shared" si="0" ref="H9:H11">(F9/D9)*G9</f>
        <v>0.0013356972972972973</v>
      </c>
      <c r="I9" s="124" t="s">
        <v>432</v>
      </c>
      <c r="J9" s="113"/>
      <c r="K9" s="113"/>
      <c r="L9" s="113"/>
      <c r="M9" s="113"/>
    </row>
    <row r="10" spans="1:13" ht="30">
      <c r="A10" s="119">
        <f>'Przykładowe materiały - ceny'!A93</f>
        <v>1091</v>
      </c>
      <c r="B10" s="120" t="str">
        <f>'Przykładowe materiały - ceny'!B93</f>
        <v>Odczynnik do kontroli PCCCM1</v>
      </c>
      <c r="C10" s="119" t="str">
        <f>'Przykładowe materiały - ceny'!C93</f>
        <v>materiał do kontroli</v>
      </c>
      <c r="D10" s="125">
        <f>'Przykładowe materiały - ceny'!D93</f>
        <v>370000</v>
      </c>
      <c r="E10" s="119" t="str">
        <f>'Przykładowe materiały - ceny'!E93</f>
        <v>zestaw roczny</v>
      </c>
      <c r="F10" s="119">
        <v>1</v>
      </c>
      <c r="G10" s="122">
        <f>'Przykładowe materiały - ceny'!G93</f>
        <v>1797.1200000000001</v>
      </c>
      <c r="H10" s="174">
        <f t="shared" si="0"/>
        <v>0.004857081081081081</v>
      </c>
      <c r="I10" s="124" t="s">
        <v>432</v>
      </c>
      <c r="J10" s="113"/>
      <c r="K10" s="113"/>
      <c r="L10" s="113"/>
      <c r="M10" s="113"/>
    </row>
    <row r="11" spans="1:13" ht="30">
      <c r="A11" s="119">
        <f>'Przykładowe materiały - ceny'!A94</f>
        <v>1092</v>
      </c>
      <c r="B11" s="120" t="str">
        <f>'Przykładowe materiały - ceny'!B94</f>
        <v>Odczynnik do kontroli PCCCM2</v>
      </c>
      <c r="C11" s="119" t="str">
        <f>'Przykładowe materiały - ceny'!C94</f>
        <v>materiał do kontroli</v>
      </c>
      <c r="D11" s="125">
        <f>'Przykładowe materiały - ceny'!D94</f>
        <v>370000</v>
      </c>
      <c r="E11" s="119" t="str">
        <f>'Przykładowe materiały - ceny'!E94</f>
        <v>zestaw roczny</v>
      </c>
      <c r="F11" s="119">
        <v>1</v>
      </c>
      <c r="G11" s="122">
        <f>'Przykładowe materiały - ceny'!G94</f>
        <v>2021.7600000000002</v>
      </c>
      <c r="H11" s="174">
        <f t="shared" si="0"/>
        <v>0.005464216216216217</v>
      </c>
      <c r="I11" s="124" t="s">
        <v>432</v>
      </c>
      <c r="J11" s="113"/>
      <c r="K11" s="113"/>
      <c r="L11" s="113"/>
      <c r="M11" s="113"/>
    </row>
    <row r="12" spans="1:13" ht="45" customHeight="1">
      <c r="A12" s="119"/>
      <c r="B12" s="124" t="s">
        <v>416</v>
      </c>
      <c r="C12" s="124"/>
      <c r="D12" s="125"/>
      <c r="E12" s="124"/>
      <c r="F12" s="124"/>
      <c r="G12" s="126"/>
      <c r="H12" s="123">
        <f>'Załącznik 2'!H20</f>
        <v>0.23179417873873875</v>
      </c>
      <c r="I12" s="124"/>
      <c r="J12" s="113"/>
      <c r="K12" s="113"/>
      <c r="L12" s="113"/>
      <c r="M12" s="113"/>
    </row>
    <row r="13" spans="1:13" s="25" customFormat="1" ht="37.15" customHeight="1">
      <c r="A13" s="20"/>
      <c r="B13" s="21" t="s">
        <v>561</v>
      </c>
      <c r="C13" s="22"/>
      <c r="D13" s="24"/>
      <c r="E13" s="23"/>
      <c r="F13" s="24"/>
      <c r="G13" s="24"/>
      <c r="H13" s="42">
        <f>'Przykładowe materiały wspólne'!H29</f>
        <v>0.07908550171815339</v>
      </c>
      <c r="I13" s="26"/>
      <c r="J13" s="69"/>
      <c r="K13" s="69"/>
      <c r="L13" s="69"/>
      <c r="M13" s="69"/>
    </row>
    <row r="14" spans="1:13" ht="15">
      <c r="A14" s="145"/>
      <c r="B14" s="145"/>
      <c r="C14" s="145"/>
      <c r="D14" s="145"/>
      <c r="E14" s="145"/>
      <c r="F14" s="145"/>
      <c r="G14" s="145"/>
      <c r="H14" s="145"/>
      <c r="I14" s="145"/>
      <c r="J14" s="113"/>
      <c r="K14" s="113"/>
      <c r="L14" s="113"/>
      <c r="M14" s="113"/>
    </row>
    <row r="15" spans="1:13" ht="15">
      <c r="A15" s="124"/>
      <c r="B15" s="124"/>
      <c r="C15" s="124"/>
      <c r="D15" s="125"/>
      <c r="E15" s="124"/>
      <c r="F15" s="124"/>
      <c r="G15" s="126"/>
      <c r="H15" s="123"/>
      <c r="I15" s="124"/>
      <c r="J15" s="113"/>
      <c r="K15" s="113"/>
      <c r="L15" s="113"/>
      <c r="M15" s="113"/>
    </row>
    <row r="16" spans="1:13" ht="15">
      <c r="A16" s="124"/>
      <c r="B16" s="124"/>
      <c r="C16" s="124"/>
      <c r="D16" s="125"/>
      <c r="E16" s="124"/>
      <c r="F16" s="124"/>
      <c r="G16" s="126"/>
      <c r="H16" s="123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20.45" customHeight="1">
      <c r="A19" s="339" t="s">
        <v>221</v>
      </c>
      <c r="B19" s="340"/>
      <c r="C19" s="340"/>
      <c r="D19" s="340"/>
      <c r="E19" s="340"/>
      <c r="F19" s="340"/>
      <c r="G19" s="341"/>
      <c r="H19" s="127">
        <f>SUM(H8:H18)</f>
        <v>0.9515286750514869</v>
      </c>
      <c r="I19" s="124"/>
      <c r="J19" s="113"/>
      <c r="K19" s="113"/>
      <c r="L19" s="113"/>
      <c r="M19" s="113"/>
    </row>
    <row r="20" spans="1:13" ht="15">
      <c r="A20" s="128"/>
      <c r="B20" s="128"/>
      <c r="C20" s="128"/>
      <c r="D20" s="129"/>
      <c r="E20" s="128"/>
      <c r="F20" s="128"/>
      <c r="G20" s="129"/>
      <c r="H20" s="128"/>
      <c r="I20" s="128"/>
      <c r="J20" s="113"/>
      <c r="K20" s="113"/>
      <c r="L20" s="113"/>
      <c r="M20" s="113"/>
    </row>
    <row r="21" spans="1:13" ht="15">
      <c r="A21" s="112" t="s">
        <v>175</v>
      </c>
      <c r="B21" s="113"/>
      <c r="C21" s="113"/>
      <c r="D21" s="130"/>
      <c r="E21" s="113"/>
      <c r="F21" s="113"/>
      <c r="G21" s="130"/>
      <c r="H21" s="128"/>
      <c r="I21" s="128"/>
      <c r="J21" s="113"/>
      <c r="K21" s="113"/>
      <c r="L21" s="113"/>
      <c r="M21" s="113"/>
    </row>
    <row r="22" spans="1:13" ht="15">
      <c r="A22" s="112" t="s">
        <v>176</v>
      </c>
      <c r="B22" s="131" t="s">
        <v>226</v>
      </c>
      <c r="C22" s="131" t="s">
        <v>227</v>
      </c>
      <c r="D22" s="113"/>
      <c r="E22" s="113"/>
      <c r="F22" s="113"/>
      <c r="G22" s="113"/>
      <c r="H22" s="132"/>
      <c r="I22" s="128"/>
      <c r="J22" s="113"/>
      <c r="K22" s="113"/>
      <c r="L22" s="113"/>
      <c r="M22" s="113"/>
    </row>
    <row r="23" spans="1:13" ht="15">
      <c r="A23" s="133" t="s">
        <v>167</v>
      </c>
      <c r="B23" s="134">
        <f>'Przykładowe stawki wynagrodzeń'!E14</f>
        <v>44.821322413636366</v>
      </c>
      <c r="C23" s="134">
        <f>B23/60</f>
        <v>0.7470220402272728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5">
      <c r="A24" s="135" t="s">
        <v>207</v>
      </c>
      <c r="B24" s="136">
        <f>'Przykładowe stawki wynagrodzeń'!E19</f>
        <v>31.11891829375</v>
      </c>
      <c r="C24" s="136">
        <f aca="true" t="shared" si="1" ref="C24:C25">B24/60</f>
        <v>0.5186486382291666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208</v>
      </c>
      <c r="B25" s="136">
        <f>'Przykładowe stawki wynagrodzeń'!E21</f>
        <v>24.84834975</v>
      </c>
      <c r="C25" s="136">
        <f t="shared" si="1"/>
        <v>0.4141391625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/>
      <c r="B26" s="136"/>
      <c r="C26" s="136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60">
      <c r="A27" s="114" t="s">
        <v>232</v>
      </c>
      <c r="B27" s="114" t="s">
        <v>222</v>
      </c>
      <c r="C27" s="114" t="s">
        <v>214</v>
      </c>
      <c r="D27" s="114" t="s">
        <v>233</v>
      </c>
      <c r="E27" s="114" t="s">
        <v>234</v>
      </c>
      <c r="F27" s="114" t="s">
        <v>223</v>
      </c>
      <c r="G27" s="114" t="s">
        <v>224</v>
      </c>
      <c r="H27" s="113"/>
      <c r="I27" s="113"/>
      <c r="J27" s="113"/>
      <c r="K27" s="113"/>
      <c r="L27" s="113"/>
      <c r="M27" s="113"/>
    </row>
    <row r="28" spans="1:13" ht="15">
      <c r="A28" s="118"/>
      <c r="B28" s="116" t="s">
        <v>153</v>
      </c>
      <c r="C28" s="116" t="s">
        <v>155</v>
      </c>
      <c r="D28" s="116" t="s">
        <v>156</v>
      </c>
      <c r="E28" s="116" t="s">
        <v>157</v>
      </c>
      <c r="F28" s="116" t="s">
        <v>158</v>
      </c>
      <c r="G28" s="137" t="s">
        <v>225</v>
      </c>
      <c r="H28" s="113"/>
      <c r="I28" s="113"/>
      <c r="J28" s="113"/>
      <c r="K28" s="113"/>
      <c r="L28" s="113"/>
      <c r="M28" s="113"/>
    </row>
    <row r="29" spans="1:13" ht="20.45" customHeight="1">
      <c r="A29" s="124" t="s">
        <v>238</v>
      </c>
      <c r="B29" s="119" t="str">
        <f>A24</f>
        <v>technik analityki</v>
      </c>
      <c r="C29" s="119">
        <v>3</v>
      </c>
      <c r="D29" s="119" t="s">
        <v>166</v>
      </c>
      <c r="E29" s="121">
        <v>5</v>
      </c>
      <c r="F29" s="138">
        <f>C24</f>
        <v>0.5186486382291666</v>
      </c>
      <c r="G29" s="139">
        <f>(E29/C29)*F29</f>
        <v>0.8644143970486111</v>
      </c>
      <c r="H29" s="113"/>
      <c r="I29" s="113"/>
      <c r="J29" s="113"/>
      <c r="K29" s="113"/>
      <c r="L29" s="113"/>
      <c r="M29" s="113"/>
    </row>
    <row r="30" spans="1:13" ht="20.45" customHeight="1">
      <c r="A30" s="124" t="s">
        <v>387</v>
      </c>
      <c r="B30" s="119" t="str">
        <f>A25</f>
        <v>pomoc laboratoryjna</v>
      </c>
      <c r="C30" s="125">
        <v>1500</v>
      </c>
      <c r="D30" s="119" t="s">
        <v>166</v>
      </c>
      <c r="E30" s="121">
        <v>5</v>
      </c>
      <c r="F30" s="138">
        <f>C25</f>
        <v>0.4141391625</v>
      </c>
      <c r="G30" s="178">
        <f aca="true" t="shared" si="2" ref="G30:G35">(E30/C30)*F30</f>
        <v>0.0013804638750000001</v>
      </c>
      <c r="H30" s="113"/>
      <c r="I30" s="113"/>
      <c r="J30" s="113"/>
      <c r="K30" s="113"/>
      <c r="L30" s="113"/>
      <c r="M30" s="113"/>
    </row>
    <row r="31" spans="1:13" ht="25.15" customHeight="1">
      <c r="A31" s="124" t="s">
        <v>418</v>
      </c>
      <c r="B31" s="140" t="str">
        <f>A23</f>
        <v>diagnosta laboratoryjny</v>
      </c>
      <c r="C31" s="125">
        <v>1500</v>
      </c>
      <c r="D31" s="119" t="s">
        <v>166</v>
      </c>
      <c r="E31" s="121">
        <v>60</v>
      </c>
      <c r="F31" s="138">
        <f>C23</f>
        <v>0.7470220402272728</v>
      </c>
      <c r="G31" s="178">
        <f t="shared" si="2"/>
        <v>0.029880881609090915</v>
      </c>
      <c r="H31" s="113"/>
      <c r="I31" s="113"/>
      <c r="J31" s="113"/>
      <c r="K31" s="113"/>
      <c r="L31" s="113"/>
      <c r="M31" s="113"/>
    </row>
    <row r="32" spans="1:13" ht="19.9" customHeight="1">
      <c r="A32" s="124" t="s">
        <v>420</v>
      </c>
      <c r="B32" s="119" t="str">
        <f>A23</f>
        <v>diagnosta laboratoryjny</v>
      </c>
      <c r="C32" s="125">
        <v>60</v>
      </c>
      <c r="D32" s="119" t="s">
        <v>166</v>
      </c>
      <c r="E32" s="121">
        <v>35</v>
      </c>
      <c r="F32" s="138">
        <f>C23</f>
        <v>0.7470220402272728</v>
      </c>
      <c r="G32" s="178">
        <f t="shared" si="2"/>
        <v>0.4357628567992425</v>
      </c>
      <c r="H32" s="113"/>
      <c r="I32" s="113"/>
      <c r="J32" s="113"/>
      <c r="K32" s="113"/>
      <c r="L32" s="113"/>
      <c r="M32" s="113"/>
    </row>
    <row r="33" spans="1:13" ht="19.9" customHeight="1">
      <c r="A33" s="124" t="s">
        <v>317</v>
      </c>
      <c r="B33" s="119" t="str">
        <f>A23</f>
        <v>diagnosta laboratoryjny</v>
      </c>
      <c r="C33" s="125">
        <v>60</v>
      </c>
      <c r="D33" s="119" t="s">
        <v>166</v>
      </c>
      <c r="E33" s="121">
        <v>20</v>
      </c>
      <c r="F33" s="138">
        <f>C23</f>
        <v>0.7470220402272728</v>
      </c>
      <c r="G33" s="178">
        <f t="shared" si="2"/>
        <v>0.24900734674242425</v>
      </c>
      <c r="H33" s="113"/>
      <c r="I33" s="113"/>
      <c r="J33" s="113"/>
      <c r="K33" s="113"/>
      <c r="L33" s="113"/>
      <c r="M33" s="113"/>
    </row>
    <row r="34" spans="1:13" ht="19.9" customHeight="1">
      <c r="A34" s="336" t="s">
        <v>318</v>
      </c>
      <c r="B34" s="119" t="str">
        <f>A24</f>
        <v>technik analityki</v>
      </c>
      <c r="C34" s="125">
        <v>1500</v>
      </c>
      <c r="D34" s="119" t="s">
        <v>166</v>
      </c>
      <c r="E34" s="121">
        <v>15</v>
      </c>
      <c r="F34" s="138">
        <f>C24</f>
        <v>0.5186486382291666</v>
      </c>
      <c r="G34" s="178">
        <f t="shared" si="2"/>
        <v>0.005186486382291667</v>
      </c>
      <c r="H34" s="113"/>
      <c r="I34" s="113"/>
      <c r="J34" s="113"/>
      <c r="K34" s="113"/>
      <c r="L34" s="113"/>
      <c r="M34" s="113"/>
    </row>
    <row r="35" spans="1:13" ht="19.9" customHeight="1">
      <c r="A35" s="337"/>
      <c r="B35" s="119" t="str">
        <f>A25</f>
        <v>pomoc laboratoryjna</v>
      </c>
      <c r="C35" s="125">
        <v>1500</v>
      </c>
      <c r="D35" s="119" t="s">
        <v>166</v>
      </c>
      <c r="E35" s="121">
        <v>15</v>
      </c>
      <c r="F35" s="138">
        <f>C25</f>
        <v>0.4141391625</v>
      </c>
      <c r="G35" s="178">
        <f t="shared" si="2"/>
        <v>0.004141391625</v>
      </c>
      <c r="H35" s="113"/>
      <c r="I35" s="113"/>
      <c r="J35" s="113"/>
      <c r="K35" s="113"/>
      <c r="L35" s="113"/>
      <c r="M35" s="113"/>
    </row>
    <row r="36" spans="1:13" ht="15">
      <c r="A36" s="339" t="s">
        <v>279</v>
      </c>
      <c r="B36" s="340"/>
      <c r="C36" s="340"/>
      <c r="D36" s="340"/>
      <c r="E36" s="340"/>
      <c r="F36" s="340"/>
      <c r="G36" s="127">
        <f>SUM(G29:G35)</f>
        <v>1.5897738240816603</v>
      </c>
      <c r="H36" s="113"/>
      <c r="I36" s="113"/>
      <c r="J36" s="113"/>
      <c r="K36" s="113"/>
      <c r="L36" s="113"/>
      <c r="M36" s="113"/>
    </row>
    <row r="37" spans="1:13" ht="15">
      <c r="A37" s="142"/>
      <c r="B37" s="142"/>
      <c r="C37" s="142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ht="15">
      <c r="A38" s="142"/>
      <c r="B38" s="142"/>
      <c r="C38" s="14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26.45" customHeight="1">
      <c r="A39" s="342" t="s">
        <v>334</v>
      </c>
      <c r="B39" s="342"/>
      <c r="C39" s="134">
        <f>H19</f>
        <v>0.9515286750514869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25.15" customHeight="1">
      <c r="A40" s="335" t="s">
        <v>335</v>
      </c>
      <c r="B40" s="335"/>
      <c r="C40" s="134">
        <f>G36</f>
        <v>1.5897738240816603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25.15" customHeight="1">
      <c r="A41" s="175" t="s">
        <v>209</v>
      </c>
      <c r="B41" s="176"/>
      <c r="C41" s="177">
        <f>SUM(C39:C40)</f>
        <v>2.541302499133147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8" spans="1:13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</sheetData>
  <mergeCells count="6">
    <mergeCell ref="A40:B40"/>
    <mergeCell ref="B1:C1"/>
    <mergeCell ref="A19:G19"/>
    <mergeCell ref="A34:A35"/>
    <mergeCell ref="A36:F36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E8601-8C3A-490D-80B6-420408C49065}">
  <sheetPr>
    <tabColor rgb="FFFFFFCC"/>
  </sheetPr>
  <dimension ref="A1:M48"/>
  <sheetViews>
    <sheetView workbookViewId="0" topLeftCell="A28">
      <selection activeCell="H20" sqref="H20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procedur'!C70</f>
        <v>Utajona zdolność wiązania żelaza (UIBC)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procedur'!B70</f>
        <v>O94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43.9" customHeight="1">
      <c r="A8" s="119">
        <f>'Przykładowe materiały - ceny'!A136</f>
        <v>1136</v>
      </c>
      <c r="B8" s="120" t="str">
        <f>'Przykładowe materiały - ceny'!B136</f>
        <v>Odczynnik do oznaczenia UIBC</v>
      </c>
      <c r="C8" s="119" t="str">
        <f>'Przykładowe materiały - ceny'!C136</f>
        <v>odczynnik do badań</v>
      </c>
      <c r="D8" s="119">
        <v>1</v>
      </c>
      <c r="E8" s="119" t="str">
        <f>'Przykładowe materiały - ceny'!E136</f>
        <v>szt</v>
      </c>
      <c r="F8" s="119">
        <v>1</v>
      </c>
      <c r="G8" s="122">
        <f>'Przykładowe materiały - ceny'!G136</f>
        <v>1.1232</v>
      </c>
      <c r="H8" s="123">
        <f>(F8/D8)*G8</f>
        <v>1.1232</v>
      </c>
      <c r="I8" s="124"/>
      <c r="J8" s="113"/>
      <c r="K8" s="113"/>
      <c r="L8" s="113"/>
      <c r="M8" s="113"/>
    </row>
    <row r="9" spans="1:13" ht="30">
      <c r="A9" s="119">
        <f>'Przykładowe materiały - ceny'!A137</f>
        <v>1137</v>
      </c>
      <c r="B9" s="120" t="str">
        <f>'Przykładowe materiały - ceny'!B137</f>
        <v>Odczynnik FE</v>
      </c>
      <c r="C9" s="119" t="str">
        <f>'Przykładowe materiały - ceny'!C137</f>
        <v>odczynnik do badań</v>
      </c>
      <c r="D9" s="119">
        <v>1</v>
      </c>
      <c r="E9" s="119" t="str">
        <f>'Przykładowe materiały - ceny'!E137</f>
        <v>szt</v>
      </c>
      <c r="F9" s="119">
        <v>1</v>
      </c>
      <c r="G9" s="122">
        <f>'Przykładowe materiały - ceny'!G137</f>
        <v>0.08107937500000001</v>
      </c>
      <c r="H9" s="174">
        <f aca="true" t="shared" si="0" ref="H9:H11">(F9/D9)*G9</f>
        <v>0.08107937500000001</v>
      </c>
      <c r="I9" s="124"/>
      <c r="J9" s="113"/>
      <c r="K9" s="113"/>
      <c r="L9" s="113"/>
      <c r="M9" s="113"/>
    </row>
    <row r="10" spans="1:13" ht="30">
      <c r="A10" s="119">
        <f>'Przykładowe materiały - ceny'!A93</f>
        <v>1091</v>
      </c>
      <c r="B10" s="120" t="str">
        <f>'Przykładowe materiały - ceny'!B93</f>
        <v>Odczynnik do kontroli PCCCM1</v>
      </c>
      <c r="C10" s="119" t="str">
        <f>'Przykładowe materiały - ceny'!C93</f>
        <v>materiał do kontroli</v>
      </c>
      <c r="D10" s="125">
        <f>'Przykładowe materiały - ceny'!D93</f>
        <v>370000</v>
      </c>
      <c r="E10" s="119" t="str">
        <f>'Przykładowe materiały - ceny'!E93</f>
        <v>zestaw roczny</v>
      </c>
      <c r="F10" s="119">
        <v>1</v>
      </c>
      <c r="G10" s="122">
        <f>'Przykładowe materiały - ceny'!G93</f>
        <v>1797.1200000000001</v>
      </c>
      <c r="H10" s="174">
        <f t="shared" si="0"/>
        <v>0.004857081081081081</v>
      </c>
      <c r="I10" s="124" t="s">
        <v>432</v>
      </c>
      <c r="J10" s="113"/>
      <c r="K10" s="113"/>
      <c r="L10" s="113"/>
      <c r="M10" s="113"/>
    </row>
    <row r="11" spans="1:13" ht="30">
      <c r="A11" s="119">
        <f>'Przykładowe materiały - ceny'!A94</f>
        <v>1092</v>
      </c>
      <c r="B11" s="120" t="str">
        <f>'Przykładowe materiały - ceny'!B94</f>
        <v>Odczynnik do kontroli PCCCM2</v>
      </c>
      <c r="C11" s="119" t="str">
        <f>'Przykładowe materiały - ceny'!C94</f>
        <v>materiał do kontroli</v>
      </c>
      <c r="D11" s="125">
        <f>'Przykładowe materiały - ceny'!D94</f>
        <v>370000</v>
      </c>
      <c r="E11" s="119" t="str">
        <f>'Przykładowe materiały - ceny'!E94</f>
        <v>zestaw roczny</v>
      </c>
      <c r="F11" s="119">
        <v>1</v>
      </c>
      <c r="G11" s="122">
        <f>'Przykładowe materiały - ceny'!G94</f>
        <v>2021.7600000000002</v>
      </c>
      <c r="H11" s="174">
        <f t="shared" si="0"/>
        <v>0.005464216216216217</v>
      </c>
      <c r="I11" s="124" t="s">
        <v>432</v>
      </c>
      <c r="J11" s="113"/>
      <c r="K11" s="113"/>
      <c r="L11" s="113"/>
      <c r="M11" s="113"/>
    </row>
    <row r="12" spans="1:13" ht="45" customHeight="1">
      <c r="A12" s="119"/>
      <c r="B12" s="124" t="s">
        <v>416</v>
      </c>
      <c r="C12" s="124"/>
      <c r="D12" s="125"/>
      <c r="E12" s="124"/>
      <c r="F12" s="124"/>
      <c r="G12" s="126"/>
      <c r="H12" s="123">
        <f>'Załącznik 2'!H20</f>
        <v>0.23179417873873875</v>
      </c>
      <c r="I12" s="124"/>
      <c r="J12" s="113"/>
      <c r="K12" s="113"/>
      <c r="L12" s="113"/>
      <c r="M12" s="113"/>
    </row>
    <row r="13" spans="1:13" s="25" customFormat="1" ht="37.15" customHeight="1">
      <c r="A13" s="20"/>
      <c r="B13" s="21" t="s">
        <v>561</v>
      </c>
      <c r="C13" s="22"/>
      <c r="D13" s="24"/>
      <c r="E13" s="23"/>
      <c r="F13" s="24"/>
      <c r="G13" s="24"/>
      <c r="H13" s="42">
        <f>'Przykładowe materiały wspólne'!H29</f>
        <v>0.07908550171815339</v>
      </c>
      <c r="I13" s="26"/>
      <c r="J13" s="69"/>
      <c r="K13" s="69"/>
      <c r="L13" s="69"/>
      <c r="M13" s="69"/>
    </row>
    <row r="14" spans="1:13" ht="15">
      <c r="A14" s="145"/>
      <c r="B14" s="145"/>
      <c r="C14" s="145"/>
      <c r="D14" s="145"/>
      <c r="E14" s="145"/>
      <c r="F14" s="145"/>
      <c r="G14" s="145"/>
      <c r="H14" s="145"/>
      <c r="I14" s="145"/>
      <c r="J14" s="113"/>
      <c r="K14" s="113"/>
      <c r="L14" s="113"/>
      <c r="M14" s="113"/>
    </row>
    <row r="15" spans="1:13" ht="15">
      <c r="A15" s="124"/>
      <c r="B15" s="124"/>
      <c r="C15" s="124"/>
      <c r="D15" s="125"/>
      <c r="E15" s="124"/>
      <c r="F15" s="124"/>
      <c r="G15" s="126"/>
      <c r="H15" s="123"/>
      <c r="I15" s="124"/>
      <c r="J15" s="113"/>
      <c r="K15" s="113"/>
      <c r="L15" s="113"/>
      <c r="M15" s="113"/>
    </row>
    <row r="16" spans="1:13" ht="15">
      <c r="A16" s="124"/>
      <c r="B16" s="124"/>
      <c r="C16" s="124"/>
      <c r="D16" s="125"/>
      <c r="E16" s="124"/>
      <c r="F16" s="124"/>
      <c r="G16" s="126"/>
      <c r="H16" s="123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20.45" customHeight="1">
      <c r="A19" s="339" t="s">
        <v>221</v>
      </c>
      <c r="B19" s="340"/>
      <c r="C19" s="340"/>
      <c r="D19" s="340"/>
      <c r="E19" s="340"/>
      <c r="F19" s="340"/>
      <c r="G19" s="341"/>
      <c r="H19" s="127">
        <f>SUM(H8:H18)</f>
        <v>1.5254803527541894</v>
      </c>
      <c r="I19" s="124"/>
      <c r="J19" s="113"/>
      <c r="K19" s="113"/>
      <c r="L19" s="113"/>
      <c r="M19" s="113"/>
    </row>
    <row r="20" spans="1:13" ht="15">
      <c r="A20" s="128"/>
      <c r="B20" s="128"/>
      <c r="C20" s="128"/>
      <c r="D20" s="129"/>
      <c r="E20" s="128"/>
      <c r="F20" s="128"/>
      <c r="G20" s="129"/>
      <c r="H20" s="128"/>
      <c r="I20" s="128"/>
      <c r="J20" s="113"/>
      <c r="K20" s="113"/>
      <c r="L20" s="113"/>
      <c r="M20" s="113"/>
    </row>
    <row r="21" spans="1:13" ht="15">
      <c r="A21" s="112" t="s">
        <v>175</v>
      </c>
      <c r="B21" s="113"/>
      <c r="C21" s="113"/>
      <c r="D21" s="130"/>
      <c r="E21" s="113"/>
      <c r="F21" s="113"/>
      <c r="G21" s="130"/>
      <c r="H21" s="128"/>
      <c r="I21" s="128"/>
      <c r="J21" s="113"/>
      <c r="K21" s="113"/>
      <c r="L21" s="113"/>
      <c r="M21" s="113"/>
    </row>
    <row r="22" spans="1:13" ht="15">
      <c r="A22" s="112" t="s">
        <v>176</v>
      </c>
      <c r="B22" s="131" t="s">
        <v>226</v>
      </c>
      <c r="C22" s="131" t="s">
        <v>227</v>
      </c>
      <c r="D22" s="113"/>
      <c r="E22" s="113"/>
      <c r="F22" s="113"/>
      <c r="G22" s="113"/>
      <c r="H22" s="132"/>
      <c r="I22" s="128"/>
      <c r="J22" s="113"/>
      <c r="K22" s="113"/>
      <c r="L22" s="113"/>
      <c r="M22" s="113"/>
    </row>
    <row r="23" spans="1:13" ht="15">
      <c r="A23" s="133" t="s">
        <v>167</v>
      </c>
      <c r="B23" s="134">
        <f>'Przykładowe stawki wynagrodzeń'!E14</f>
        <v>44.821322413636366</v>
      </c>
      <c r="C23" s="134">
        <f>B23/60</f>
        <v>0.7470220402272728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5">
      <c r="A24" s="135" t="s">
        <v>207</v>
      </c>
      <c r="B24" s="136">
        <f>'Przykładowe stawki wynagrodzeń'!E19</f>
        <v>31.11891829375</v>
      </c>
      <c r="C24" s="136">
        <f aca="true" t="shared" si="1" ref="C24:C25">B24/60</f>
        <v>0.5186486382291666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208</v>
      </c>
      <c r="B25" s="136">
        <f>'Przykładowe stawki wynagrodzeń'!E21</f>
        <v>24.84834975</v>
      </c>
      <c r="C25" s="136">
        <f t="shared" si="1"/>
        <v>0.4141391625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/>
      <c r="B26" s="136"/>
      <c r="C26" s="136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60">
      <c r="A27" s="114" t="s">
        <v>232</v>
      </c>
      <c r="B27" s="114" t="s">
        <v>222</v>
      </c>
      <c r="C27" s="114" t="s">
        <v>214</v>
      </c>
      <c r="D27" s="114" t="s">
        <v>233</v>
      </c>
      <c r="E27" s="114" t="s">
        <v>234</v>
      </c>
      <c r="F27" s="114" t="s">
        <v>223</v>
      </c>
      <c r="G27" s="114" t="s">
        <v>224</v>
      </c>
      <c r="H27" s="113"/>
      <c r="I27" s="113"/>
      <c r="J27" s="113"/>
      <c r="K27" s="113"/>
      <c r="L27" s="113"/>
      <c r="M27" s="113"/>
    </row>
    <row r="28" spans="1:13" ht="15">
      <c r="A28" s="118"/>
      <c r="B28" s="116" t="s">
        <v>153</v>
      </c>
      <c r="C28" s="116" t="s">
        <v>155</v>
      </c>
      <c r="D28" s="116" t="s">
        <v>156</v>
      </c>
      <c r="E28" s="116" t="s">
        <v>157</v>
      </c>
      <c r="F28" s="116" t="s">
        <v>158</v>
      </c>
      <c r="G28" s="137" t="s">
        <v>225</v>
      </c>
      <c r="H28" s="113"/>
      <c r="I28" s="113"/>
      <c r="J28" s="113"/>
      <c r="K28" s="113"/>
      <c r="L28" s="113"/>
      <c r="M28" s="113"/>
    </row>
    <row r="29" spans="1:13" ht="20.45" customHeight="1">
      <c r="A29" s="124" t="s">
        <v>238</v>
      </c>
      <c r="B29" s="119" t="str">
        <f>A24</f>
        <v>technik analityki</v>
      </c>
      <c r="C29" s="119">
        <v>3</v>
      </c>
      <c r="D29" s="119" t="s">
        <v>166</v>
      </c>
      <c r="E29" s="121">
        <v>5</v>
      </c>
      <c r="F29" s="138">
        <f>C24</f>
        <v>0.5186486382291666</v>
      </c>
      <c r="G29" s="139">
        <f>(E29/C29)*F29</f>
        <v>0.8644143970486111</v>
      </c>
      <c r="H29" s="113"/>
      <c r="I29" s="113"/>
      <c r="J29" s="113"/>
      <c r="K29" s="113"/>
      <c r="L29" s="113"/>
      <c r="M29" s="113"/>
    </row>
    <row r="30" spans="1:13" ht="20.45" customHeight="1">
      <c r="A30" s="124" t="s">
        <v>387</v>
      </c>
      <c r="B30" s="119" t="str">
        <f>A25</f>
        <v>pomoc laboratoryjna</v>
      </c>
      <c r="C30" s="125">
        <v>1500</v>
      </c>
      <c r="D30" s="119" t="s">
        <v>166</v>
      </c>
      <c r="E30" s="121">
        <v>5</v>
      </c>
      <c r="F30" s="138">
        <f>C25</f>
        <v>0.4141391625</v>
      </c>
      <c r="G30" s="178">
        <f aca="true" t="shared" si="2" ref="G30:G35">(E30/C30)*F30</f>
        <v>0.0013804638750000001</v>
      </c>
      <c r="H30" s="113"/>
      <c r="I30" s="113"/>
      <c r="J30" s="113"/>
      <c r="K30" s="113"/>
      <c r="L30" s="113"/>
      <c r="M30" s="113"/>
    </row>
    <row r="31" spans="1:13" ht="25.15" customHeight="1">
      <c r="A31" s="124" t="s">
        <v>418</v>
      </c>
      <c r="B31" s="140" t="str">
        <f>A23</f>
        <v>diagnosta laboratoryjny</v>
      </c>
      <c r="C31" s="125">
        <v>1500</v>
      </c>
      <c r="D31" s="119" t="s">
        <v>166</v>
      </c>
      <c r="E31" s="121">
        <v>60</v>
      </c>
      <c r="F31" s="138">
        <f>C23</f>
        <v>0.7470220402272728</v>
      </c>
      <c r="G31" s="178">
        <f t="shared" si="2"/>
        <v>0.029880881609090915</v>
      </c>
      <c r="H31" s="113"/>
      <c r="I31" s="113"/>
      <c r="J31" s="113"/>
      <c r="K31" s="113"/>
      <c r="L31" s="113"/>
      <c r="M31" s="113"/>
    </row>
    <row r="32" spans="1:13" ht="19.9" customHeight="1">
      <c r="A32" s="124" t="s">
        <v>420</v>
      </c>
      <c r="B32" s="119" t="str">
        <f>A23</f>
        <v>diagnosta laboratoryjny</v>
      </c>
      <c r="C32" s="125">
        <v>60</v>
      </c>
      <c r="D32" s="119" t="s">
        <v>166</v>
      </c>
      <c r="E32" s="121">
        <v>35</v>
      </c>
      <c r="F32" s="138">
        <f>C23</f>
        <v>0.7470220402272728</v>
      </c>
      <c r="G32" s="178">
        <f t="shared" si="2"/>
        <v>0.4357628567992425</v>
      </c>
      <c r="H32" s="113"/>
      <c r="I32" s="113"/>
      <c r="J32" s="113"/>
      <c r="K32" s="113"/>
      <c r="L32" s="113"/>
      <c r="M32" s="113"/>
    </row>
    <row r="33" spans="1:13" ht="19.9" customHeight="1">
      <c r="A33" s="124" t="s">
        <v>317</v>
      </c>
      <c r="B33" s="119" t="str">
        <f>A23</f>
        <v>diagnosta laboratoryjny</v>
      </c>
      <c r="C33" s="125">
        <v>60</v>
      </c>
      <c r="D33" s="119" t="s">
        <v>166</v>
      </c>
      <c r="E33" s="121">
        <v>20</v>
      </c>
      <c r="F33" s="138">
        <f>C23</f>
        <v>0.7470220402272728</v>
      </c>
      <c r="G33" s="178">
        <f t="shared" si="2"/>
        <v>0.24900734674242425</v>
      </c>
      <c r="H33" s="113"/>
      <c r="I33" s="113"/>
      <c r="J33" s="113"/>
      <c r="K33" s="113"/>
      <c r="L33" s="113"/>
      <c r="M33" s="113"/>
    </row>
    <row r="34" spans="1:13" ht="19.9" customHeight="1">
      <c r="A34" s="336" t="s">
        <v>318</v>
      </c>
      <c r="B34" s="119" t="str">
        <f>A24</f>
        <v>technik analityki</v>
      </c>
      <c r="C34" s="125">
        <v>1500</v>
      </c>
      <c r="D34" s="119" t="s">
        <v>166</v>
      </c>
      <c r="E34" s="121">
        <v>15</v>
      </c>
      <c r="F34" s="138">
        <f>C24</f>
        <v>0.5186486382291666</v>
      </c>
      <c r="G34" s="178">
        <f t="shared" si="2"/>
        <v>0.005186486382291667</v>
      </c>
      <c r="H34" s="113"/>
      <c r="I34" s="113"/>
      <c r="J34" s="113"/>
      <c r="K34" s="113"/>
      <c r="L34" s="113"/>
      <c r="M34" s="113"/>
    </row>
    <row r="35" spans="1:13" ht="19.9" customHeight="1">
      <c r="A35" s="337"/>
      <c r="B35" s="119" t="str">
        <f>A25</f>
        <v>pomoc laboratoryjna</v>
      </c>
      <c r="C35" s="125">
        <v>1500</v>
      </c>
      <c r="D35" s="119" t="s">
        <v>166</v>
      </c>
      <c r="E35" s="121">
        <v>15</v>
      </c>
      <c r="F35" s="138">
        <f>C25</f>
        <v>0.4141391625</v>
      </c>
      <c r="G35" s="178">
        <f t="shared" si="2"/>
        <v>0.004141391625</v>
      </c>
      <c r="H35" s="113"/>
      <c r="I35" s="113"/>
      <c r="J35" s="113"/>
      <c r="K35" s="113"/>
      <c r="L35" s="113"/>
      <c r="M35" s="113"/>
    </row>
    <row r="36" spans="1:13" ht="15">
      <c r="A36" s="339" t="s">
        <v>279</v>
      </c>
      <c r="B36" s="340"/>
      <c r="C36" s="340"/>
      <c r="D36" s="340"/>
      <c r="E36" s="340"/>
      <c r="F36" s="340"/>
      <c r="G36" s="127">
        <f>SUM(G29:G35)</f>
        <v>1.5897738240816603</v>
      </c>
      <c r="H36" s="113"/>
      <c r="I36" s="113"/>
      <c r="J36" s="113"/>
      <c r="K36" s="113"/>
      <c r="L36" s="113"/>
      <c r="M36" s="113"/>
    </row>
    <row r="37" spans="1:13" ht="15">
      <c r="A37" s="142"/>
      <c r="B37" s="142"/>
      <c r="C37" s="142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ht="15">
      <c r="A38" s="142"/>
      <c r="B38" s="142"/>
      <c r="C38" s="14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26.45" customHeight="1">
      <c r="A39" s="342" t="s">
        <v>334</v>
      </c>
      <c r="B39" s="342"/>
      <c r="C39" s="134">
        <f>H19</f>
        <v>1.5254803527541894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25.15" customHeight="1">
      <c r="A40" s="335" t="s">
        <v>335</v>
      </c>
      <c r="B40" s="335"/>
      <c r="C40" s="134">
        <f>G36</f>
        <v>1.5897738240816603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25.15" customHeight="1">
      <c r="A41" s="175" t="s">
        <v>209</v>
      </c>
      <c r="B41" s="176"/>
      <c r="C41" s="177">
        <f>SUM(C39:C40)</f>
        <v>3.1152541768358497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8" spans="1:13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</sheetData>
  <mergeCells count="6">
    <mergeCell ref="A40:B40"/>
    <mergeCell ref="B1:C1"/>
    <mergeCell ref="A19:G19"/>
    <mergeCell ref="A34:A35"/>
    <mergeCell ref="A36:F36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1A537-91A6-42D1-8206-11F7396929B3}">
  <sheetPr>
    <tabColor rgb="FFFFFFCC"/>
  </sheetPr>
  <dimension ref="A1:M48"/>
  <sheetViews>
    <sheetView workbookViewId="0" topLeftCell="A28">
      <selection activeCell="C40" sqref="C40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procedur'!C71</f>
        <v>Wapń całkowity (CA) w surowicy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procedur'!B71</f>
        <v>O77.1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43.9" customHeight="1">
      <c r="A8" s="119">
        <f>'Przykładowe materiały - ceny'!A140</f>
        <v>1140</v>
      </c>
      <c r="B8" s="120" t="str">
        <f>'Przykładowe materiały - ceny'!B140</f>
        <v>Odczynnik do oznaczenia wapnia</v>
      </c>
      <c r="C8" s="119" t="str">
        <f>'Przykładowe materiały - ceny'!C140</f>
        <v>odczynnik do badań</v>
      </c>
      <c r="D8" s="119">
        <v>1</v>
      </c>
      <c r="E8" s="119" t="str">
        <f>'Przykładowe materiały - ceny'!E140</f>
        <v>szt</v>
      </c>
      <c r="F8" s="119">
        <v>1</v>
      </c>
      <c r="G8" s="122">
        <f>'Przykładowe materiały - ceny'!G140</f>
        <v>0.41184000000000004</v>
      </c>
      <c r="H8" s="123">
        <f>(F8/D8)*G8</f>
        <v>0.41184000000000004</v>
      </c>
      <c r="I8" s="124"/>
      <c r="J8" s="113"/>
      <c r="K8" s="113"/>
      <c r="L8" s="113"/>
      <c r="M8" s="113"/>
    </row>
    <row r="9" spans="1:13" ht="45">
      <c r="A9" s="119">
        <f>'Przykładowe materiały - ceny'!A92</f>
        <v>1090</v>
      </c>
      <c r="B9" s="120" t="str">
        <f>'Przykładowe materiały - ceny'!B92</f>
        <v>Odczynnik do kalibracji CFAS</v>
      </c>
      <c r="C9" s="119" t="str">
        <f>'Przykładowe materiały - ceny'!C92</f>
        <v>odczynnik  do kalibracji</v>
      </c>
      <c r="D9" s="119">
        <f>'Przykładowe materiały - ceny'!D92</f>
        <v>370000</v>
      </c>
      <c r="E9" s="119" t="str">
        <f>'Przykładowe materiały - ceny'!E92</f>
        <v>zestaw roczny</v>
      </c>
      <c r="F9" s="119">
        <v>1</v>
      </c>
      <c r="G9" s="122">
        <f>'Przykładowe materiały - ceny'!G92</f>
        <v>494.208</v>
      </c>
      <c r="H9" s="174">
        <f aca="true" t="shared" si="0" ref="H9:H11">(F9/D9)*G9</f>
        <v>0.0013356972972972973</v>
      </c>
      <c r="I9" s="124" t="s">
        <v>432</v>
      </c>
      <c r="J9" s="113"/>
      <c r="K9" s="113"/>
      <c r="L9" s="113"/>
      <c r="M9" s="113"/>
    </row>
    <row r="10" spans="1:13" ht="30">
      <c r="A10" s="119">
        <f>'Przykładowe materiały - ceny'!A93</f>
        <v>1091</v>
      </c>
      <c r="B10" s="120" t="str">
        <f>'Przykładowe materiały - ceny'!B93</f>
        <v>Odczynnik do kontroli PCCCM1</v>
      </c>
      <c r="C10" s="119" t="str">
        <f>'Przykładowe materiały - ceny'!C93</f>
        <v>materiał do kontroli</v>
      </c>
      <c r="D10" s="125">
        <f>'Przykładowe materiały - ceny'!D93</f>
        <v>370000</v>
      </c>
      <c r="E10" s="119" t="str">
        <f>'Przykładowe materiały - ceny'!E93</f>
        <v>zestaw roczny</v>
      </c>
      <c r="F10" s="119">
        <v>1</v>
      </c>
      <c r="G10" s="122">
        <f>'Przykładowe materiały - ceny'!G93</f>
        <v>1797.1200000000001</v>
      </c>
      <c r="H10" s="174">
        <f t="shared" si="0"/>
        <v>0.004857081081081081</v>
      </c>
      <c r="I10" s="124" t="s">
        <v>432</v>
      </c>
      <c r="J10" s="113"/>
      <c r="K10" s="113"/>
      <c r="L10" s="113"/>
      <c r="M10" s="113"/>
    </row>
    <row r="11" spans="1:13" ht="30">
      <c r="A11" s="119">
        <f>'Przykładowe materiały - ceny'!A94</f>
        <v>1092</v>
      </c>
      <c r="B11" s="120" t="str">
        <f>'Przykładowe materiały - ceny'!B94</f>
        <v>Odczynnik do kontroli PCCCM2</v>
      </c>
      <c r="C11" s="119" t="str">
        <f>'Przykładowe materiały - ceny'!C94</f>
        <v>materiał do kontroli</v>
      </c>
      <c r="D11" s="125">
        <f>'Przykładowe materiały - ceny'!D94</f>
        <v>370000</v>
      </c>
      <c r="E11" s="119" t="str">
        <f>'Przykładowe materiały - ceny'!E94</f>
        <v>zestaw roczny</v>
      </c>
      <c r="F11" s="119">
        <v>1</v>
      </c>
      <c r="G11" s="122">
        <f>'Przykładowe materiały - ceny'!G94</f>
        <v>2021.7600000000002</v>
      </c>
      <c r="H11" s="174">
        <f t="shared" si="0"/>
        <v>0.005464216216216217</v>
      </c>
      <c r="I11" s="124" t="s">
        <v>432</v>
      </c>
      <c r="J11" s="113"/>
      <c r="K11" s="113"/>
      <c r="L11" s="113"/>
      <c r="M11" s="113"/>
    </row>
    <row r="12" spans="1:13" ht="45" customHeight="1">
      <c r="A12" s="119"/>
      <c r="B12" s="124" t="s">
        <v>416</v>
      </c>
      <c r="C12" s="124"/>
      <c r="D12" s="125"/>
      <c r="E12" s="124"/>
      <c r="F12" s="124"/>
      <c r="G12" s="126"/>
      <c r="H12" s="123">
        <f>'Załącznik 2'!H20</f>
        <v>0.23179417873873875</v>
      </c>
      <c r="I12" s="124"/>
      <c r="J12" s="113"/>
      <c r="K12" s="113"/>
      <c r="L12" s="113"/>
      <c r="M12" s="113"/>
    </row>
    <row r="13" spans="1:13" s="25" customFormat="1" ht="37.15" customHeight="1">
      <c r="A13" s="20"/>
      <c r="B13" s="21" t="s">
        <v>561</v>
      </c>
      <c r="C13" s="22"/>
      <c r="D13" s="24"/>
      <c r="E13" s="23"/>
      <c r="F13" s="24"/>
      <c r="G13" s="24"/>
      <c r="H13" s="42">
        <f>'Przykładowe materiały wspólne'!H29</f>
        <v>0.07908550171815339</v>
      </c>
      <c r="I13" s="26"/>
      <c r="J13" s="69"/>
      <c r="K13" s="69"/>
      <c r="L13" s="69"/>
      <c r="M13" s="69"/>
    </row>
    <row r="14" spans="1:13" ht="15">
      <c r="A14" s="145"/>
      <c r="B14" s="145"/>
      <c r="C14" s="145"/>
      <c r="D14" s="145"/>
      <c r="E14" s="145"/>
      <c r="F14" s="145"/>
      <c r="G14" s="145"/>
      <c r="H14" s="145"/>
      <c r="I14" s="145"/>
      <c r="J14" s="113"/>
      <c r="K14" s="113"/>
      <c r="L14" s="113"/>
      <c r="M14" s="113"/>
    </row>
    <row r="15" spans="1:13" ht="15">
      <c r="A15" s="124"/>
      <c r="B15" s="124"/>
      <c r="C15" s="124"/>
      <c r="D15" s="125"/>
      <c r="E15" s="124"/>
      <c r="F15" s="124"/>
      <c r="G15" s="126"/>
      <c r="H15" s="123"/>
      <c r="I15" s="124"/>
      <c r="J15" s="113"/>
      <c r="K15" s="113"/>
      <c r="L15" s="113"/>
      <c r="M15" s="113"/>
    </row>
    <row r="16" spans="1:13" ht="15">
      <c r="A16" s="124"/>
      <c r="B16" s="124"/>
      <c r="C16" s="124"/>
      <c r="D16" s="125"/>
      <c r="E16" s="124"/>
      <c r="F16" s="124"/>
      <c r="G16" s="126"/>
      <c r="H16" s="123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20.45" customHeight="1">
      <c r="A19" s="339" t="s">
        <v>221</v>
      </c>
      <c r="B19" s="340"/>
      <c r="C19" s="340"/>
      <c r="D19" s="340"/>
      <c r="E19" s="340"/>
      <c r="F19" s="340"/>
      <c r="G19" s="341"/>
      <c r="H19" s="127">
        <f>SUM(H8:H18)</f>
        <v>0.7343766750514868</v>
      </c>
      <c r="I19" s="124"/>
      <c r="J19" s="113"/>
      <c r="K19" s="113"/>
      <c r="L19" s="113"/>
      <c r="M19" s="113"/>
    </row>
    <row r="20" spans="1:13" ht="15">
      <c r="A20" s="128"/>
      <c r="B20" s="128"/>
      <c r="C20" s="128"/>
      <c r="D20" s="129"/>
      <c r="E20" s="128"/>
      <c r="F20" s="128"/>
      <c r="G20" s="129"/>
      <c r="H20" s="128"/>
      <c r="I20" s="128"/>
      <c r="J20" s="113"/>
      <c r="K20" s="113"/>
      <c r="L20" s="113"/>
      <c r="M20" s="113"/>
    </row>
    <row r="21" spans="1:13" ht="15">
      <c r="A21" s="112" t="s">
        <v>175</v>
      </c>
      <c r="B21" s="113"/>
      <c r="C21" s="113"/>
      <c r="D21" s="130"/>
      <c r="E21" s="113"/>
      <c r="F21" s="113"/>
      <c r="G21" s="130"/>
      <c r="H21" s="128"/>
      <c r="I21" s="128"/>
      <c r="J21" s="113"/>
      <c r="K21" s="113"/>
      <c r="L21" s="113"/>
      <c r="M21" s="113"/>
    </row>
    <row r="22" spans="1:13" ht="15">
      <c r="A22" s="112" t="s">
        <v>176</v>
      </c>
      <c r="B22" s="131" t="s">
        <v>226</v>
      </c>
      <c r="C22" s="131" t="s">
        <v>227</v>
      </c>
      <c r="D22" s="113"/>
      <c r="E22" s="113"/>
      <c r="F22" s="113"/>
      <c r="G22" s="113"/>
      <c r="H22" s="132"/>
      <c r="I22" s="128"/>
      <c r="J22" s="113"/>
      <c r="K22" s="113"/>
      <c r="L22" s="113"/>
      <c r="M22" s="113"/>
    </row>
    <row r="23" spans="1:13" ht="15">
      <c r="A23" s="133" t="s">
        <v>167</v>
      </c>
      <c r="B23" s="134">
        <f>'Przykładowe stawki wynagrodzeń'!E14</f>
        <v>44.821322413636366</v>
      </c>
      <c r="C23" s="134">
        <f>B23/60</f>
        <v>0.7470220402272728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5">
      <c r="A24" s="135" t="s">
        <v>207</v>
      </c>
      <c r="B24" s="136">
        <f>'Przykładowe stawki wynagrodzeń'!E19</f>
        <v>31.11891829375</v>
      </c>
      <c r="C24" s="136">
        <f aca="true" t="shared" si="1" ref="C24:C25">B24/60</f>
        <v>0.5186486382291666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208</v>
      </c>
      <c r="B25" s="136">
        <f>'Przykładowe stawki wynagrodzeń'!E21</f>
        <v>24.84834975</v>
      </c>
      <c r="C25" s="136">
        <f t="shared" si="1"/>
        <v>0.4141391625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/>
      <c r="B26" s="136"/>
      <c r="C26" s="136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60">
      <c r="A27" s="114" t="s">
        <v>232</v>
      </c>
      <c r="B27" s="114" t="s">
        <v>222</v>
      </c>
      <c r="C27" s="114" t="s">
        <v>214</v>
      </c>
      <c r="D27" s="114" t="s">
        <v>233</v>
      </c>
      <c r="E27" s="114" t="s">
        <v>234</v>
      </c>
      <c r="F27" s="114" t="s">
        <v>223</v>
      </c>
      <c r="G27" s="114" t="s">
        <v>224</v>
      </c>
      <c r="H27" s="113"/>
      <c r="I27" s="113"/>
      <c r="J27" s="113"/>
      <c r="K27" s="113"/>
      <c r="L27" s="113"/>
      <c r="M27" s="113"/>
    </row>
    <row r="28" spans="1:13" ht="15">
      <c r="A28" s="118"/>
      <c r="B28" s="116" t="s">
        <v>153</v>
      </c>
      <c r="C28" s="116" t="s">
        <v>155</v>
      </c>
      <c r="D28" s="116" t="s">
        <v>156</v>
      </c>
      <c r="E28" s="116" t="s">
        <v>157</v>
      </c>
      <c r="F28" s="116" t="s">
        <v>158</v>
      </c>
      <c r="G28" s="137" t="s">
        <v>225</v>
      </c>
      <c r="H28" s="113"/>
      <c r="I28" s="113"/>
      <c r="J28" s="113"/>
      <c r="K28" s="113"/>
      <c r="L28" s="113"/>
      <c r="M28" s="113"/>
    </row>
    <row r="29" spans="1:13" ht="20.45" customHeight="1">
      <c r="A29" s="124" t="s">
        <v>238</v>
      </c>
      <c r="B29" s="119" t="str">
        <f>A24</f>
        <v>technik analityki</v>
      </c>
      <c r="C29" s="119">
        <v>3</v>
      </c>
      <c r="D29" s="119" t="s">
        <v>166</v>
      </c>
      <c r="E29" s="121">
        <v>5</v>
      </c>
      <c r="F29" s="138">
        <f>C24</f>
        <v>0.5186486382291666</v>
      </c>
      <c r="G29" s="139">
        <f>(E29/C29)*F29</f>
        <v>0.8644143970486111</v>
      </c>
      <c r="H29" s="113"/>
      <c r="I29" s="113"/>
      <c r="J29" s="113"/>
      <c r="K29" s="113"/>
      <c r="L29" s="113"/>
      <c r="M29" s="113"/>
    </row>
    <row r="30" spans="1:13" ht="20.45" customHeight="1">
      <c r="A30" s="124" t="s">
        <v>387</v>
      </c>
      <c r="B30" s="119" t="str">
        <f>A25</f>
        <v>pomoc laboratoryjna</v>
      </c>
      <c r="C30" s="125">
        <v>1500</v>
      </c>
      <c r="D30" s="119" t="s">
        <v>166</v>
      </c>
      <c r="E30" s="121">
        <v>5</v>
      </c>
      <c r="F30" s="138">
        <f>C25</f>
        <v>0.4141391625</v>
      </c>
      <c r="G30" s="178">
        <f aca="true" t="shared" si="2" ref="G30:G35">(E30/C30)*F30</f>
        <v>0.0013804638750000001</v>
      </c>
      <c r="H30" s="113"/>
      <c r="I30" s="113"/>
      <c r="J30" s="113"/>
      <c r="K30" s="113"/>
      <c r="L30" s="113"/>
      <c r="M30" s="113"/>
    </row>
    <row r="31" spans="1:13" ht="25.15" customHeight="1">
      <c r="A31" s="124" t="s">
        <v>418</v>
      </c>
      <c r="B31" s="140" t="str">
        <f>A23</f>
        <v>diagnosta laboratoryjny</v>
      </c>
      <c r="C31" s="125">
        <v>1500</v>
      </c>
      <c r="D31" s="119" t="s">
        <v>166</v>
      </c>
      <c r="E31" s="121">
        <v>60</v>
      </c>
      <c r="F31" s="138">
        <f>C23</f>
        <v>0.7470220402272728</v>
      </c>
      <c r="G31" s="178">
        <f t="shared" si="2"/>
        <v>0.029880881609090915</v>
      </c>
      <c r="H31" s="113"/>
      <c r="I31" s="113"/>
      <c r="J31" s="113"/>
      <c r="K31" s="113"/>
      <c r="L31" s="113"/>
      <c r="M31" s="113"/>
    </row>
    <row r="32" spans="1:13" ht="19.9" customHeight="1">
      <c r="A32" s="124" t="s">
        <v>420</v>
      </c>
      <c r="B32" s="119" t="str">
        <f>A23</f>
        <v>diagnosta laboratoryjny</v>
      </c>
      <c r="C32" s="125">
        <v>60</v>
      </c>
      <c r="D32" s="119" t="s">
        <v>166</v>
      </c>
      <c r="E32" s="121">
        <v>35</v>
      </c>
      <c r="F32" s="138">
        <f>C23</f>
        <v>0.7470220402272728</v>
      </c>
      <c r="G32" s="178">
        <f t="shared" si="2"/>
        <v>0.4357628567992425</v>
      </c>
      <c r="H32" s="113"/>
      <c r="I32" s="113"/>
      <c r="J32" s="113"/>
      <c r="K32" s="113"/>
      <c r="L32" s="113"/>
      <c r="M32" s="113"/>
    </row>
    <row r="33" spans="1:13" ht="19.9" customHeight="1">
      <c r="A33" s="124" t="s">
        <v>317</v>
      </c>
      <c r="B33" s="119" t="str">
        <f>A23</f>
        <v>diagnosta laboratoryjny</v>
      </c>
      <c r="C33" s="125">
        <v>60</v>
      </c>
      <c r="D33" s="119" t="s">
        <v>166</v>
      </c>
      <c r="E33" s="121">
        <v>20</v>
      </c>
      <c r="F33" s="138">
        <f>C23</f>
        <v>0.7470220402272728</v>
      </c>
      <c r="G33" s="178">
        <f t="shared" si="2"/>
        <v>0.24900734674242425</v>
      </c>
      <c r="H33" s="113"/>
      <c r="I33" s="113"/>
      <c r="J33" s="113"/>
      <c r="K33" s="113"/>
      <c r="L33" s="113"/>
      <c r="M33" s="113"/>
    </row>
    <row r="34" spans="1:13" ht="19.9" customHeight="1">
      <c r="A34" s="336" t="s">
        <v>318</v>
      </c>
      <c r="B34" s="119" t="str">
        <f>A24</f>
        <v>technik analityki</v>
      </c>
      <c r="C34" s="125">
        <v>1500</v>
      </c>
      <c r="D34" s="119" t="s">
        <v>166</v>
      </c>
      <c r="E34" s="121">
        <v>15</v>
      </c>
      <c r="F34" s="138">
        <f>C24</f>
        <v>0.5186486382291666</v>
      </c>
      <c r="G34" s="178">
        <f t="shared" si="2"/>
        <v>0.005186486382291667</v>
      </c>
      <c r="H34" s="113"/>
      <c r="I34" s="113"/>
      <c r="J34" s="113"/>
      <c r="K34" s="113"/>
      <c r="L34" s="113"/>
      <c r="M34" s="113"/>
    </row>
    <row r="35" spans="1:13" ht="19.9" customHeight="1">
      <c r="A35" s="337"/>
      <c r="B35" s="119" t="str">
        <f>A25</f>
        <v>pomoc laboratoryjna</v>
      </c>
      <c r="C35" s="125">
        <v>1500</v>
      </c>
      <c r="D35" s="119" t="s">
        <v>166</v>
      </c>
      <c r="E35" s="121">
        <v>15</v>
      </c>
      <c r="F35" s="138">
        <f>C25</f>
        <v>0.4141391625</v>
      </c>
      <c r="G35" s="178">
        <f t="shared" si="2"/>
        <v>0.004141391625</v>
      </c>
      <c r="H35" s="113"/>
      <c r="I35" s="113"/>
      <c r="J35" s="113"/>
      <c r="K35" s="113"/>
      <c r="L35" s="113"/>
      <c r="M35" s="113"/>
    </row>
    <row r="36" spans="1:13" ht="15">
      <c r="A36" s="339" t="s">
        <v>279</v>
      </c>
      <c r="B36" s="340"/>
      <c r="C36" s="340"/>
      <c r="D36" s="340"/>
      <c r="E36" s="340"/>
      <c r="F36" s="340"/>
      <c r="G36" s="127">
        <f>SUM(G29:G35)</f>
        <v>1.5897738240816603</v>
      </c>
      <c r="H36" s="113"/>
      <c r="I36" s="113"/>
      <c r="J36" s="113"/>
      <c r="K36" s="113"/>
      <c r="L36" s="113"/>
      <c r="M36" s="113"/>
    </row>
    <row r="37" spans="1:13" ht="15">
      <c r="A37" s="142"/>
      <c r="B37" s="142"/>
      <c r="C37" s="142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ht="15">
      <c r="A38" s="142"/>
      <c r="B38" s="142"/>
      <c r="C38" s="14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26.45" customHeight="1">
      <c r="A39" s="342" t="s">
        <v>334</v>
      </c>
      <c r="B39" s="342"/>
      <c r="C39" s="134">
        <f>H19</f>
        <v>0.7343766750514868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25.15" customHeight="1">
      <c r="A40" s="335" t="s">
        <v>335</v>
      </c>
      <c r="B40" s="335"/>
      <c r="C40" s="134">
        <f>G36</f>
        <v>1.5897738240816603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25.15" customHeight="1">
      <c r="A41" s="175" t="s">
        <v>209</v>
      </c>
      <c r="B41" s="176"/>
      <c r="C41" s="177">
        <f>SUM(C39:C40)</f>
        <v>2.324150499133147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8" spans="1:13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</sheetData>
  <mergeCells count="6">
    <mergeCell ref="A40:B40"/>
    <mergeCell ref="B1:C1"/>
    <mergeCell ref="A19:G19"/>
    <mergeCell ref="A34:A35"/>
    <mergeCell ref="A36:F36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A4750-EE9E-4ABA-97FC-1FB832602538}">
  <sheetPr>
    <tabColor rgb="FFFFFFCC"/>
  </sheetPr>
  <dimension ref="A1:M48"/>
  <sheetViews>
    <sheetView workbookViewId="0" topLeftCell="A25">
      <selection activeCell="H13" sqref="H13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procedur'!C72</f>
        <v>Wapń całkowity (CA) w moczu dobowym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procedur'!B72</f>
        <v>O77.2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43.9" customHeight="1">
      <c r="A8" s="119">
        <f>'Przykładowe materiały - ceny'!A141</f>
        <v>1141</v>
      </c>
      <c r="B8" s="120" t="str">
        <f>'Przykładowe materiały - ceny'!B141</f>
        <v>Odczynnik do oznaczenia wapnia w moczu</v>
      </c>
      <c r="C8" s="119" t="str">
        <f>'Przykładowe materiały - ceny'!C141</f>
        <v>odczynnik do badań</v>
      </c>
      <c r="D8" s="119">
        <v>1</v>
      </c>
      <c r="E8" s="119" t="str">
        <f>'Przykładowe materiały - ceny'!E141</f>
        <v>szt</v>
      </c>
      <c r="F8" s="119">
        <v>1</v>
      </c>
      <c r="G8" s="122">
        <f>'Przykładowe materiały - ceny'!G141</f>
        <v>2.02176</v>
      </c>
      <c r="H8" s="123">
        <f>(F8/D8)*G8</f>
        <v>2.02176</v>
      </c>
      <c r="I8" s="124"/>
      <c r="J8" s="113"/>
      <c r="K8" s="113"/>
      <c r="L8" s="113"/>
      <c r="M8" s="113"/>
    </row>
    <row r="9" spans="1:13" ht="45">
      <c r="A9" s="119">
        <f>'Przykładowe materiały - ceny'!A92</f>
        <v>1090</v>
      </c>
      <c r="B9" s="120" t="str">
        <f>'Przykładowe materiały - ceny'!B92</f>
        <v>Odczynnik do kalibracji CFAS</v>
      </c>
      <c r="C9" s="119" t="str">
        <f>'Przykładowe materiały - ceny'!C92</f>
        <v>odczynnik  do kalibracji</v>
      </c>
      <c r="D9" s="125">
        <f>'Przykładowe materiały - ceny'!D92</f>
        <v>370000</v>
      </c>
      <c r="E9" s="119" t="str">
        <f>'Przykładowe materiały - ceny'!E92</f>
        <v>zestaw roczny</v>
      </c>
      <c r="F9" s="119">
        <v>1</v>
      </c>
      <c r="G9" s="122">
        <f>'Przykładowe materiały - ceny'!G92</f>
        <v>494.208</v>
      </c>
      <c r="H9" s="174">
        <f aca="true" t="shared" si="0" ref="H9:H10">(F9/D9)*G9</f>
        <v>0.0013356972972972973</v>
      </c>
      <c r="I9" s="124" t="s">
        <v>432</v>
      </c>
      <c r="J9" s="113"/>
      <c r="K9" s="113"/>
      <c r="L9" s="113"/>
      <c r="M9" s="113"/>
    </row>
    <row r="10" spans="1:13" ht="30">
      <c r="A10" s="119">
        <f>'Przykładowe materiały - ceny'!A99</f>
        <v>1097</v>
      </c>
      <c r="B10" s="120" t="str">
        <f>'Przykładowe materiały - ceny'!B99</f>
        <v>Kontrola LiquiCheck</v>
      </c>
      <c r="C10" s="119" t="str">
        <f>'Przykładowe materiały - ceny'!C99</f>
        <v>materiał do kontroli</v>
      </c>
      <c r="D10" s="119">
        <f>'Przykładowe materiały - ceny'!D99</f>
        <v>750</v>
      </c>
      <c r="E10" s="119" t="str">
        <f>'Przykładowe materiały - ceny'!E99</f>
        <v>zestaw roczny</v>
      </c>
      <c r="F10" s="119">
        <v>2</v>
      </c>
      <c r="G10" s="122">
        <f>'Przykładowe materiały - ceny'!G99</f>
        <v>662.688</v>
      </c>
      <c r="H10" s="174">
        <f t="shared" si="0"/>
        <v>1.7671679999999999</v>
      </c>
      <c r="I10" s="124" t="s">
        <v>438</v>
      </c>
      <c r="J10" s="113"/>
      <c r="K10" s="113"/>
      <c r="L10" s="113"/>
      <c r="M10" s="113"/>
    </row>
    <row r="11" spans="1:13" ht="45">
      <c r="A11" s="119"/>
      <c r="B11" s="124" t="s">
        <v>416</v>
      </c>
      <c r="C11" s="124"/>
      <c r="D11" s="125"/>
      <c r="E11" s="124"/>
      <c r="F11" s="124"/>
      <c r="G11" s="126"/>
      <c r="H11" s="123">
        <f>'Załącznik 2'!H20</f>
        <v>0.23179417873873875</v>
      </c>
      <c r="I11" s="124"/>
      <c r="J11" s="113"/>
      <c r="K11" s="113"/>
      <c r="L11" s="113"/>
      <c r="M11" s="113"/>
    </row>
    <row r="12" spans="1:13" s="25" customFormat="1" ht="37.15" customHeight="1">
      <c r="A12" s="20"/>
      <c r="B12" s="21" t="s">
        <v>561</v>
      </c>
      <c r="C12" s="22"/>
      <c r="D12" s="24"/>
      <c r="E12" s="23"/>
      <c r="F12" s="24"/>
      <c r="G12" s="24"/>
      <c r="H12" s="42">
        <f>'Przykładowe materiały wspólne'!H29</f>
        <v>0.07908550171815339</v>
      </c>
      <c r="I12" s="26"/>
      <c r="J12" s="69"/>
      <c r="K12" s="69"/>
      <c r="L12" s="69"/>
      <c r="M12" s="69"/>
    </row>
    <row r="13" spans="1:13" ht="15">
      <c r="A13" s="124"/>
      <c r="B13" s="145"/>
      <c r="C13" s="145"/>
      <c r="D13" s="145"/>
      <c r="E13" s="145"/>
      <c r="F13" s="145"/>
      <c r="G13" s="145"/>
      <c r="H13" s="145"/>
      <c r="I13" s="124"/>
      <c r="J13" s="113"/>
      <c r="K13" s="113"/>
      <c r="L13" s="113"/>
      <c r="M13" s="113"/>
    </row>
    <row r="14" spans="1:13" ht="15">
      <c r="A14" s="145"/>
      <c r="B14" s="145"/>
      <c r="C14" s="145"/>
      <c r="D14" s="145"/>
      <c r="E14" s="145"/>
      <c r="F14" s="145"/>
      <c r="G14" s="145"/>
      <c r="H14" s="145"/>
      <c r="I14" s="145"/>
      <c r="J14" s="113"/>
      <c r="K14" s="113"/>
      <c r="L14" s="113"/>
      <c r="M14" s="113"/>
    </row>
    <row r="15" spans="1:13" ht="15">
      <c r="A15" s="124"/>
      <c r="B15" s="124"/>
      <c r="C15" s="124"/>
      <c r="D15" s="125"/>
      <c r="E15" s="124"/>
      <c r="F15" s="124"/>
      <c r="G15" s="126"/>
      <c r="H15" s="123"/>
      <c r="I15" s="124"/>
      <c r="J15" s="113"/>
      <c r="K15" s="113"/>
      <c r="L15" s="113"/>
      <c r="M15" s="113"/>
    </row>
    <row r="16" spans="1:13" ht="15">
      <c r="A16" s="124"/>
      <c r="B16" s="124"/>
      <c r="C16" s="124"/>
      <c r="D16" s="125"/>
      <c r="E16" s="124"/>
      <c r="F16" s="124"/>
      <c r="G16" s="126"/>
      <c r="H16" s="123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20.45" customHeight="1">
      <c r="A19" s="339" t="s">
        <v>221</v>
      </c>
      <c r="B19" s="340"/>
      <c r="C19" s="340"/>
      <c r="D19" s="340"/>
      <c r="E19" s="340"/>
      <c r="F19" s="340"/>
      <c r="G19" s="341"/>
      <c r="H19" s="127">
        <f>SUM(H8:H18)</f>
        <v>4.101143377754189</v>
      </c>
      <c r="I19" s="124"/>
      <c r="J19" s="113"/>
      <c r="K19" s="113"/>
      <c r="L19" s="113"/>
      <c r="M19" s="113"/>
    </row>
    <row r="20" spans="1:13" ht="15">
      <c r="A20" s="128"/>
      <c r="B20" s="128"/>
      <c r="C20" s="128"/>
      <c r="D20" s="129"/>
      <c r="E20" s="128"/>
      <c r="F20" s="128"/>
      <c r="G20" s="129"/>
      <c r="H20" s="128"/>
      <c r="I20" s="128"/>
      <c r="J20" s="113"/>
      <c r="K20" s="113"/>
      <c r="L20" s="113"/>
      <c r="M20" s="113"/>
    </row>
    <row r="21" spans="1:13" ht="15">
      <c r="A21" s="112" t="s">
        <v>175</v>
      </c>
      <c r="B21" s="113"/>
      <c r="C21" s="113"/>
      <c r="D21" s="130"/>
      <c r="E21" s="113"/>
      <c r="F21" s="113"/>
      <c r="G21" s="130"/>
      <c r="H21" s="128"/>
      <c r="I21" s="128"/>
      <c r="J21" s="113"/>
      <c r="K21" s="113"/>
      <c r="L21" s="113"/>
      <c r="M21" s="113"/>
    </row>
    <row r="22" spans="1:13" ht="15">
      <c r="A22" s="112" t="s">
        <v>176</v>
      </c>
      <c r="B22" s="131" t="s">
        <v>226</v>
      </c>
      <c r="C22" s="131" t="s">
        <v>227</v>
      </c>
      <c r="D22" s="113"/>
      <c r="E22" s="113"/>
      <c r="F22" s="113"/>
      <c r="G22" s="113"/>
      <c r="H22" s="132"/>
      <c r="I22" s="128"/>
      <c r="J22" s="113"/>
      <c r="K22" s="113"/>
      <c r="L22" s="113"/>
      <c r="M22" s="113"/>
    </row>
    <row r="23" spans="1:13" ht="15">
      <c r="A23" s="133" t="s">
        <v>167</v>
      </c>
      <c r="B23" s="134">
        <f>'Przykładowe stawki wynagrodzeń'!E14</f>
        <v>44.821322413636366</v>
      </c>
      <c r="C23" s="134">
        <f>B23/60</f>
        <v>0.7470220402272728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5">
      <c r="A24" s="135" t="s">
        <v>207</v>
      </c>
      <c r="B24" s="136">
        <f>'Przykładowe stawki wynagrodzeń'!E19</f>
        <v>31.11891829375</v>
      </c>
      <c r="C24" s="136">
        <f aca="true" t="shared" si="1" ref="C24:C25">B24/60</f>
        <v>0.5186486382291666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208</v>
      </c>
      <c r="B25" s="136">
        <f>'Przykładowe stawki wynagrodzeń'!E21</f>
        <v>24.84834975</v>
      </c>
      <c r="C25" s="136">
        <f t="shared" si="1"/>
        <v>0.4141391625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/>
      <c r="B26" s="136"/>
      <c r="C26" s="136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60">
      <c r="A27" s="114" t="s">
        <v>232</v>
      </c>
      <c r="B27" s="114" t="s">
        <v>222</v>
      </c>
      <c r="C27" s="114" t="s">
        <v>214</v>
      </c>
      <c r="D27" s="114" t="s">
        <v>233</v>
      </c>
      <c r="E27" s="114" t="s">
        <v>234</v>
      </c>
      <c r="F27" s="114" t="s">
        <v>223</v>
      </c>
      <c r="G27" s="114" t="s">
        <v>224</v>
      </c>
      <c r="H27" s="113"/>
      <c r="I27" s="113"/>
      <c r="J27" s="113"/>
      <c r="K27" s="113"/>
      <c r="L27" s="113"/>
      <c r="M27" s="113"/>
    </row>
    <row r="28" spans="1:13" ht="15">
      <c r="A28" s="118"/>
      <c r="B28" s="116" t="s">
        <v>153</v>
      </c>
      <c r="C28" s="116" t="s">
        <v>155</v>
      </c>
      <c r="D28" s="116" t="s">
        <v>156</v>
      </c>
      <c r="E28" s="116" t="s">
        <v>157</v>
      </c>
      <c r="F28" s="116" t="s">
        <v>158</v>
      </c>
      <c r="G28" s="137" t="s">
        <v>225</v>
      </c>
      <c r="H28" s="113"/>
      <c r="I28" s="113"/>
      <c r="J28" s="113"/>
      <c r="K28" s="113"/>
      <c r="L28" s="113"/>
      <c r="M28" s="113"/>
    </row>
    <row r="29" spans="1:13" ht="20.45" customHeight="1">
      <c r="A29" s="124" t="s">
        <v>238</v>
      </c>
      <c r="B29" s="119" t="str">
        <f>A24</f>
        <v>technik analityki</v>
      </c>
      <c r="C29" s="119">
        <v>3</v>
      </c>
      <c r="D29" s="119" t="s">
        <v>166</v>
      </c>
      <c r="E29" s="121">
        <v>5</v>
      </c>
      <c r="F29" s="138">
        <f>C24</f>
        <v>0.5186486382291666</v>
      </c>
      <c r="G29" s="139">
        <f>(E29/C29)*F29</f>
        <v>0.8644143970486111</v>
      </c>
      <c r="H29" s="113"/>
      <c r="I29" s="113"/>
      <c r="J29" s="113"/>
      <c r="K29" s="113"/>
      <c r="L29" s="113"/>
      <c r="M29" s="113"/>
    </row>
    <row r="30" spans="1:13" ht="20.45" customHeight="1">
      <c r="A30" s="124" t="s">
        <v>387</v>
      </c>
      <c r="B30" s="119" t="str">
        <f>A25</f>
        <v>pomoc laboratoryjna</v>
      </c>
      <c r="C30" s="125">
        <v>1500</v>
      </c>
      <c r="D30" s="119" t="s">
        <v>166</v>
      </c>
      <c r="E30" s="121">
        <v>5</v>
      </c>
      <c r="F30" s="138">
        <f>C25</f>
        <v>0.4141391625</v>
      </c>
      <c r="G30" s="178">
        <f aca="true" t="shared" si="2" ref="G30:G35">(E30/C30)*F30</f>
        <v>0.0013804638750000001</v>
      </c>
      <c r="H30" s="113"/>
      <c r="I30" s="113"/>
      <c r="J30" s="113"/>
      <c r="K30" s="113"/>
      <c r="L30" s="113"/>
      <c r="M30" s="113"/>
    </row>
    <row r="31" spans="1:13" ht="25.15" customHeight="1">
      <c r="A31" s="124" t="s">
        <v>418</v>
      </c>
      <c r="B31" s="140" t="str">
        <f>A23</f>
        <v>diagnosta laboratoryjny</v>
      </c>
      <c r="C31" s="125">
        <v>1500</v>
      </c>
      <c r="D31" s="119" t="s">
        <v>166</v>
      </c>
      <c r="E31" s="121">
        <v>60</v>
      </c>
      <c r="F31" s="138">
        <f>C23</f>
        <v>0.7470220402272728</v>
      </c>
      <c r="G31" s="178">
        <f t="shared" si="2"/>
        <v>0.029880881609090915</v>
      </c>
      <c r="H31" s="113"/>
      <c r="I31" s="113"/>
      <c r="J31" s="113"/>
      <c r="K31" s="113"/>
      <c r="L31" s="113"/>
      <c r="M31" s="113"/>
    </row>
    <row r="32" spans="1:13" ht="19.9" customHeight="1">
      <c r="A32" s="124" t="s">
        <v>420</v>
      </c>
      <c r="B32" s="119" t="str">
        <f>A23</f>
        <v>diagnosta laboratoryjny</v>
      </c>
      <c r="C32" s="125">
        <v>60</v>
      </c>
      <c r="D32" s="119" t="s">
        <v>166</v>
      </c>
      <c r="E32" s="121">
        <v>35</v>
      </c>
      <c r="F32" s="138">
        <f>C23</f>
        <v>0.7470220402272728</v>
      </c>
      <c r="G32" s="178">
        <f t="shared" si="2"/>
        <v>0.4357628567992425</v>
      </c>
      <c r="H32" s="113"/>
      <c r="I32" s="113"/>
      <c r="J32" s="113"/>
      <c r="K32" s="113"/>
      <c r="L32" s="113"/>
      <c r="M32" s="113"/>
    </row>
    <row r="33" spans="1:13" ht="19.9" customHeight="1">
      <c r="A33" s="124" t="s">
        <v>317</v>
      </c>
      <c r="B33" s="119" t="str">
        <f>A23</f>
        <v>diagnosta laboratoryjny</v>
      </c>
      <c r="C33" s="125">
        <v>60</v>
      </c>
      <c r="D33" s="119" t="s">
        <v>166</v>
      </c>
      <c r="E33" s="121">
        <v>20</v>
      </c>
      <c r="F33" s="138">
        <f>C23</f>
        <v>0.7470220402272728</v>
      </c>
      <c r="G33" s="178">
        <f t="shared" si="2"/>
        <v>0.24900734674242425</v>
      </c>
      <c r="H33" s="113"/>
      <c r="I33" s="113"/>
      <c r="J33" s="113"/>
      <c r="K33" s="113"/>
      <c r="L33" s="113"/>
      <c r="M33" s="113"/>
    </row>
    <row r="34" spans="1:13" ht="19.9" customHeight="1">
      <c r="A34" s="336" t="s">
        <v>318</v>
      </c>
      <c r="B34" s="119" t="str">
        <f>A24</f>
        <v>technik analityki</v>
      </c>
      <c r="C34" s="125">
        <v>1500</v>
      </c>
      <c r="D34" s="119" t="s">
        <v>166</v>
      </c>
      <c r="E34" s="121">
        <v>15</v>
      </c>
      <c r="F34" s="138">
        <f>C24</f>
        <v>0.5186486382291666</v>
      </c>
      <c r="G34" s="178">
        <f t="shared" si="2"/>
        <v>0.005186486382291667</v>
      </c>
      <c r="H34" s="113"/>
      <c r="I34" s="113"/>
      <c r="J34" s="113"/>
      <c r="K34" s="113"/>
      <c r="L34" s="113"/>
      <c r="M34" s="113"/>
    </row>
    <row r="35" spans="1:13" ht="19.9" customHeight="1">
      <c r="A35" s="337"/>
      <c r="B35" s="119" t="str">
        <f>A25</f>
        <v>pomoc laboratoryjna</v>
      </c>
      <c r="C35" s="125">
        <v>1500</v>
      </c>
      <c r="D35" s="119" t="s">
        <v>166</v>
      </c>
      <c r="E35" s="121">
        <v>15</v>
      </c>
      <c r="F35" s="138">
        <f>C25</f>
        <v>0.4141391625</v>
      </c>
      <c r="G35" s="178">
        <f t="shared" si="2"/>
        <v>0.004141391625</v>
      </c>
      <c r="H35" s="113"/>
      <c r="I35" s="113"/>
      <c r="J35" s="113"/>
      <c r="K35" s="113"/>
      <c r="L35" s="113"/>
      <c r="M35" s="113"/>
    </row>
    <row r="36" spans="1:13" ht="15">
      <c r="A36" s="339" t="s">
        <v>279</v>
      </c>
      <c r="B36" s="340"/>
      <c r="C36" s="340"/>
      <c r="D36" s="340"/>
      <c r="E36" s="340"/>
      <c r="F36" s="340"/>
      <c r="G36" s="127">
        <f>SUM(G29:G35)</f>
        <v>1.5897738240816603</v>
      </c>
      <c r="H36" s="113"/>
      <c r="I36" s="113"/>
      <c r="J36" s="113"/>
      <c r="K36" s="113"/>
      <c r="L36" s="113"/>
      <c r="M36" s="113"/>
    </row>
    <row r="37" spans="1:13" ht="15">
      <c r="A37" s="142"/>
      <c r="B37" s="142"/>
      <c r="C37" s="142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ht="15">
      <c r="A38" s="142"/>
      <c r="B38" s="142"/>
      <c r="C38" s="14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26.45" customHeight="1">
      <c r="A39" s="342" t="s">
        <v>334</v>
      </c>
      <c r="B39" s="342"/>
      <c r="C39" s="134">
        <f>H19</f>
        <v>4.101143377754189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25.15" customHeight="1">
      <c r="A40" s="335" t="s">
        <v>335</v>
      </c>
      <c r="B40" s="335"/>
      <c r="C40" s="134">
        <f>G36</f>
        <v>1.5897738240816603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25.15" customHeight="1">
      <c r="A41" s="175" t="s">
        <v>209</v>
      </c>
      <c r="B41" s="176"/>
      <c r="C41" s="177">
        <f>SUM(C39:C40)</f>
        <v>5.69091720183585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8" spans="1:13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</sheetData>
  <mergeCells count="6">
    <mergeCell ref="A40:B40"/>
    <mergeCell ref="B1:C1"/>
    <mergeCell ref="A19:G19"/>
    <mergeCell ref="A34:A35"/>
    <mergeCell ref="A36:F36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A0876-29F7-460E-B002-9922FBC5CFFB}">
  <sheetPr>
    <tabColor rgb="FFFFFFCC"/>
  </sheetPr>
  <dimension ref="A1:M48"/>
  <sheetViews>
    <sheetView workbookViewId="0" topLeftCell="A24">
      <selection activeCell="H13" sqref="H13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procedur'!C73</f>
        <v>Żelazo (Fe)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procedur'!B73</f>
        <v>O95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43.9" customHeight="1">
      <c r="A8" s="119">
        <f>'Przykładowe materiały - ceny'!A138</f>
        <v>1138</v>
      </c>
      <c r="B8" s="120" t="str">
        <f>'Przykładowe materiały - ceny'!B138</f>
        <v>Odczynnik do oznaczenia żelaza</v>
      </c>
      <c r="C8" s="119" t="str">
        <f>'Przykładowe materiały - ceny'!C138</f>
        <v>odczynnik do badań</v>
      </c>
      <c r="D8" s="119">
        <v>1</v>
      </c>
      <c r="E8" s="119" t="str">
        <f>'Przykładowe materiały - ceny'!E138</f>
        <v>szt</v>
      </c>
      <c r="F8" s="119">
        <v>1</v>
      </c>
      <c r="G8" s="122">
        <f>'Przykładowe materiały - ceny'!G138</f>
        <v>0.53352</v>
      </c>
      <c r="H8" s="123">
        <f>(F8/D8)*G8</f>
        <v>0.53352</v>
      </c>
      <c r="I8" s="124"/>
      <c r="J8" s="113"/>
      <c r="K8" s="113"/>
      <c r="L8" s="113"/>
      <c r="M8" s="113"/>
    </row>
    <row r="9" spans="1:13" ht="45">
      <c r="A9" s="119">
        <f>'Przykładowe materiały - ceny'!A92</f>
        <v>1090</v>
      </c>
      <c r="B9" s="120" t="str">
        <f>'Przykładowe materiały - ceny'!B92</f>
        <v>Odczynnik do kalibracji CFAS</v>
      </c>
      <c r="C9" s="119" t="str">
        <f>'Przykładowe materiały - ceny'!C92</f>
        <v>odczynnik  do kalibracji</v>
      </c>
      <c r="D9" s="125">
        <f>'Przykładowe materiały - ceny'!D92</f>
        <v>370000</v>
      </c>
      <c r="E9" s="119" t="str">
        <f>'Przykładowe materiały - ceny'!E92</f>
        <v>zestaw roczny</v>
      </c>
      <c r="F9" s="119">
        <v>1</v>
      </c>
      <c r="G9" s="122">
        <f>'Przykładowe materiały - ceny'!G92</f>
        <v>494.208</v>
      </c>
      <c r="H9" s="174">
        <f aca="true" t="shared" si="0" ref="H9:H11">(F9/D9)*G9</f>
        <v>0.0013356972972972973</v>
      </c>
      <c r="I9" s="124" t="s">
        <v>432</v>
      </c>
      <c r="J9" s="113"/>
      <c r="K9" s="113"/>
      <c r="L9" s="113"/>
      <c r="M9" s="113"/>
    </row>
    <row r="10" spans="1:13" ht="30">
      <c r="A10" s="119">
        <f>'Przykładowe materiały - ceny'!A93</f>
        <v>1091</v>
      </c>
      <c r="B10" s="120" t="str">
        <f>'Przykładowe materiały - ceny'!B93</f>
        <v>Odczynnik do kontroli PCCCM1</v>
      </c>
      <c r="C10" s="119" t="str">
        <f>'Przykładowe materiały - ceny'!C93</f>
        <v>materiał do kontroli</v>
      </c>
      <c r="D10" s="125">
        <f>'Przykładowe materiały - ceny'!D93</f>
        <v>370000</v>
      </c>
      <c r="E10" s="119" t="str">
        <f>'Przykładowe materiały - ceny'!E93</f>
        <v>zestaw roczny</v>
      </c>
      <c r="F10" s="119">
        <v>1</v>
      </c>
      <c r="G10" s="122">
        <f>'Przykładowe materiały - ceny'!G93</f>
        <v>1797.1200000000001</v>
      </c>
      <c r="H10" s="174">
        <f t="shared" si="0"/>
        <v>0.004857081081081081</v>
      </c>
      <c r="I10" s="124" t="s">
        <v>432</v>
      </c>
      <c r="J10" s="113"/>
      <c r="K10" s="113"/>
      <c r="L10" s="113"/>
      <c r="M10" s="113"/>
    </row>
    <row r="11" spans="1:13" ht="30">
      <c r="A11" s="119">
        <f>'Przykładowe materiały - ceny'!A94</f>
        <v>1092</v>
      </c>
      <c r="B11" s="120" t="str">
        <f>'Przykładowe materiały - ceny'!B94</f>
        <v>Odczynnik do kontroli PCCCM2</v>
      </c>
      <c r="C11" s="119" t="str">
        <f>'Przykładowe materiały - ceny'!C94</f>
        <v>materiał do kontroli</v>
      </c>
      <c r="D11" s="125">
        <f>'Przykładowe materiały - ceny'!D94</f>
        <v>370000</v>
      </c>
      <c r="E11" s="119" t="str">
        <f>'Przykładowe materiały - ceny'!E94</f>
        <v>zestaw roczny</v>
      </c>
      <c r="F11" s="119">
        <v>1</v>
      </c>
      <c r="G11" s="122">
        <f>'Przykładowe materiały - ceny'!G94</f>
        <v>2021.7600000000002</v>
      </c>
      <c r="H11" s="174">
        <f t="shared" si="0"/>
        <v>0.005464216216216217</v>
      </c>
      <c r="I11" s="124" t="s">
        <v>432</v>
      </c>
      <c r="J11" s="113"/>
      <c r="K11" s="113"/>
      <c r="L11" s="113"/>
      <c r="M11" s="113"/>
    </row>
    <row r="12" spans="1:13" ht="45" customHeight="1">
      <c r="A12" s="119"/>
      <c r="B12" s="124" t="s">
        <v>416</v>
      </c>
      <c r="C12" s="124"/>
      <c r="D12" s="125"/>
      <c r="E12" s="124"/>
      <c r="F12" s="124"/>
      <c r="G12" s="126"/>
      <c r="H12" s="123">
        <f>'Załącznik 2'!H20</f>
        <v>0.23179417873873875</v>
      </c>
      <c r="I12" s="124"/>
      <c r="J12" s="113"/>
      <c r="K12" s="113"/>
      <c r="L12" s="113"/>
      <c r="M12" s="113"/>
    </row>
    <row r="13" spans="1:13" s="25" customFormat="1" ht="37.15" customHeight="1">
      <c r="A13" s="20"/>
      <c r="B13" s="21" t="s">
        <v>561</v>
      </c>
      <c r="C13" s="22"/>
      <c r="D13" s="24"/>
      <c r="E13" s="23"/>
      <c r="F13" s="24"/>
      <c r="G13" s="24"/>
      <c r="H13" s="42">
        <f>'Przykładowe materiały wspólne'!H29</f>
        <v>0.07908550171815339</v>
      </c>
      <c r="I13" s="26"/>
      <c r="J13" s="69"/>
      <c r="K13" s="69"/>
      <c r="L13" s="69"/>
      <c r="M13" s="69"/>
    </row>
    <row r="14" spans="1:13" ht="15">
      <c r="A14" s="145"/>
      <c r="B14" s="145"/>
      <c r="C14" s="145"/>
      <c r="D14" s="145"/>
      <c r="E14" s="145"/>
      <c r="F14" s="145"/>
      <c r="G14" s="145"/>
      <c r="H14" s="145"/>
      <c r="I14" s="145"/>
      <c r="J14" s="113"/>
      <c r="K14" s="113"/>
      <c r="L14" s="113"/>
      <c r="M14" s="113"/>
    </row>
    <row r="15" spans="1:13" ht="15">
      <c r="A15" s="124"/>
      <c r="B15" s="124"/>
      <c r="C15" s="124"/>
      <c r="D15" s="125"/>
      <c r="E15" s="124"/>
      <c r="F15" s="124"/>
      <c r="G15" s="126"/>
      <c r="H15" s="123"/>
      <c r="I15" s="124"/>
      <c r="J15" s="113"/>
      <c r="K15" s="113"/>
      <c r="L15" s="113"/>
      <c r="M15" s="113"/>
    </row>
    <row r="16" spans="1:13" ht="15">
      <c r="A16" s="124"/>
      <c r="B16" s="124"/>
      <c r="C16" s="124"/>
      <c r="D16" s="125"/>
      <c r="E16" s="124"/>
      <c r="F16" s="124"/>
      <c r="G16" s="126"/>
      <c r="H16" s="123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20.45" customHeight="1">
      <c r="A19" s="339" t="s">
        <v>221</v>
      </c>
      <c r="B19" s="340"/>
      <c r="C19" s="340"/>
      <c r="D19" s="340"/>
      <c r="E19" s="340"/>
      <c r="F19" s="340"/>
      <c r="G19" s="341"/>
      <c r="H19" s="127">
        <f>SUM(H8:H18)</f>
        <v>0.8560566750514867</v>
      </c>
      <c r="I19" s="124"/>
      <c r="J19" s="113"/>
      <c r="K19" s="113"/>
      <c r="L19" s="113"/>
      <c r="M19" s="113"/>
    </row>
    <row r="20" spans="1:13" ht="15">
      <c r="A20" s="128"/>
      <c r="B20" s="128"/>
      <c r="C20" s="128"/>
      <c r="D20" s="129"/>
      <c r="E20" s="128"/>
      <c r="F20" s="128"/>
      <c r="G20" s="129"/>
      <c r="H20" s="128"/>
      <c r="I20" s="128"/>
      <c r="J20" s="113"/>
      <c r="K20" s="113"/>
      <c r="L20" s="113"/>
      <c r="M20" s="113"/>
    </row>
    <row r="21" spans="1:13" ht="15">
      <c r="A21" s="112" t="s">
        <v>175</v>
      </c>
      <c r="B21" s="113"/>
      <c r="C21" s="113"/>
      <c r="D21" s="130"/>
      <c r="E21" s="113"/>
      <c r="F21" s="113"/>
      <c r="G21" s="130"/>
      <c r="H21" s="128"/>
      <c r="I21" s="128"/>
      <c r="J21" s="113"/>
      <c r="K21" s="113"/>
      <c r="L21" s="113"/>
      <c r="M21" s="113"/>
    </row>
    <row r="22" spans="1:13" ht="15">
      <c r="A22" s="112" t="s">
        <v>176</v>
      </c>
      <c r="B22" s="131" t="s">
        <v>226</v>
      </c>
      <c r="C22" s="131" t="s">
        <v>227</v>
      </c>
      <c r="D22" s="113"/>
      <c r="E22" s="113"/>
      <c r="F22" s="113"/>
      <c r="G22" s="113"/>
      <c r="H22" s="132"/>
      <c r="I22" s="128"/>
      <c r="J22" s="113"/>
      <c r="K22" s="113"/>
      <c r="L22" s="113"/>
      <c r="M22" s="113"/>
    </row>
    <row r="23" spans="1:13" ht="15">
      <c r="A23" s="133" t="s">
        <v>167</v>
      </c>
      <c r="B23" s="134">
        <f>'Przykładowe stawki wynagrodzeń'!E14</f>
        <v>44.821322413636366</v>
      </c>
      <c r="C23" s="134">
        <f>B23/60</f>
        <v>0.7470220402272728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5">
      <c r="A24" s="135" t="s">
        <v>207</v>
      </c>
      <c r="B24" s="136">
        <f>'Przykładowe stawki wynagrodzeń'!E19</f>
        <v>31.11891829375</v>
      </c>
      <c r="C24" s="136">
        <f aca="true" t="shared" si="1" ref="C24:C25">B24/60</f>
        <v>0.5186486382291666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208</v>
      </c>
      <c r="B25" s="136">
        <f>'Przykładowe stawki wynagrodzeń'!E21</f>
        <v>24.84834975</v>
      </c>
      <c r="C25" s="136">
        <f t="shared" si="1"/>
        <v>0.4141391625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/>
      <c r="B26" s="136"/>
      <c r="C26" s="136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60">
      <c r="A27" s="114" t="s">
        <v>232</v>
      </c>
      <c r="B27" s="114" t="s">
        <v>222</v>
      </c>
      <c r="C27" s="114" t="s">
        <v>214</v>
      </c>
      <c r="D27" s="114" t="s">
        <v>233</v>
      </c>
      <c r="E27" s="114" t="s">
        <v>234</v>
      </c>
      <c r="F27" s="114" t="s">
        <v>223</v>
      </c>
      <c r="G27" s="114" t="s">
        <v>224</v>
      </c>
      <c r="H27" s="113"/>
      <c r="I27" s="113"/>
      <c r="J27" s="113"/>
      <c r="K27" s="113"/>
      <c r="L27" s="113"/>
      <c r="M27" s="113"/>
    </row>
    <row r="28" spans="1:13" ht="15">
      <c r="A28" s="118"/>
      <c r="B28" s="116" t="s">
        <v>153</v>
      </c>
      <c r="C28" s="116" t="s">
        <v>155</v>
      </c>
      <c r="D28" s="116" t="s">
        <v>156</v>
      </c>
      <c r="E28" s="116" t="s">
        <v>157</v>
      </c>
      <c r="F28" s="116" t="s">
        <v>158</v>
      </c>
      <c r="G28" s="137" t="s">
        <v>225</v>
      </c>
      <c r="H28" s="113"/>
      <c r="I28" s="113"/>
      <c r="J28" s="113"/>
      <c r="K28" s="113"/>
      <c r="L28" s="113"/>
      <c r="M28" s="113"/>
    </row>
    <row r="29" spans="1:13" ht="20.45" customHeight="1">
      <c r="A29" s="124" t="s">
        <v>238</v>
      </c>
      <c r="B29" s="119" t="str">
        <f>A24</f>
        <v>technik analityki</v>
      </c>
      <c r="C29" s="119">
        <v>3</v>
      </c>
      <c r="D29" s="119" t="s">
        <v>166</v>
      </c>
      <c r="E29" s="121">
        <v>5</v>
      </c>
      <c r="F29" s="138">
        <f>C24</f>
        <v>0.5186486382291666</v>
      </c>
      <c r="G29" s="139">
        <f>(E29/C29)*F29</f>
        <v>0.8644143970486111</v>
      </c>
      <c r="H29" s="113"/>
      <c r="I29" s="113"/>
      <c r="J29" s="113"/>
      <c r="K29" s="113"/>
      <c r="L29" s="113"/>
      <c r="M29" s="113"/>
    </row>
    <row r="30" spans="1:13" ht="20.45" customHeight="1">
      <c r="A30" s="124" t="s">
        <v>387</v>
      </c>
      <c r="B30" s="119" t="str">
        <f>A25</f>
        <v>pomoc laboratoryjna</v>
      </c>
      <c r="C30" s="125">
        <v>1500</v>
      </c>
      <c r="D30" s="119" t="s">
        <v>166</v>
      </c>
      <c r="E30" s="121">
        <v>5</v>
      </c>
      <c r="F30" s="138">
        <f>C25</f>
        <v>0.4141391625</v>
      </c>
      <c r="G30" s="178">
        <f aca="true" t="shared" si="2" ref="G30:G35">(E30/C30)*F30</f>
        <v>0.0013804638750000001</v>
      </c>
      <c r="H30" s="113"/>
      <c r="I30" s="113"/>
      <c r="J30" s="113"/>
      <c r="K30" s="113"/>
      <c r="L30" s="113"/>
      <c r="M30" s="113"/>
    </row>
    <row r="31" spans="1:13" ht="25.15" customHeight="1">
      <c r="A31" s="124" t="s">
        <v>418</v>
      </c>
      <c r="B31" s="140" t="str">
        <f>A23</f>
        <v>diagnosta laboratoryjny</v>
      </c>
      <c r="C31" s="125">
        <v>1500</v>
      </c>
      <c r="D31" s="119" t="s">
        <v>166</v>
      </c>
      <c r="E31" s="121">
        <v>60</v>
      </c>
      <c r="F31" s="138">
        <f>C23</f>
        <v>0.7470220402272728</v>
      </c>
      <c r="G31" s="178">
        <f t="shared" si="2"/>
        <v>0.029880881609090915</v>
      </c>
      <c r="H31" s="113"/>
      <c r="I31" s="113"/>
      <c r="J31" s="113"/>
      <c r="K31" s="113"/>
      <c r="L31" s="113"/>
      <c r="M31" s="113"/>
    </row>
    <row r="32" spans="1:13" ht="19.9" customHeight="1">
      <c r="A32" s="124" t="s">
        <v>420</v>
      </c>
      <c r="B32" s="119" t="str">
        <f>A23</f>
        <v>diagnosta laboratoryjny</v>
      </c>
      <c r="C32" s="125">
        <v>60</v>
      </c>
      <c r="D32" s="119" t="s">
        <v>166</v>
      </c>
      <c r="E32" s="121">
        <v>35</v>
      </c>
      <c r="F32" s="138">
        <f>C23</f>
        <v>0.7470220402272728</v>
      </c>
      <c r="G32" s="178">
        <f t="shared" si="2"/>
        <v>0.4357628567992425</v>
      </c>
      <c r="H32" s="113"/>
      <c r="I32" s="113"/>
      <c r="J32" s="113"/>
      <c r="K32" s="113"/>
      <c r="L32" s="113"/>
      <c r="M32" s="113"/>
    </row>
    <row r="33" spans="1:13" ht="19.9" customHeight="1">
      <c r="A33" s="124" t="s">
        <v>317</v>
      </c>
      <c r="B33" s="119" t="str">
        <f>A23</f>
        <v>diagnosta laboratoryjny</v>
      </c>
      <c r="C33" s="125">
        <v>60</v>
      </c>
      <c r="D33" s="119" t="s">
        <v>166</v>
      </c>
      <c r="E33" s="121">
        <v>20</v>
      </c>
      <c r="F33" s="138">
        <f>C23</f>
        <v>0.7470220402272728</v>
      </c>
      <c r="G33" s="178">
        <f t="shared" si="2"/>
        <v>0.24900734674242425</v>
      </c>
      <c r="H33" s="113"/>
      <c r="I33" s="113"/>
      <c r="J33" s="113"/>
      <c r="K33" s="113"/>
      <c r="L33" s="113"/>
      <c r="M33" s="113"/>
    </row>
    <row r="34" spans="1:13" ht="19.9" customHeight="1">
      <c r="A34" s="336" t="s">
        <v>318</v>
      </c>
      <c r="B34" s="119" t="str">
        <f>A24</f>
        <v>technik analityki</v>
      </c>
      <c r="C34" s="125">
        <v>1500</v>
      </c>
      <c r="D34" s="119" t="s">
        <v>166</v>
      </c>
      <c r="E34" s="121">
        <v>15</v>
      </c>
      <c r="F34" s="138">
        <f>C24</f>
        <v>0.5186486382291666</v>
      </c>
      <c r="G34" s="178">
        <f t="shared" si="2"/>
        <v>0.005186486382291667</v>
      </c>
      <c r="H34" s="113"/>
      <c r="I34" s="113"/>
      <c r="J34" s="113"/>
      <c r="K34" s="113"/>
      <c r="L34" s="113"/>
      <c r="M34" s="113"/>
    </row>
    <row r="35" spans="1:13" ht="19.9" customHeight="1">
      <c r="A35" s="337"/>
      <c r="B35" s="119" t="str">
        <f>A25</f>
        <v>pomoc laboratoryjna</v>
      </c>
      <c r="C35" s="125">
        <v>1500</v>
      </c>
      <c r="D35" s="119" t="s">
        <v>166</v>
      </c>
      <c r="E35" s="121">
        <v>15</v>
      </c>
      <c r="F35" s="138">
        <f>C25</f>
        <v>0.4141391625</v>
      </c>
      <c r="G35" s="178">
        <f t="shared" si="2"/>
        <v>0.004141391625</v>
      </c>
      <c r="H35" s="113"/>
      <c r="I35" s="113"/>
      <c r="J35" s="113"/>
      <c r="K35" s="113"/>
      <c r="L35" s="113"/>
      <c r="M35" s="113"/>
    </row>
    <row r="36" spans="1:13" ht="15">
      <c r="A36" s="339" t="s">
        <v>279</v>
      </c>
      <c r="B36" s="340"/>
      <c r="C36" s="340"/>
      <c r="D36" s="340"/>
      <c r="E36" s="340"/>
      <c r="F36" s="340"/>
      <c r="G36" s="127">
        <f>SUM(G29:G35)</f>
        <v>1.5897738240816603</v>
      </c>
      <c r="H36" s="113"/>
      <c r="I36" s="113"/>
      <c r="J36" s="113"/>
      <c r="K36" s="113"/>
      <c r="L36" s="113"/>
      <c r="M36" s="113"/>
    </row>
    <row r="37" spans="1:13" ht="15">
      <c r="A37" s="142"/>
      <c r="B37" s="142"/>
      <c r="C37" s="142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ht="15">
      <c r="A38" s="142"/>
      <c r="B38" s="142"/>
      <c r="C38" s="14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26.45" customHeight="1">
      <c r="A39" s="342" t="s">
        <v>334</v>
      </c>
      <c r="B39" s="342"/>
      <c r="C39" s="134">
        <f>H19</f>
        <v>0.8560566750514867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25.15" customHeight="1">
      <c r="A40" s="335" t="s">
        <v>335</v>
      </c>
      <c r="B40" s="335"/>
      <c r="C40" s="134">
        <f>G36</f>
        <v>1.5897738240816603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25.15" customHeight="1">
      <c r="A41" s="175" t="s">
        <v>209</v>
      </c>
      <c r="B41" s="176"/>
      <c r="C41" s="177">
        <f>SUM(C39:C40)</f>
        <v>2.445830499133147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8" spans="1:13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</sheetData>
  <mergeCells count="6">
    <mergeCell ref="A40:B40"/>
    <mergeCell ref="B1:C1"/>
    <mergeCell ref="A19:G19"/>
    <mergeCell ref="A34:A35"/>
    <mergeCell ref="A36:F36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D56C8-CBA4-43AB-8D65-C12FC2002993}">
  <sheetPr>
    <tabColor rgb="FFFFFFCC"/>
  </sheetPr>
  <dimension ref="A1:M49"/>
  <sheetViews>
    <sheetView workbookViewId="0" topLeftCell="A2">
      <selection activeCell="A13" sqref="A13:XFD13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procedur'!C74</f>
        <v>Krzywa żelazowa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procedur'!B74</f>
        <v>O95.1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43.9" customHeight="1">
      <c r="A8" s="119">
        <f>'Przykładowe materiały - ceny'!A138</f>
        <v>1138</v>
      </c>
      <c r="B8" s="120" t="str">
        <f>'Przykładowe materiały - ceny'!B138</f>
        <v>Odczynnik do oznaczenia żelaza</v>
      </c>
      <c r="C8" s="119" t="str">
        <f>'Przykładowe materiały - ceny'!C138</f>
        <v>odczynnik do badań</v>
      </c>
      <c r="D8" s="119">
        <v>1</v>
      </c>
      <c r="E8" s="119" t="str">
        <f>'Przykładowe materiały - ceny'!E138</f>
        <v>szt</v>
      </c>
      <c r="F8" s="119">
        <v>1</v>
      </c>
      <c r="G8" s="122">
        <f>'Przykładowe materiały - ceny'!G138</f>
        <v>0.53352</v>
      </c>
      <c r="H8" s="123">
        <f>(F8/D8)*G8</f>
        <v>0.53352</v>
      </c>
      <c r="I8" s="124"/>
      <c r="J8" s="113"/>
      <c r="K8" s="113"/>
      <c r="L8" s="113"/>
      <c r="M8" s="113"/>
    </row>
    <row r="9" spans="1:13" ht="45">
      <c r="A9" s="119">
        <f>'Przykładowe materiały - ceny'!A92</f>
        <v>1090</v>
      </c>
      <c r="B9" s="120" t="str">
        <f>'Przykładowe materiały - ceny'!B92</f>
        <v>Odczynnik do kalibracji CFAS</v>
      </c>
      <c r="C9" s="119" t="str">
        <f>'Przykładowe materiały - ceny'!C92</f>
        <v>odczynnik  do kalibracji</v>
      </c>
      <c r="D9" s="125">
        <f>'Przykładowe materiały - ceny'!D92</f>
        <v>370000</v>
      </c>
      <c r="E9" s="119" t="str">
        <f>'Przykładowe materiały - ceny'!E92</f>
        <v>zestaw roczny</v>
      </c>
      <c r="F9" s="119">
        <v>1</v>
      </c>
      <c r="G9" s="122">
        <f>'Przykładowe materiały - ceny'!G92</f>
        <v>494.208</v>
      </c>
      <c r="H9" s="174">
        <f aca="true" t="shared" si="0" ref="H9:H11">(F9/D9)*G9</f>
        <v>0.0013356972972972973</v>
      </c>
      <c r="I9" s="124" t="s">
        <v>432</v>
      </c>
      <c r="J9" s="113"/>
      <c r="K9" s="113"/>
      <c r="L9" s="113"/>
      <c r="M9" s="113"/>
    </row>
    <row r="10" spans="1:13" ht="30">
      <c r="A10" s="119">
        <f>'Przykładowe materiały - ceny'!A93</f>
        <v>1091</v>
      </c>
      <c r="B10" s="120" t="str">
        <f>'Przykładowe materiały - ceny'!B93</f>
        <v>Odczynnik do kontroli PCCCM1</v>
      </c>
      <c r="C10" s="119" t="str">
        <f>'Przykładowe materiały - ceny'!C93</f>
        <v>materiał do kontroli</v>
      </c>
      <c r="D10" s="125">
        <f>'Przykładowe materiały - ceny'!D93</f>
        <v>370000</v>
      </c>
      <c r="E10" s="119" t="str">
        <f>'Przykładowe materiały - ceny'!E93</f>
        <v>zestaw roczny</v>
      </c>
      <c r="F10" s="119">
        <v>1</v>
      </c>
      <c r="G10" s="122">
        <f>'Przykładowe materiały - ceny'!G93</f>
        <v>1797.1200000000001</v>
      </c>
      <c r="H10" s="174">
        <f t="shared" si="0"/>
        <v>0.004857081081081081</v>
      </c>
      <c r="I10" s="124" t="s">
        <v>432</v>
      </c>
      <c r="J10" s="113"/>
      <c r="K10" s="113"/>
      <c r="L10" s="113"/>
      <c r="M10" s="113"/>
    </row>
    <row r="11" spans="1:13" ht="30">
      <c r="A11" s="119">
        <f>'Przykładowe materiały - ceny'!A94</f>
        <v>1092</v>
      </c>
      <c r="B11" s="120" t="str">
        <f>'Przykładowe materiały - ceny'!B94</f>
        <v>Odczynnik do kontroli PCCCM2</v>
      </c>
      <c r="C11" s="119" t="str">
        <f>'Przykładowe materiały - ceny'!C94</f>
        <v>materiał do kontroli</v>
      </c>
      <c r="D11" s="125">
        <f>'Przykładowe materiały - ceny'!D94</f>
        <v>370000</v>
      </c>
      <c r="E11" s="119" t="str">
        <f>'Przykładowe materiały - ceny'!E94</f>
        <v>zestaw roczny</v>
      </c>
      <c r="F11" s="119">
        <v>1</v>
      </c>
      <c r="G11" s="122">
        <f>'Przykładowe materiały - ceny'!G94</f>
        <v>2021.7600000000002</v>
      </c>
      <c r="H11" s="174">
        <f t="shared" si="0"/>
        <v>0.005464216216216217</v>
      </c>
      <c r="I11" s="124" t="s">
        <v>432</v>
      </c>
      <c r="J11" s="113"/>
      <c r="K11" s="113"/>
      <c r="L11" s="113"/>
      <c r="M11" s="113"/>
    </row>
    <row r="12" spans="1:13" ht="45" customHeight="1">
      <c r="A12" s="119"/>
      <c r="B12" s="124" t="s">
        <v>416</v>
      </c>
      <c r="C12" s="124"/>
      <c r="D12" s="125"/>
      <c r="E12" s="124"/>
      <c r="F12" s="124"/>
      <c r="G12" s="126"/>
      <c r="H12" s="123">
        <f>'Załącznik 2'!H20</f>
        <v>0.23179417873873875</v>
      </c>
      <c r="I12" s="124"/>
      <c r="J12" s="113"/>
      <c r="K12" s="113"/>
      <c r="L12" s="113"/>
      <c r="M12" s="113"/>
    </row>
    <row r="13" spans="1:13" s="25" customFormat="1" ht="37.15" customHeight="1">
      <c r="A13" s="20"/>
      <c r="B13" s="21" t="s">
        <v>561</v>
      </c>
      <c r="C13" s="22"/>
      <c r="D13" s="24"/>
      <c r="E13" s="23"/>
      <c r="F13" s="24"/>
      <c r="G13" s="24"/>
      <c r="H13" s="42">
        <f>'Przykładowe materiały wspólne'!H29</f>
        <v>0.07908550171815339</v>
      </c>
      <c r="I13" s="26"/>
      <c r="J13" s="69"/>
      <c r="K13" s="69"/>
      <c r="L13" s="69"/>
      <c r="M13" s="69"/>
    </row>
    <row r="14" spans="1:13" ht="18" customHeight="1">
      <c r="A14" s="348" t="s">
        <v>471</v>
      </c>
      <c r="B14" s="349"/>
      <c r="C14" s="349"/>
      <c r="D14" s="349"/>
      <c r="E14" s="349"/>
      <c r="F14" s="349"/>
      <c r="G14" s="349"/>
      <c r="H14" s="182">
        <f>SUM(H8:H13)</f>
        <v>0.8560566750514867</v>
      </c>
      <c r="I14" s="124"/>
      <c r="J14" s="113"/>
      <c r="K14" s="113"/>
      <c r="L14" s="113"/>
      <c r="M14" s="113"/>
    </row>
    <row r="15" spans="1:13" ht="15">
      <c r="A15" s="345" t="s">
        <v>474</v>
      </c>
      <c r="B15" s="346"/>
      <c r="C15" s="346"/>
      <c r="D15" s="346"/>
      <c r="E15" s="346"/>
      <c r="F15" s="346"/>
      <c r="G15" s="347"/>
      <c r="H15" s="183">
        <f>H14*4</f>
        <v>3.424226700205947</v>
      </c>
      <c r="I15" s="145"/>
      <c r="J15" s="113"/>
      <c r="K15" s="113"/>
      <c r="L15" s="113"/>
      <c r="M15" s="113"/>
    </row>
    <row r="16" spans="1:13" ht="15">
      <c r="A16" s="124"/>
      <c r="B16" s="124"/>
      <c r="C16" s="124"/>
      <c r="D16" s="125"/>
      <c r="E16" s="124"/>
      <c r="F16" s="124"/>
      <c r="G16" s="126"/>
      <c r="H16" s="123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15">
      <c r="A19" s="124"/>
      <c r="B19" s="124"/>
      <c r="C19" s="124"/>
      <c r="D19" s="125"/>
      <c r="E19" s="124"/>
      <c r="F19" s="124"/>
      <c r="G19" s="126"/>
      <c r="H19" s="123"/>
      <c r="I19" s="124"/>
      <c r="J19" s="113"/>
      <c r="K19" s="113"/>
      <c r="L19" s="113"/>
      <c r="M19" s="113"/>
    </row>
    <row r="20" spans="1:13" ht="20.45" customHeight="1">
      <c r="A20" s="339" t="s">
        <v>221</v>
      </c>
      <c r="B20" s="340"/>
      <c r="C20" s="340"/>
      <c r="D20" s="340"/>
      <c r="E20" s="340"/>
      <c r="F20" s="340"/>
      <c r="G20" s="341"/>
      <c r="H20" s="127">
        <f>SUM(H8:H19)</f>
        <v>5.13634005030892</v>
      </c>
      <c r="I20" s="124"/>
      <c r="J20" s="113"/>
      <c r="K20" s="113"/>
      <c r="L20" s="113"/>
      <c r="M20" s="113"/>
    </row>
    <row r="21" spans="1:13" ht="15">
      <c r="A21" s="128"/>
      <c r="B21" s="128"/>
      <c r="C21" s="128"/>
      <c r="D21" s="129"/>
      <c r="E21" s="128"/>
      <c r="F21" s="128"/>
      <c r="G21" s="129"/>
      <c r="H21" s="128"/>
      <c r="I21" s="128"/>
      <c r="J21" s="113"/>
      <c r="K21" s="113"/>
      <c r="L21" s="113"/>
      <c r="M21" s="113"/>
    </row>
    <row r="22" spans="1:13" ht="15">
      <c r="A22" s="112" t="s">
        <v>175</v>
      </c>
      <c r="B22" s="113"/>
      <c r="C22" s="113"/>
      <c r="D22" s="130"/>
      <c r="E22" s="113"/>
      <c r="F22" s="113"/>
      <c r="G22" s="130"/>
      <c r="H22" s="128"/>
      <c r="I22" s="128"/>
      <c r="J22" s="113"/>
      <c r="K22" s="113"/>
      <c r="L22" s="113"/>
      <c r="M22" s="113"/>
    </row>
    <row r="23" spans="1:13" ht="15">
      <c r="A23" s="112" t="s">
        <v>176</v>
      </c>
      <c r="B23" s="131" t="s">
        <v>226</v>
      </c>
      <c r="C23" s="131" t="s">
        <v>227</v>
      </c>
      <c r="D23" s="113"/>
      <c r="E23" s="113"/>
      <c r="F23" s="113"/>
      <c r="G23" s="113"/>
      <c r="H23" s="132"/>
      <c r="I23" s="128"/>
      <c r="J23" s="113"/>
      <c r="K23" s="113"/>
      <c r="L23" s="113"/>
      <c r="M23" s="113"/>
    </row>
    <row r="24" spans="1:13" ht="15">
      <c r="A24" s="133" t="s">
        <v>167</v>
      </c>
      <c r="B24" s="134">
        <f>'Przykładowe stawki wynagrodzeń'!E14</f>
        <v>44.821322413636366</v>
      </c>
      <c r="C24" s="134">
        <f>B24/60</f>
        <v>0.7470220402272728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207</v>
      </c>
      <c r="B25" s="136">
        <f>'Przykładowe stawki wynagrodzeń'!E19</f>
        <v>31.11891829375</v>
      </c>
      <c r="C25" s="136">
        <f aca="true" t="shared" si="1" ref="C25:C26">B25/60</f>
        <v>0.5186486382291666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 t="s">
        <v>208</v>
      </c>
      <c r="B26" s="136">
        <f>'Przykładowe stawki wynagrodzeń'!E21</f>
        <v>24.84834975</v>
      </c>
      <c r="C26" s="136">
        <f t="shared" si="1"/>
        <v>0.4141391625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15">
      <c r="A27" s="135"/>
      <c r="B27" s="136"/>
      <c r="C27" s="136"/>
      <c r="D27" s="113"/>
      <c r="E27" s="113"/>
      <c r="F27" s="113"/>
      <c r="G27" s="113"/>
      <c r="H27" s="113"/>
      <c r="I27" s="113"/>
      <c r="J27" s="113"/>
      <c r="K27" s="113"/>
      <c r="L27" s="113"/>
      <c r="M27" s="113"/>
    </row>
    <row r="28" spans="1:13" ht="60">
      <c r="A28" s="114" t="s">
        <v>232</v>
      </c>
      <c r="B28" s="114" t="s">
        <v>222</v>
      </c>
      <c r="C28" s="114" t="s">
        <v>214</v>
      </c>
      <c r="D28" s="114" t="s">
        <v>233</v>
      </c>
      <c r="E28" s="114" t="s">
        <v>234</v>
      </c>
      <c r="F28" s="114" t="s">
        <v>223</v>
      </c>
      <c r="G28" s="114" t="s">
        <v>224</v>
      </c>
      <c r="H28" s="113"/>
      <c r="I28" s="113"/>
      <c r="J28" s="113"/>
      <c r="K28" s="113"/>
      <c r="L28" s="113"/>
      <c r="M28" s="113"/>
    </row>
    <row r="29" spans="1:13" ht="15">
      <c r="A29" s="118"/>
      <c r="B29" s="116" t="s">
        <v>153</v>
      </c>
      <c r="C29" s="116" t="s">
        <v>155</v>
      </c>
      <c r="D29" s="116" t="s">
        <v>156</v>
      </c>
      <c r="E29" s="116" t="s">
        <v>157</v>
      </c>
      <c r="F29" s="116" t="s">
        <v>158</v>
      </c>
      <c r="G29" s="137" t="s">
        <v>225</v>
      </c>
      <c r="H29" s="113"/>
      <c r="I29" s="113"/>
      <c r="J29" s="113"/>
      <c r="K29" s="113"/>
      <c r="L29" s="113"/>
      <c r="M29" s="113"/>
    </row>
    <row r="30" spans="1:13" ht="20.45" customHeight="1">
      <c r="A30" s="124" t="s">
        <v>238</v>
      </c>
      <c r="B30" s="119" t="str">
        <f>A25</f>
        <v>technik analityki</v>
      </c>
      <c r="C30" s="119">
        <v>3</v>
      </c>
      <c r="D30" s="119" t="s">
        <v>166</v>
      </c>
      <c r="E30" s="121">
        <v>5</v>
      </c>
      <c r="F30" s="138">
        <f>C25</f>
        <v>0.5186486382291666</v>
      </c>
      <c r="G30" s="139">
        <f>(E30/C30)*F30</f>
        <v>0.8644143970486111</v>
      </c>
      <c r="H30" s="113"/>
      <c r="I30" s="113"/>
      <c r="J30" s="113"/>
      <c r="K30" s="113"/>
      <c r="L30" s="113"/>
      <c r="M30" s="113"/>
    </row>
    <row r="31" spans="1:13" ht="20.45" customHeight="1">
      <c r="A31" s="124" t="s">
        <v>387</v>
      </c>
      <c r="B31" s="119" t="str">
        <f>A26</f>
        <v>pomoc laboratoryjna</v>
      </c>
      <c r="C31" s="125">
        <v>1500</v>
      </c>
      <c r="D31" s="119" t="s">
        <v>166</v>
      </c>
      <c r="E31" s="121">
        <v>5</v>
      </c>
      <c r="F31" s="138">
        <f>C26</f>
        <v>0.4141391625</v>
      </c>
      <c r="G31" s="178">
        <f aca="true" t="shared" si="2" ref="G31:G36">(E31/C31)*F31</f>
        <v>0.0013804638750000001</v>
      </c>
      <c r="H31" s="113"/>
      <c r="I31" s="113"/>
      <c r="J31" s="113"/>
      <c r="K31" s="113"/>
      <c r="L31" s="113"/>
      <c r="M31" s="113"/>
    </row>
    <row r="32" spans="1:13" ht="25.15" customHeight="1">
      <c r="A32" s="124" t="s">
        <v>418</v>
      </c>
      <c r="B32" s="140" t="str">
        <f>A24</f>
        <v>diagnosta laboratoryjny</v>
      </c>
      <c r="C32" s="125">
        <v>1500</v>
      </c>
      <c r="D32" s="119" t="s">
        <v>166</v>
      </c>
      <c r="E32" s="121">
        <v>60</v>
      </c>
      <c r="F32" s="138">
        <f>C24</f>
        <v>0.7470220402272728</v>
      </c>
      <c r="G32" s="178">
        <f t="shared" si="2"/>
        <v>0.029880881609090915</v>
      </c>
      <c r="H32" s="113"/>
      <c r="I32" s="113"/>
      <c r="J32" s="113"/>
      <c r="K32" s="113"/>
      <c r="L32" s="113"/>
      <c r="M32" s="113"/>
    </row>
    <row r="33" spans="1:13" ht="19.9" customHeight="1">
      <c r="A33" s="124" t="s">
        <v>420</v>
      </c>
      <c r="B33" s="119" t="str">
        <f>A24</f>
        <v>diagnosta laboratoryjny</v>
      </c>
      <c r="C33" s="125">
        <v>60</v>
      </c>
      <c r="D33" s="119" t="s">
        <v>166</v>
      </c>
      <c r="E33" s="121">
        <v>35</v>
      </c>
      <c r="F33" s="138">
        <f>C24</f>
        <v>0.7470220402272728</v>
      </c>
      <c r="G33" s="178">
        <f t="shared" si="2"/>
        <v>0.4357628567992425</v>
      </c>
      <c r="H33" s="113"/>
      <c r="I33" s="113"/>
      <c r="J33" s="113"/>
      <c r="K33" s="113"/>
      <c r="L33" s="113"/>
      <c r="M33" s="113"/>
    </row>
    <row r="34" spans="1:13" ht="19.9" customHeight="1">
      <c r="A34" s="124" t="s">
        <v>317</v>
      </c>
      <c r="B34" s="119" t="str">
        <f>A24</f>
        <v>diagnosta laboratoryjny</v>
      </c>
      <c r="C34" s="125">
        <v>60</v>
      </c>
      <c r="D34" s="119" t="s">
        <v>166</v>
      </c>
      <c r="E34" s="121">
        <v>20</v>
      </c>
      <c r="F34" s="138">
        <f>C24</f>
        <v>0.7470220402272728</v>
      </c>
      <c r="G34" s="178">
        <f t="shared" si="2"/>
        <v>0.24900734674242425</v>
      </c>
      <c r="H34" s="113"/>
      <c r="I34" s="113"/>
      <c r="J34" s="113"/>
      <c r="K34" s="113"/>
      <c r="L34" s="113"/>
      <c r="M34" s="113"/>
    </row>
    <row r="35" spans="1:13" ht="19.9" customHeight="1">
      <c r="A35" s="336" t="s">
        <v>318</v>
      </c>
      <c r="B35" s="119" t="str">
        <f>A25</f>
        <v>technik analityki</v>
      </c>
      <c r="C35" s="125">
        <v>1500</v>
      </c>
      <c r="D35" s="119" t="s">
        <v>166</v>
      </c>
      <c r="E35" s="121">
        <v>15</v>
      </c>
      <c r="F35" s="138">
        <f>C25</f>
        <v>0.5186486382291666</v>
      </c>
      <c r="G35" s="178">
        <f t="shared" si="2"/>
        <v>0.005186486382291667</v>
      </c>
      <c r="H35" s="113"/>
      <c r="I35" s="113"/>
      <c r="J35" s="113"/>
      <c r="K35" s="113"/>
      <c r="L35" s="113"/>
      <c r="M35" s="113"/>
    </row>
    <row r="36" spans="1:13" ht="19.9" customHeight="1">
      <c r="A36" s="337"/>
      <c r="B36" s="119" t="str">
        <f>A26</f>
        <v>pomoc laboratoryjna</v>
      </c>
      <c r="C36" s="125">
        <v>1500</v>
      </c>
      <c r="D36" s="119" t="s">
        <v>166</v>
      </c>
      <c r="E36" s="121">
        <v>15</v>
      </c>
      <c r="F36" s="138">
        <f>C26</f>
        <v>0.4141391625</v>
      </c>
      <c r="G36" s="178">
        <f t="shared" si="2"/>
        <v>0.004141391625</v>
      </c>
      <c r="H36" s="113"/>
      <c r="I36" s="113"/>
      <c r="J36" s="113"/>
      <c r="K36" s="113"/>
      <c r="L36" s="113"/>
      <c r="M36" s="113"/>
    </row>
    <row r="37" spans="1:13" ht="19.9" customHeight="1">
      <c r="A37" s="348" t="s">
        <v>471</v>
      </c>
      <c r="B37" s="349"/>
      <c r="C37" s="349"/>
      <c r="D37" s="349"/>
      <c r="E37" s="349"/>
      <c r="F37" s="350"/>
      <c r="G37" s="184">
        <f>SUM(G30:G36)</f>
        <v>1.5897738240816603</v>
      </c>
      <c r="H37" s="113"/>
      <c r="I37" s="113"/>
      <c r="J37" s="113"/>
      <c r="K37" s="113"/>
      <c r="L37" s="113"/>
      <c r="M37" s="113"/>
    </row>
    <row r="38" spans="1:13" ht="19.9" customHeight="1">
      <c r="A38" s="348" t="s">
        <v>474</v>
      </c>
      <c r="B38" s="349"/>
      <c r="C38" s="349"/>
      <c r="D38" s="349"/>
      <c r="E38" s="349"/>
      <c r="F38" s="350"/>
      <c r="G38" s="184">
        <f>G37*4</f>
        <v>6.359095296326641</v>
      </c>
      <c r="H38" s="113"/>
      <c r="I38" s="113"/>
      <c r="J38" s="113"/>
      <c r="K38" s="113"/>
      <c r="L38" s="113"/>
      <c r="M38" s="113"/>
    </row>
    <row r="39" spans="1:13" ht="15">
      <c r="A39" s="339" t="s">
        <v>279</v>
      </c>
      <c r="B39" s="340"/>
      <c r="C39" s="340"/>
      <c r="D39" s="340"/>
      <c r="E39" s="340"/>
      <c r="F39" s="340"/>
      <c r="G39" s="127">
        <f>G38</f>
        <v>6.359095296326641</v>
      </c>
      <c r="H39" s="113"/>
      <c r="I39" s="113"/>
      <c r="J39" s="113"/>
      <c r="K39" s="113"/>
      <c r="L39" s="113"/>
      <c r="M39" s="113"/>
    </row>
    <row r="40" spans="1:13" ht="15">
      <c r="A40" s="142"/>
      <c r="B40" s="142"/>
      <c r="C40" s="142"/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15">
      <c r="A41" s="142"/>
      <c r="B41" s="142"/>
      <c r="C41" s="143"/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26.45" customHeight="1">
      <c r="A42" s="342" t="s">
        <v>334</v>
      </c>
      <c r="B42" s="342"/>
      <c r="C42" s="134">
        <f>H20</f>
        <v>5.13634005030892</v>
      </c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25.15" customHeight="1">
      <c r="A43" s="335" t="s">
        <v>335</v>
      </c>
      <c r="B43" s="335"/>
      <c r="C43" s="134">
        <f>G39</f>
        <v>6.359095296326641</v>
      </c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25.15" customHeight="1">
      <c r="A44" s="175" t="s">
        <v>209</v>
      </c>
      <c r="B44" s="176"/>
      <c r="C44" s="177">
        <f>SUM(C42:C43)</f>
        <v>11.495435346635562</v>
      </c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6" spans="1:13" ht="15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</row>
    <row r="47" spans="1:13" ht="15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</row>
    <row r="49" spans="1:13" ht="15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</row>
  </sheetData>
  <mergeCells count="10">
    <mergeCell ref="A43:B43"/>
    <mergeCell ref="B1:C1"/>
    <mergeCell ref="A20:G20"/>
    <mergeCell ref="A35:A36"/>
    <mergeCell ref="A37:F37"/>
    <mergeCell ref="A14:G14"/>
    <mergeCell ref="A15:G15"/>
    <mergeCell ref="A39:F39"/>
    <mergeCell ref="A38:F38"/>
    <mergeCell ref="A42:B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B7FB8-3121-4318-94CC-4BF261FDF541}">
  <sheetPr>
    <tabColor rgb="FF99CCFF"/>
  </sheetPr>
  <dimension ref="A1:M48"/>
  <sheetViews>
    <sheetView workbookViewId="0" topLeftCell="A28">
      <selection activeCell="H15" sqref="H15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procedur'!C76</f>
        <v>Białko C-reaktywne (CRP)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procedur'!B76</f>
        <v>I81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43.9" customHeight="1">
      <c r="A8" s="119">
        <f>'Przykładowe materiały - ceny'!A142</f>
        <v>1142</v>
      </c>
      <c r="B8" s="120" t="str">
        <f>'Przykładowe materiały - ceny'!B142</f>
        <v>Odczynnik do oznaczenia CRP</v>
      </c>
      <c r="C8" s="119" t="str">
        <f>'Przykładowe materiały - ceny'!C142</f>
        <v>odczynnik do badań</v>
      </c>
      <c r="D8" s="119">
        <v>1</v>
      </c>
      <c r="E8" s="119" t="str">
        <f>'Przykładowe materiały - ceny'!E142</f>
        <v>szt</v>
      </c>
      <c r="F8" s="119">
        <v>1</v>
      </c>
      <c r="G8" s="122">
        <f>'Przykładowe materiały - ceny'!G142</f>
        <v>1.4601600000000001</v>
      </c>
      <c r="H8" s="123">
        <f>(F8/D8)*G8</f>
        <v>1.4601600000000001</v>
      </c>
      <c r="I8" s="124"/>
      <c r="J8" s="113"/>
      <c r="K8" s="113"/>
      <c r="L8" s="113"/>
      <c r="M8" s="113"/>
    </row>
    <row r="9" spans="1:13" ht="45">
      <c r="A9" s="119">
        <f>'Przykładowe materiały - ceny'!A92</f>
        <v>1090</v>
      </c>
      <c r="B9" s="120" t="str">
        <f>'Przykładowe materiały - ceny'!B92</f>
        <v>Odczynnik do kalibracji CFAS</v>
      </c>
      <c r="C9" s="119" t="str">
        <f>'Przykładowe materiały - ceny'!C92</f>
        <v>odczynnik  do kalibracji</v>
      </c>
      <c r="D9" s="125">
        <f>'Przykładowe materiały - ceny'!D92</f>
        <v>370000</v>
      </c>
      <c r="E9" s="119" t="str">
        <f>'Przykładowe materiały - ceny'!E92</f>
        <v>zestaw roczny</v>
      </c>
      <c r="F9" s="119">
        <v>1</v>
      </c>
      <c r="G9" s="122">
        <f>'Przykładowe materiały - ceny'!G92</f>
        <v>494.208</v>
      </c>
      <c r="H9" s="174">
        <f aca="true" t="shared" si="0" ref="H9:H12">(F9/D9)*G9</f>
        <v>0.0013356972972972973</v>
      </c>
      <c r="I9" s="124" t="s">
        <v>432</v>
      </c>
      <c r="J9" s="113"/>
      <c r="K9" s="113"/>
      <c r="L9" s="113"/>
      <c r="M9" s="113"/>
    </row>
    <row r="10" spans="1:13" ht="30">
      <c r="A10" s="119">
        <f>'Przykładowe materiały - ceny'!A93</f>
        <v>1091</v>
      </c>
      <c r="B10" s="120" t="str">
        <f>'Przykładowe materiały - ceny'!B93</f>
        <v>Odczynnik do kontroli PCCCM1</v>
      </c>
      <c r="C10" s="119" t="str">
        <f>'Przykładowe materiały - ceny'!C93</f>
        <v>materiał do kontroli</v>
      </c>
      <c r="D10" s="125">
        <f>'Przykładowe materiały - ceny'!D93</f>
        <v>370000</v>
      </c>
      <c r="E10" s="119" t="str">
        <f>'Przykładowe materiały - ceny'!E93</f>
        <v>zestaw roczny</v>
      </c>
      <c r="F10" s="119">
        <v>1</v>
      </c>
      <c r="G10" s="122">
        <f>'Przykładowe materiały - ceny'!G93</f>
        <v>1797.1200000000001</v>
      </c>
      <c r="H10" s="174">
        <f t="shared" si="0"/>
        <v>0.004857081081081081</v>
      </c>
      <c r="I10" s="124" t="s">
        <v>432</v>
      </c>
      <c r="J10" s="113"/>
      <c r="K10" s="113"/>
      <c r="L10" s="113"/>
      <c r="M10" s="113"/>
    </row>
    <row r="11" spans="1:13" ht="30">
      <c r="A11" s="119">
        <f>'Przykładowe materiały - ceny'!A94</f>
        <v>1092</v>
      </c>
      <c r="B11" s="120" t="str">
        <f>'Przykładowe materiały - ceny'!B94</f>
        <v>Odczynnik do kontroli PCCCM2</v>
      </c>
      <c r="C11" s="119" t="str">
        <f>'Przykładowe materiały - ceny'!C94</f>
        <v>materiał do kontroli</v>
      </c>
      <c r="D11" s="125">
        <f>'Przykładowe materiały - ceny'!D94</f>
        <v>370000</v>
      </c>
      <c r="E11" s="119" t="str">
        <f>'Przykładowe materiały - ceny'!E94</f>
        <v>zestaw roczny</v>
      </c>
      <c r="F11" s="119">
        <v>1</v>
      </c>
      <c r="G11" s="122">
        <f>'Przykładowe materiały - ceny'!G94</f>
        <v>2021.7600000000002</v>
      </c>
      <c r="H11" s="123">
        <f t="shared" si="0"/>
        <v>0.005464216216216217</v>
      </c>
      <c r="I11" s="124" t="s">
        <v>432</v>
      </c>
      <c r="J11" s="113"/>
      <c r="K11" s="113"/>
      <c r="L11" s="113"/>
      <c r="M11" s="113"/>
    </row>
    <row r="12" spans="1:13" ht="45" customHeight="1">
      <c r="A12" s="119">
        <f>'Przykładowe materiały - ceny'!A143</f>
        <v>1143</v>
      </c>
      <c r="B12" s="120" t="str">
        <f>'Przykładowe materiały - ceny'!B143</f>
        <v>Odczynnik do kalibracji Proteins</v>
      </c>
      <c r="C12" s="119" t="str">
        <f>'Przykładowe materiały - ceny'!C143</f>
        <v>odczynnik  do kalibracji</v>
      </c>
      <c r="D12" s="119">
        <f>'Przykładowe materiały - ceny'!D143</f>
        <v>16000</v>
      </c>
      <c r="E12" s="119" t="str">
        <f>'Przykładowe materiały - ceny'!E143</f>
        <v>zestaw roczny</v>
      </c>
      <c r="F12" s="119">
        <v>1</v>
      </c>
      <c r="G12" s="122">
        <f>'Przykładowe materiały - ceny'!G143</f>
        <v>494.208</v>
      </c>
      <c r="H12" s="123">
        <f t="shared" si="0"/>
        <v>0.030888000000000002</v>
      </c>
      <c r="I12" s="124" t="s">
        <v>513</v>
      </c>
      <c r="J12" s="113"/>
      <c r="K12" s="113"/>
      <c r="L12" s="113"/>
      <c r="M12" s="113"/>
    </row>
    <row r="13" spans="1:13" ht="45">
      <c r="A13" s="124"/>
      <c r="B13" s="124" t="s">
        <v>416</v>
      </c>
      <c r="C13" s="124"/>
      <c r="D13" s="125"/>
      <c r="E13" s="124"/>
      <c r="F13" s="124"/>
      <c r="G13" s="126"/>
      <c r="H13" s="139">
        <f>'Załącznik 2'!H20</f>
        <v>0.23179417873873875</v>
      </c>
      <c r="I13" s="124"/>
      <c r="J13" s="113"/>
      <c r="K13" s="113"/>
      <c r="L13" s="113"/>
      <c r="M13" s="113"/>
    </row>
    <row r="14" spans="1:13" s="25" customFormat="1" ht="37.15" customHeight="1">
      <c r="A14" s="20"/>
      <c r="B14" s="21" t="s">
        <v>561</v>
      </c>
      <c r="C14" s="22"/>
      <c r="D14" s="24"/>
      <c r="E14" s="23"/>
      <c r="F14" s="24"/>
      <c r="G14" s="24"/>
      <c r="H14" s="42">
        <f>'Przykładowe materiały wspólne'!H29</f>
        <v>0.07908550171815339</v>
      </c>
      <c r="I14" s="26"/>
      <c r="J14" s="69"/>
      <c r="K14" s="69"/>
      <c r="L14" s="69"/>
      <c r="M14" s="69"/>
    </row>
    <row r="15" spans="1:13" ht="15">
      <c r="A15" s="124"/>
      <c r="B15" s="124"/>
      <c r="C15" s="124"/>
      <c r="D15" s="125"/>
      <c r="E15" s="124"/>
      <c r="F15" s="124"/>
      <c r="G15" s="126"/>
      <c r="H15" s="123"/>
      <c r="I15" s="124"/>
      <c r="J15" s="113"/>
      <c r="K15" s="113"/>
      <c r="L15" s="113"/>
      <c r="M15" s="113"/>
    </row>
    <row r="16" spans="1:13" ht="15">
      <c r="A16" s="124"/>
      <c r="B16" s="124"/>
      <c r="C16" s="124"/>
      <c r="D16" s="125"/>
      <c r="E16" s="124"/>
      <c r="F16" s="124"/>
      <c r="G16" s="126"/>
      <c r="H16" s="123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20.45" customHeight="1">
      <c r="A19" s="339" t="s">
        <v>221</v>
      </c>
      <c r="B19" s="340"/>
      <c r="C19" s="340"/>
      <c r="D19" s="340"/>
      <c r="E19" s="340"/>
      <c r="F19" s="340"/>
      <c r="G19" s="341"/>
      <c r="H19" s="127">
        <f>SUM(H8:H18)</f>
        <v>1.8135846750514868</v>
      </c>
      <c r="I19" s="124"/>
      <c r="J19" s="113"/>
      <c r="K19" s="113"/>
      <c r="L19" s="113"/>
      <c r="M19" s="113"/>
    </row>
    <row r="20" spans="1:13" ht="15">
      <c r="A20" s="128"/>
      <c r="B20" s="128"/>
      <c r="C20" s="128"/>
      <c r="D20" s="129"/>
      <c r="E20" s="128"/>
      <c r="F20" s="128"/>
      <c r="G20" s="129"/>
      <c r="H20" s="128"/>
      <c r="I20" s="128"/>
      <c r="J20" s="113"/>
      <c r="K20" s="113"/>
      <c r="L20" s="113"/>
      <c r="M20" s="113"/>
    </row>
    <row r="21" spans="1:13" ht="15">
      <c r="A21" s="112" t="s">
        <v>175</v>
      </c>
      <c r="B21" s="113"/>
      <c r="C21" s="113"/>
      <c r="D21" s="130"/>
      <c r="E21" s="113"/>
      <c r="F21" s="113"/>
      <c r="G21" s="130"/>
      <c r="H21" s="128"/>
      <c r="I21" s="128"/>
      <c r="J21" s="113"/>
      <c r="K21" s="113"/>
      <c r="L21" s="113"/>
      <c r="M21" s="113"/>
    </row>
    <row r="22" spans="1:13" ht="15">
      <c r="A22" s="112" t="s">
        <v>176</v>
      </c>
      <c r="B22" s="131" t="s">
        <v>226</v>
      </c>
      <c r="C22" s="131" t="s">
        <v>227</v>
      </c>
      <c r="D22" s="113"/>
      <c r="E22" s="113"/>
      <c r="F22" s="113"/>
      <c r="G22" s="113"/>
      <c r="H22" s="132"/>
      <c r="I22" s="128"/>
      <c r="J22" s="113"/>
      <c r="K22" s="113"/>
      <c r="L22" s="113"/>
      <c r="M22" s="113"/>
    </row>
    <row r="23" spans="1:13" ht="15">
      <c r="A23" s="133" t="s">
        <v>167</v>
      </c>
      <c r="B23" s="134">
        <f>'Przykładowe stawki wynagrodzeń'!E14</f>
        <v>44.821322413636366</v>
      </c>
      <c r="C23" s="134">
        <f>B23/60</f>
        <v>0.7470220402272728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5">
      <c r="A24" s="135" t="s">
        <v>207</v>
      </c>
      <c r="B24" s="136">
        <f>'Przykładowe stawki wynagrodzeń'!E19</f>
        <v>31.11891829375</v>
      </c>
      <c r="C24" s="136">
        <f aca="true" t="shared" si="1" ref="C24:C25">B24/60</f>
        <v>0.5186486382291666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208</v>
      </c>
      <c r="B25" s="136">
        <f>'Przykładowe stawki wynagrodzeń'!E21</f>
        <v>24.84834975</v>
      </c>
      <c r="C25" s="136">
        <f t="shared" si="1"/>
        <v>0.4141391625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/>
      <c r="B26" s="136"/>
      <c r="C26" s="136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60">
      <c r="A27" s="114" t="s">
        <v>232</v>
      </c>
      <c r="B27" s="114" t="s">
        <v>222</v>
      </c>
      <c r="C27" s="114" t="s">
        <v>214</v>
      </c>
      <c r="D27" s="114" t="s">
        <v>233</v>
      </c>
      <c r="E27" s="114" t="s">
        <v>234</v>
      </c>
      <c r="F27" s="114" t="s">
        <v>223</v>
      </c>
      <c r="G27" s="114" t="s">
        <v>224</v>
      </c>
      <c r="H27" s="113"/>
      <c r="I27" s="113"/>
      <c r="J27" s="113"/>
      <c r="K27" s="113"/>
      <c r="L27" s="113"/>
      <c r="M27" s="113"/>
    </row>
    <row r="28" spans="1:13" ht="15">
      <c r="A28" s="118"/>
      <c r="B28" s="116" t="s">
        <v>153</v>
      </c>
      <c r="C28" s="116" t="s">
        <v>155</v>
      </c>
      <c r="D28" s="116" t="s">
        <v>156</v>
      </c>
      <c r="E28" s="116" t="s">
        <v>157</v>
      </c>
      <c r="F28" s="116" t="s">
        <v>158</v>
      </c>
      <c r="G28" s="137" t="s">
        <v>225</v>
      </c>
      <c r="H28" s="113"/>
      <c r="I28" s="113"/>
      <c r="J28" s="113"/>
      <c r="K28" s="113"/>
      <c r="L28" s="113"/>
      <c r="M28" s="113"/>
    </row>
    <row r="29" spans="1:13" ht="20.45" customHeight="1">
      <c r="A29" s="124" t="s">
        <v>238</v>
      </c>
      <c r="B29" s="119" t="str">
        <f>A24</f>
        <v>technik analityki</v>
      </c>
      <c r="C29" s="119">
        <v>3</v>
      </c>
      <c r="D29" s="119" t="s">
        <v>166</v>
      </c>
      <c r="E29" s="121">
        <v>5</v>
      </c>
      <c r="F29" s="138">
        <f>C24</f>
        <v>0.5186486382291666</v>
      </c>
      <c r="G29" s="139">
        <f>(E29/C29)*F29</f>
        <v>0.8644143970486111</v>
      </c>
      <c r="H29" s="113"/>
      <c r="I29" s="113"/>
      <c r="J29" s="113"/>
      <c r="K29" s="113"/>
      <c r="L29" s="113"/>
      <c r="M29" s="113"/>
    </row>
    <row r="30" spans="1:13" ht="20.45" customHeight="1">
      <c r="A30" s="124" t="s">
        <v>387</v>
      </c>
      <c r="B30" s="119" t="str">
        <f>A25</f>
        <v>pomoc laboratoryjna</v>
      </c>
      <c r="C30" s="125">
        <v>1500</v>
      </c>
      <c r="D30" s="119" t="s">
        <v>166</v>
      </c>
      <c r="E30" s="121">
        <v>5</v>
      </c>
      <c r="F30" s="138">
        <f>C25</f>
        <v>0.4141391625</v>
      </c>
      <c r="G30" s="178">
        <f aca="true" t="shared" si="2" ref="G30:G35">(E30/C30)*F30</f>
        <v>0.0013804638750000001</v>
      </c>
      <c r="H30" s="113"/>
      <c r="I30" s="113"/>
      <c r="J30" s="113"/>
      <c r="K30" s="113"/>
      <c r="L30" s="113"/>
      <c r="M30" s="113"/>
    </row>
    <row r="31" spans="1:13" ht="25.15" customHeight="1">
      <c r="A31" s="124" t="s">
        <v>418</v>
      </c>
      <c r="B31" s="140" t="str">
        <f>A23</f>
        <v>diagnosta laboratoryjny</v>
      </c>
      <c r="C31" s="125">
        <v>1500</v>
      </c>
      <c r="D31" s="119" t="s">
        <v>166</v>
      </c>
      <c r="E31" s="121">
        <v>60</v>
      </c>
      <c r="F31" s="138">
        <f>C23</f>
        <v>0.7470220402272728</v>
      </c>
      <c r="G31" s="178">
        <f t="shared" si="2"/>
        <v>0.029880881609090915</v>
      </c>
      <c r="H31" s="113"/>
      <c r="I31" s="113"/>
      <c r="J31" s="113"/>
      <c r="K31" s="113"/>
      <c r="L31" s="113"/>
      <c r="M31" s="113"/>
    </row>
    <row r="32" spans="1:13" ht="19.9" customHeight="1">
      <c r="A32" s="124" t="s">
        <v>420</v>
      </c>
      <c r="B32" s="119" t="str">
        <f>A23</f>
        <v>diagnosta laboratoryjny</v>
      </c>
      <c r="C32" s="125">
        <v>60</v>
      </c>
      <c r="D32" s="119" t="s">
        <v>166</v>
      </c>
      <c r="E32" s="121">
        <v>35</v>
      </c>
      <c r="F32" s="138">
        <f>C23</f>
        <v>0.7470220402272728</v>
      </c>
      <c r="G32" s="178">
        <f t="shared" si="2"/>
        <v>0.4357628567992425</v>
      </c>
      <c r="H32" s="113"/>
      <c r="I32" s="113"/>
      <c r="J32" s="113"/>
      <c r="K32" s="113"/>
      <c r="L32" s="113"/>
      <c r="M32" s="113"/>
    </row>
    <row r="33" spans="1:13" ht="19.9" customHeight="1">
      <c r="A33" s="124" t="s">
        <v>317</v>
      </c>
      <c r="B33" s="119" t="str">
        <f>A23</f>
        <v>diagnosta laboratoryjny</v>
      </c>
      <c r="C33" s="125">
        <v>60</v>
      </c>
      <c r="D33" s="119" t="s">
        <v>166</v>
      </c>
      <c r="E33" s="121">
        <v>20</v>
      </c>
      <c r="F33" s="138">
        <f>C23</f>
        <v>0.7470220402272728</v>
      </c>
      <c r="G33" s="178">
        <f t="shared" si="2"/>
        <v>0.24900734674242425</v>
      </c>
      <c r="H33" s="113"/>
      <c r="I33" s="113"/>
      <c r="J33" s="113"/>
      <c r="K33" s="113"/>
      <c r="L33" s="113"/>
      <c r="M33" s="113"/>
    </row>
    <row r="34" spans="1:13" ht="19.9" customHeight="1">
      <c r="A34" s="336" t="s">
        <v>318</v>
      </c>
      <c r="B34" s="119" t="str">
        <f>A24</f>
        <v>technik analityki</v>
      </c>
      <c r="C34" s="125">
        <v>1500</v>
      </c>
      <c r="D34" s="119" t="s">
        <v>166</v>
      </c>
      <c r="E34" s="121">
        <v>15</v>
      </c>
      <c r="F34" s="138">
        <f>C24</f>
        <v>0.5186486382291666</v>
      </c>
      <c r="G34" s="178">
        <f t="shared" si="2"/>
        <v>0.005186486382291667</v>
      </c>
      <c r="H34" s="113"/>
      <c r="I34" s="113"/>
      <c r="J34" s="113"/>
      <c r="K34" s="113"/>
      <c r="L34" s="113"/>
      <c r="M34" s="113"/>
    </row>
    <row r="35" spans="1:13" ht="19.9" customHeight="1">
      <c r="A35" s="337"/>
      <c r="B35" s="119" t="str">
        <f>A25</f>
        <v>pomoc laboratoryjna</v>
      </c>
      <c r="C35" s="125">
        <v>1500</v>
      </c>
      <c r="D35" s="119" t="s">
        <v>166</v>
      </c>
      <c r="E35" s="121">
        <v>15</v>
      </c>
      <c r="F35" s="138">
        <f>C25</f>
        <v>0.4141391625</v>
      </c>
      <c r="G35" s="178">
        <f t="shared" si="2"/>
        <v>0.004141391625</v>
      </c>
      <c r="H35" s="113"/>
      <c r="I35" s="113"/>
      <c r="J35" s="113"/>
      <c r="K35" s="113"/>
      <c r="L35" s="113"/>
      <c r="M35" s="113"/>
    </row>
    <row r="36" spans="1:13" ht="15">
      <c r="A36" s="339" t="s">
        <v>279</v>
      </c>
      <c r="B36" s="340"/>
      <c r="C36" s="340"/>
      <c r="D36" s="340"/>
      <c r="E36" s="340"/>
      <c r="F36" s="340"/>
      <c r="G36" s="127">
        <f>SUM(G29:G35)</f>
        <v>1.5897738240816603</v>
      </c>
      <c r="H36" s="113"/>
      <c r="I36" s="113"/>
      <c r="J36" s="113"/>
      <c r="K36" s="113"/>
      <c r="L36" s="113"/>
      <c r="M36" s="113"/>
    </row>
    <row r="37" spans="1:13" ht="15">
      <c r="A37" s="142"/>
      <c r="B37" s="142"/>
      <c r="C37" s="142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ht="15">
      <c r="A38" s="142"/>
      <c r="B38" s="142"/>
      <c r="C38" s="14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26.45" customHeight="1">
      <c r="A39" s="342" t="s">
        <v>334</v>
      </c>
      <c r="B39" s="342"/>
      <c r="C39" s="134">
        <f>H19</f>
        <v>1.8135846750514868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25.15" customHeight="1">
      <c r="A40" s="335" t="s">
        <v>335</v>
      </c>
      <c r="B40" s="335"/>
      <c r="C40" s="134">
        <f>G36</f>
        <v>1.5897738240816603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25.15" customHeight="1">
      <c r="A41" s="175" t="s">
        <v>209</v>
      </c>
      <c r="B41" s="176"/>
      <c r="C41" s="177">
        <f>SUM(C39:C40)</f>
        <v>3.403358499133147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8" spans="1:13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</sheetData>
  <mergeCells count="6">
    <mergeCell ref="A40:B40"/>
    <mergeCell ref="B1:C1"/>
    <mergeCell ref="A19:G19"/>
    <mergeCell ref="A34:A35"/>
    <mergeCell ref="A36:F36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BB62E-78E1-4CAE-81D0-101F2C5CF395}">
  <dimension ref="A1:J25"/>
  <sheetViews>
    <sheetView workbookViewId="0" topLeftCell="A1">
      <selection activeCell="F7" sqref="F7"/>
    </sheetView>
  </sheetViews>
  <sheetFormatPr defaultColWidth="9.140625" defaultRowHeight="15"/>
  <cols>
    <col min="1" max="1" width="16.140625" style="156" customWidth="1"/>
    <col min="2" max="2" width="47.7109375" style="156" customWidth="1"/>
    <col min="3" max="3" width="28.7109375" style="156" customWidth="1"/>
    <col min="4" max="4" width="9.8515625" style="156" customWidth="1"/>
    <col min="5" max="5" width="12.7109375" style="156" customWidth="1"/>
    <col min="6" max="6" width="10.28125" style="156" customWidth="1"/>
    <col min="7" max="7" width="10.7109375" style="156" customWidth="1"/>
    <col min="8" max="8" width="16.00390625" style="156" customWidth="1"/>
    <col min="9" max="9" width="32.00390625" style="156" customWidth="1"/>
    <col min="10" max="257" width="9.140625" style="156" customWidth="1"/>
    <col min="258" max="258" width="18.28125" style="156" customWidth="1"/>
    <col min="259" max="259" width="54.7109375" style="156" customWidth="1"/>
    <col min="260" max="260" width="9.8515625" style="156" customWidth="1"/>
    <col min="261" max="261" width="12.7109375" style="156" customWidth="1"/>
    <col min="262" max="262" width="10.28125" style="156" customWidth="1"/>
    <col min="263" max="263" width="10.7109375" style="156" customWidth="1"/>
    <col min="264" max="264" width="16.00390625" style="156" customWidth="1"/>
    <col min="265" max="513" width="9.140625" style="156" customWidth="1"/>
    <col min="514" max="514" width="18.28125" style="156" customWidth="1"/>
    <col min="515" max="515" width="54.7109375" style="156" customWidth="1"/>
    <col min="516" max="516" width="9.8515625" style="156" customWidth="1"/>
    <col min="517" max="517" width="12.7109375" style="156" customWidth="1"/>
    <col min="518" max="518" width="10.28125" style="156" customWidth="1"/>
    <col min="519" max="519" width="10.7109375" style="156" customWidth="1"/>
    <col min="520" max="520" width="16.00390625" style="156" customWidth="1"/>
    <col min="521" max="769" width="9.140625" style="156" customWidth="1"/>
    <col min="770" max="770" width="18.28125" style="156" customWidth="1"/>
    <col min="771" max="771" width="54.7109375" style="156" customWidth="1"/>
    <col min="772" max="772" width="9.8515625" style="156" customWidth="1"/>
    <col min="773" max="773" width="12.7109375" style="156" customWidth="1"/>
    <col min="774" max="774" width="10.28125" style="156" customWidth="1"/>
    <col min="775" max="775" width="10.7109375" style="156" customWidth="1"/>
    <col min="776" max="776" width="16.00390625" style="156" customWidth="1"/>
    <col min="777" max="1025" width="9.140625" style="156" customWidth="1"/>
    <col min="1026" max="1026" width="18.28125" style="156" customWidth="1"/>
    <col min="1027" max="1027" width="54.7109375" style="156" customWidth="1"/>
    <col min="1028" max="1028" width="9.8515625" style="156" customWidth="1"/>
    <col min="1029" max="1029" width="12.7109375" style="156" customWidth="1"/>
    <col min="1030" max="1030" width="10.28125" style="156" customWidth="1"/>
    <col min="1031" max="1031" width="10.7109375" style="156" customWidth="1"/>
    <col min="1032" max="1032" width="16.00390625" style="156" customWidth="1"/>
    <col min="1033" max="1281" width="9.140625" style="156" customWidth="1"/>
    <col min="1282" max="1282" width="18.28125" style="156" customWidth="1"/>
    <col min="1283" max="1283" width="54.7109375" style="156" customWidth="1"/>
    <col min="1284" max="1284" width="9.8515625" style="156" customWidth="1"/>
    <col min="1285" max="1285" width="12.7109375" style="156" customWidth="1"/>
    <col min="1286" max="1286" width="10.28125" style="156" customWidth="1"/>
    <col min="1287" max="1287" width="10.7109375" style="156" customWidth="1"/>
    <col min="1288" max="1288" width="16.00390625" style="156" customWidth="1"/>
    <col min="1289" max="1537" width="9.140625" style="156" customWidth="1"/>
    <col min="1538" max="1538" width="18.28125" style="156" customWidth="1"/>
    <col min="1539" max="1539" width="54.7109375" style="156" customWidth="1"/>
    <col min="1540" max="1540" width="9.8515625" style="156" customWidth="1"/>
    <col min="1541" max="1541" width="12.7109375" style="156" customWidth="1"/>
    <col min="1542" max="1542" width="10.28125" style="156" customWidth="1"/>
    <col min="1543" max="1543" width="10.7109375" style="156" customWidth="1"/>
    <col min="1544" max="1544" width="16.00390625" style="156" customWidth="1"/>
    <col min="1545" max="1793" width="9.140625" style="156" customWidth="1"/>
    <col min="1794" max="1794" width="18.28125" style="156" customWidth="1"/>
    <col min="1795" max="1795" width="54.7109375" style="156" customWidth="1"/>
    <col min="1796" max="1796" width="9.8515625" style="156" customWidth="1"/>
    <col min="1797" max="1797" width="12.7109375" style="156" customWidth="1"/>
    <col min="1798" max="1798" width="10.28125" style="156" customWidth="1"/>
    <col min="1799" max="1799" width="10.7109375" style="156" customWidth="1"/>
    <col min="1800" max="1800" width="16.00390625" style="156" customWidth="1"/>
    <col min="1801" max="2049" width="9.140625" style="156" customWidth="1"/>
    <col min="2050" max="2050" width="18.28125" style="156" customWidth="1"/>
    <col min="2051" max="2051" width="54.7109375" style="156" customWidth="1"/>
    <col min="2052" max="2052" width="9.8515625" style="156" customWidth="1"/>
    <col min="2053" max="2053" width="12.7109375" style="156" customWidth="1"/>
    <col min="2054" max="2054" width="10.28125" style="156" customWidth="1"/>
    <col min="2055" max="2055" width="10.7109375" style="156" customWidth="1"/>
    <col min="2056" max="2056" width="16.00390625" style="156" customWidth="1"/>
    <col min="2057" max="2305" width="9.140625" style="156" customWidth="1"/>
    <col min="2306" max="2306" width="18.28125" style="156" customWidth="1"/>
    <col min="2307" max="2307" width="54.7109375" style="156" customWidth="1"/>
    <col min="2308" max="2308" width="9.8515625" style="156" customWidth="1"/>
    <col min="2309" max="2309" width="12.7109375" style="156" customWidth="1"/>
    <col min="2310" max="2310" width="10.28125" style="156" customWidth="1"/>
    <col min="2311" max="2311" width="10.7109375" style="156" customWidth="1"/>
    <col min="2312" max="2312" width="16.00390625" style="156" customWidth="1"/>
    <col min="2313" max="2561" width="9.140625" style="156" customWidth="1"/>
    <col min="2562" max="2562" width="18.28125" style="156" customWidth="1"/>
    <col min="2563" max="2563" width="54.7109375" style="156" customWidth="1"/>
    <col min="2564" max="2564" width="9.8515625" style="156" customWidth="1"/>
    <col min="2565" max="2565" width="12.7109375" style="156" customWidth="1"/>
    <col min="2566" max="2566" width="10.28125" style="156" customWidth="1"/>
    <col min="2567" max="2567" width="10.7109375" style="156" customWidth="1"/>
    <col min="2568" max="2568" width="16.00390625" style="156" customWidth="1"/>
    <col min="2569" max="2817" width="9.140625" style="156" customWidth="1"/>
    <col min="2818" max="2818" width="18.28125" style="156" customWidth="1"/>
    <col min="2819" max="2819" width="54.7109375" style="156" customWidth="1"/>
    <col min="2820" max="2820" width="9.8515625" style="156" customWidth="1"/>
    <col min="2821" max="2821" width="12.7109375" style="156" customWidth="1"/>
    <col min="2822" max="2822" width="10.28125" style="156" customWidth="1"/>
    <col min="2823" max="2823" width="10.7109375" style="156" customWidth="1"/>
    <col min="2824" max="2824" width="16.00390625" style="156" customWidth="1"/>
    <col min="2825" max="3073" width="9.140625" style="156" customWidth="1"/>
    <col min="3074" max="3074" width="18.28125" style="156" customWidth="1"/>
    <col min="3075" max="3075" width="54.7109375" style="156" customWidth="1"/>
    <col min="3076" max="3076" width="9.8515625" style="156" customWidth="1"/>
    <col min="3077" max="3077" width="12.7109375" style="156" customWidth="1"/>
    <col min="3078" max="3078" width="10.28125" style="156" customWidth="1"/>
    <col min="3079" max="3079" width="10.7109375" style="156" customWidth="1"/>
    <col min="3080" max="3080" width="16.00390625" style="156" customWidth="1"/>
    <col min="3081" max="3329" width="9.140625" style="156" customWidth="1"/>
    <col min="3330" max="3330" width="18.28125" style="156" customWidth="1"/>
    <col min="3331" max="3331" width="54.7109375" style="156" customWidth="1"/>
    <col min="3332" max="3332" width="9.8515625" style="156" customWidth="1"/>
    <col min="3333" max="3333" width="12.7109375" style="156" customWidth="1"/>
    <col min="3334" max="3334" width="10.28125" style="156" customWidth="1"/>
    <col min="3335" max="3335" width="10.7109375" style="156" customWidth="1"/>
    <col min="3336" max="3336" width="16.00390625" style="156" customWidth="1"/>
    <col min="3337" max="3585" width="9.140625" style="156" customWidth="1"/>
    <col min="3586" max="3586" width="18.28125" style="156" customWidth="1"/>
    <col min="3587" max="3587" width="54.7109375" style="156" customWidth="1"/>
    <col min="3588" max="3588" width="9.8515625" style="156" customWidth="1"/>
    <col min="3589" max="3589" width="12.7109375" style="156" customWidth="1"/>
    <col min="3590" max="3590" width="10.28125" style="156" customWidth="1"/>
    <col min="3591" max="3591" width="10.7109375" style="156" customWidth="1"/>
    <col min="3592" max="3592" width="16.00390625" style="156" customWidth="1"/>
    <col min="3593" max="3841" width="9.140625" style="156" customWidth="1"/>
    <col min="3842" max="3842" width="18.28125" style="156" customWidth="1"/>
    <col min="3843" max="3843" width="54.7109375" style="156" customWidth="1"/>
    <col min="3844" max="3844" width="9.8515625" style="156" customWidth="1"/>
    <col min="3845" max="3845" width="12.7109375" style="156" customWidth="1"/>
    <col min="3846" max="3846" width="10.28125" style="156" customWidth="1"/>
    <col min="3847" max="3847" width="10.7109375" style="156" customWidth="1"/>
    <col min="3848" max="3848" width="16.00390625" style="156" customWidth="1"/>
    <col min="3849" max="4097" width="9.140625" style="156" customWidth="1"/>
    <col min="4098" max="4098" width="18.28125" style="156" customWidth="1"/>
    <col min="4099" max="4099" width="54.7109375" style="156" customWidth="1"/>
    <col min="4100" max="4100" width="9.8515625" style="156" customWidth="1"/>
    <col min="4101" max="4101" width="12.7109375" style="156" customWidth="1"/>
    <col min="4102" max="4102" width="10.28125" style="156" customWidth="1"/>
    <col min="4103" max="4103" width="10.7109375" style="156" customWidth="1"/>
    <col min="4104" max="4104" width="16.00390625" style="156" customWidth="1"/>
    <col min="4105" max="4353" width="9.140625" style="156" customWidth="1"/>
    <col min="4354" max="4354" width="18.28125" style="156" customWidth="1"/>
    <col min="4355" max="4355" width="54.7109375" style="156" customWidth="1"/>
    <col min="4356" max="4356" width="9.8515625" style="156" customWidth="1"/>
    <col min="4357" max="4357" width="12.7109375" style="156" customWidth="1"/>
    <col min="4358" max="4358" width="10.28125" style="156" customWidth="1"/>
    <col min="4359" max="4359" width="10.7109375" style="156" customWidth="1"/>
    <col min="4360" max="4360" width="16.00390625" style="156" customWidth="1"/>
    <col min="4361" max="4609" width="9.140625" style="156" customWidth="1"/>
    <col min="4610" max="4610" width="18.28125" style="156" customWidth="1"/>
    <col min="4611" max="4611" width="54.7109375" style="156" customWidth="1"/>
    <col min="4612" max="4612" width="9.8515625" style="156" customWidth="1"/>
    <col min="4613" max="4613" width="12.7109375" style="156" customWidth="1"/>
    <col min="4614" max="4614" width="10.28125" style="156" customWidth="1"/>
    <col min="4615" max="4615" width="10.7109375" style="156" customWidth="1"/>
    <col min="4616" max="4616" width="16.00390625" style="156" customWidth="1"/>
    <col min="4617" max="4865" width="9.140625" style="156" customWidth="1"/>
    <col min="4866" max="4866" width="18.28125" style="156" customWidth="1"/>
    <col min="4867" max="4867" width="54.7109375" style="156" customWidth="1"/>
    <col min="4868" max="4868" width="9.8515625" style="156" customWidth="1"/>
    <col min="4869" max="4869" width="12.7109375" style="156" customWidth="1"/>
    <col min="4870" max="4870" width="10.28125" style="156" customWidth="1"/>
    <col min="4871" max="4871" width="10.7109375" style="156" customWidth="1"/>
    <col min="4872" max="4872" width="16.00390625" style="156" customWidth="1"/>
    <col min="4873" max="5121" width="9.140625" style="156" customWidth="1"/>
    <col min="5122" max="5122" width="18.28125" style="156" customWidth="1"/>
    <col min="5123" max="5123" width="54.7109375" style="156" customWidth="1"/>
    <col min="5124" max="5124" width="9.8515625" style="156" customWidth="1"/>
    <col min="5125" max="5125" width="12.7109375" style="156" customWidth="1"/>
    <col min="5126" max="5126" width="10.28125" style="156" customWidth="1"/>
    <col min="5127" max="5127" width="10.7109375" style="156" customWidth="1"/>
    <col min="5128" max="5128" width="16.00390625" style="156" customWidth="1"/>
    <col min="5129" max="5377" width="9.140625" style="156" customWidth="1"/>
    <col min="5378" max="5378" width="18.28125" style="156" customWidth="1"/>
    <col min="5379" max="5379" width="54.7109375" style="156" customWidth="1"/>
    <col min="5380" max="5380" width="9.8515625" style="156" customWidth="1"/>
    <col min="5381" max="5381" width="12.7109375" style="156" customWidth="1"/>
    <col min="5382" max="5382" width="10.28125" style="156" customWidth="1"/>
    <col min="5383" max="5383" width="10.7109375" style="156" customWidth="1"/>
    <col min="5384" max="5384" width="16.00390625" style="156" customWidth="1"/>
    <col min="5385" max="5633" width="9.140625" style="156" customWidth="1"/>
    <col min="5634" max="5634" width="18.28125" style="156" customWidth="1"/>
    <col min="5635" max="5635" width="54.7109375" style="156" customWidth="1"/>
    <col min="5636" max="5636" width="9.8515625" style="156" customWidth="1"/>
    <col min="5637" max="5637" width="12.7109375" style="156" customWidth="1"/>
    <col min="5638" max="5638" width="10.28125" style="156" customWidth="1"/>
    <col min="5639" max="5639" width="10.7109375" style="156" customWidth="1"/>
    <col min="5640" max="5640" width="16.00390625" style="156" customWidth="1"/>
    <col min="5641" max="5889" width="9.140625" style="156" customWidth="1"/>
    <col min="5890" max="5890" width="18.28125" style="156" customWidth="1"/>
    <col min="5891" max="5891" width="54.7109375" style="156" customWidth="1"/>
    <col min="5892" max="5892" width="9.8515625" style="156" customWidth="1"/>
    <col min="5893" max="5893" width="12.7109375" style="156" customWidth="1"/>
    <col min="5894" max="5894" width="10.28125" style="156" customWidth="1"/>
    <col min="5895" max="5895" width="10.7109375" style="156" customWidth="1"/>
    <col min="5896" max="5896" width="16.00390625" style="156" customWidth="1"/>
    <col min="5897" max="6145" width="9.140625" style="156" customWidth="1"/>
    <col min="6146" max="6146" width="18.28125" style="156" customWidth="1"/>
    <col min="6147" max="6147" width="54.7109375" style="156" customWidth="1"/>
    <col min="6148" max="6148" width="9.8515625" style="156" customWidth="1"/>
    <col min="6149" max="6149" width="12.7109375" style="156" customWidth="1"/>
    <col min="6150" max="6150" width="10.28125" style="156" customWidth="1"/>
    <col min="6151" max="6151" width="10.7109375" style="156" customWidth="1"/>
    <col min="6152" max="6152" width="16.00390625" style="156" customWidth="1"/>
    <col min="6153" max="6401" width="9.140625" style="156" customWidth="1"/>
    <col min="6402" max="6402" width="18.28125" style="156" customWidth="1"/>
    <col min="6403" max="6403" width="54.7109375" style="156" customWidth="1"/>
    <col min="6404" max="6404" width="9.8515625" style="156" customWidth="1"/>
    <col min="6405" max="6405" width="12.7109375" style="156" customWidth="1"/>
    <col min="6406" max="6406" width="10.28125" style="156" customWidth="1"/>
    <col min="6407" max="6407" width="10.7109375" style="156" customWidth="1"/>
    <col min="6408" max="6408" width="16.00390625" style="156" customWidth="1"/>
    <col min="6409" max="6657" width="9.140625" style="156" customWidth="1"/>
    <col min="6658" max="6658" width="18.28125" style="156" customWidth="1"/>
    <col min="6659" max="6659" width="54.7109375" style="156" customWidth="1"/>
    <col min="6660" max="6660" width="9.8515625" style="156" customWidth="1"/>
    <col min="6661" max="6661" width="12.7109375" style="156" customWidth="1"/>
    <col min="6662" max="6662" width="10.28125" style="156" customWidth="1"/>
    <col min="6663" max="6663" width="10.7109375" style="156" customWidth="1"/>
    <col min="6664" max="6664" width="16.00390625" style="156" customWidth="1"/>
    <col min="6665" max="6913" width="9.140625" style="156" customWidth="1"/>
    <col min="6914" max="6914" width="18.28125" style="156" customWidth="1"/>
    <col min="6915" max="6915" width="54.7109375" style="156" customWidth="1"/>
    <col min="6916" max="6916" width="9.8515625" style="156" customWidth="1"/>
    <col min="6917" max="6917" width="12.7109375" style="156" customWidth="1"/>
    <col min="6918" max="6918" width="10.28125" style="156" customWidth="1"/>
    <col min="6919" max="6919" width="10.7109375" style="156" customWidth="1"/>
    <col min="6920" max="6920" width="16.00390625" style="156" customWidth="1"/>
    <col min="6921" max="7169" width="9.140625" style="156" customWidth="1"/>
    <col min="7170" max="7170" width="18.28125" style="156" customWidth="1"/>
    <col min="7171" max="7171" width="54.7109375" style="156" customWidth="1"/>
    <col min="7172" max="7172" width="9.8515625" style="156" customWidth="1"/>
    <col min="7173" max="7173" width="12.7109375" style="156" customWidth="1"/>
    <col min="7174" max="7174" width="10.28125" style="156" customWidth="1"/>
    <col min="7175" max="7175" width="10.7109375" style="156" customWidth="1"/>
    <col min="7176" max="7176" width="16.00390625" style="156" customWidth="1"/>
    <col min="7177" max="7425" width="9.140625" style="156" customWidth="1"/>
    <col min="7426" max="7426" width="18.28125" style="156" customWidth="1"/>
    <col min="7427" max="7427" width="54.7109375" style="156" customWidth="1"/>
    <col min="7428" max="7428" width="9.8515625" style="156" customWidth="1"/>
    <col min="7429" max="7429" width="12.7109375" style="156" customWidth="1"/>
    <col min="7430" max="7430" width="10.28125" style="156" customWidth="1"/>
    <col min="7431" max="7431" width="10.7109375" style="156" customWidth="1"/>
    <col min="7432" max="7432" width="16.00390625" style="156" customWidth="1"/>
    <col min="7433" max="7681" width="9.140625" style="156" customWidth="1"/>
    <col min="7682" max="7682" width="18.28125" style="156" customWidth="1"/>
    <col min="7683" max="7683" width="54.7109375" style="156" customWidth="1"/>
    <col min="7684" max="7684" width="9.8515625" style="156" customWidth="1"/>
    <col min="7685" max="7685" width="12.7109375" style="156" customWidth="1"/>
    <col min="7686" max="7686" width="10.28125" style="156" customWidth="1"/>
    <col min="7687" max="7687" width="10.7109375" style="156" customWidth="1"/>
    <col min="7688" max="7688" width="16.00390625" style="156" customWidth="1"/>
    <col min="7689" max="7937" width="9.140625" style="156" customWidth="1"/>
    <col min="7938" max="7938" width="18.28125" style="156" customWidth="1"/>
    <col min="7939" max="7939" width="54.7109375" style="156" customWidth="1"/>
    <col min="7940" max="7940" width="9.8515625" style="156" customWidth="1"/>
    <col min="7941" max="7941" width="12.7109375" style="156" customWidth="1"/>
    <col min="7942" max="7942" width="10.28125" style="156" customWidth="1"/>
    <col min="7943" max="7943" width="10.7109375" style="156" customWidth="1"/>
    <col min="7944" max="7944" width="16.00390625" style="156" customWidth="1"/>
    <col min="7945" max="8193" width="9.140625" style="156" customWidth="1"/>
    <col min="8194" max="8194" width="18.28125" style="156" customWidth="1"/>
    <col min="8195" max="8195" width="54.7109375" style="156" customWidth="1"/>
    <col min="8196" max="8196" width="9.8515625" style="156" customWidth="1"/>
    <col min="8197" max="8197" width="12.7109375" style="156" customWidth="1"/>
    <col min="8198" max="8198" width="10.28125" style="156" customWidth="1"/>
    <col min="8199" max="8199" width="10.7109375" style="156" customWidth="1"/>
    <col min="8200" max="8200" width="16.00390625" style="156" customWidth="1"/>
    <col min="8201" max="8449" width="9.140625" style="156" customWidth="1"/>
    <col min="8450" max="8450" width="18.28125" style="156" customWidth="1"/>
    <col min="8451" max="8451" width="54.7109375" style="156" customWidth="1"/>
    <col min="8452" max="8452" width="9.8515625" style="156" customWidth="1"/>
    <col min="8453" max="8453" width="12.7109375" style="156" customWidth="1"/>
    <col min="8454" max="8454" width="10.28125" style="156" customWidth="1"/>
    <col min="8455" max="8455" width="10.7109375" style="156" customWidth="1"/>
    <col min="8456" max="8456" width="16.00390625" style="156" customWidth="1"/>
    <col min="8457" max="8705" width="9.140625" style="156" customWidth="1"/>
    <col min="8706" max="8706" width="18.28125" style="156" customWidth="1"/>
    <col min="8707" max="8707" width="54.7109375" style="156" customWidth="1"/>
    <col min="8708" max="8708" width="9.8515625" style="156" customWidth="1"/>
    <col min="8709" max="8709" width="12.7109375" style="156" customWidth="1"/>
    <col min="8710" max="8710" width="10.28125" style="156" customWidth="1"/>
    <col min="8711" max="8711" width="10.7109375" style="156" customWidth="1"/>
    <col min="8712" max="8712" width="16.00390625" style="156" customWidth="1"/>
    <col min="8713" max="8961" width="9.140625" style="156" customWidth="1"/>
    <col min="8962" max="8962" width="18.28125" style="156" customWidth="1"/>
    <col min="8963" max="8963" width="54.7109375" style="156" customWidth="1"/>
    <col min="8964" max="8964" width="9.8515625" style="156" customWidth="1"/>
    <col min="8965" max="8965" width="12.7109375" style="156" customWidth="1"/>
    <col min="8966" max="8966" width="10.28125" style="156" customWidth="1"/>
    <col min="8967" max="8967" width="10.7109375" style="156" customWidth="1"/>
    <col min="8968" max="8968" width="16.00390625" style="156" customWidth="1"/>
    <col min="8969" max="9217" width="9.140625" style="156" customWidth="1"/>
    <col min="9218" max="9218" width="18.28125" style="156" customWidth="1"/>
    <col min="9219" max="9219" width="54.7109375" style="156" customWidth="1"/>
    <col min="9220" max="9220" width="9.8515625" style="156" customWidth="1"/>
    <col min="9221" max="9221" width="12.7109375" style="156" customWidth="1"/>
    <col min="9222" max="9222" width="10.28125" style="156" customWidth="1"/>
    <col min="9223" max="9223" width="10.7109375" style="156" customWidth="1"/>
    <col min="9224" max="9224" width="16.00390625" style="156" customWidth="1"/>
    <col min="9225" max="9473" width="9.140625" style="156" customWidth="1"/>
    <col min="9474" max="9474" width="18.28125" style="156" customWidth="1"/>
    <col min="9475" max="9475" width="54.7109375" style="156" customWidth="1"/>
    <col min="9476" max="9476" width="9.8515625" style="156" customWidth="1"/>
    <col min="9477" max="9477" width="12.7109375" style="156" customWidth="1"/>
    <col min="9478" max="9478" width="10.28125" style="156" customWidth="1"/>
    <col min="9479" max="9479" width="10.7109375" style="156" customWidth="1"/>
    <col min="9480" max="9480" width="16.00390625" style="156" customWidth="1"/>
    <col min="9481" max="9729" width="9.140625" style="156" customWidth="1"/>
    <col min="9730" max="9730" width="18.28125" style="156" customWidth="1"/>
    <col min="9731" max="9731" width="54.7109375" style="156" customWidth="1"/>
    <col min="9732" max="9732" width="9.8515625" style="156" customWidth="1"/>
    <col min="9733" max="9733" width="12.7109375" style="156" customWidth="1"/>
    <col min="9734" max="9734" width="10.28125" style="156" customWidth="1"/>
    <col min="9735" max="9735" width="10.7109375" style="156" customWidth="1"/>
    <col min="9736" max="9736" width="16.00390625" style="156" customWidth="1"/>
    <col min="9737" max="9985" width="9.140625" style="156" customWidth="1"/>
    <col min="9986" max="9986" width="18.28125" style="156" customWidth="1"/>
    <col min="9987" max="9987" width="54.7109375" style="156" customWidth="1"/>
    <col min="9988" max="9988" width="9.8515625" style="156" customWidth="1"/>
    <col min="9989" max="9989" width="12.7109375" style="156" customWidth="1"/>
    <col min="9990" max="9990" width="10.28125" style="156" customWidth="1"/>
    <col min="9991" max="9991" width="10.7109375" style="156" customWidth="1"/>
    <col min="9992" max="9992" width="16.00390625" style="156" customWidth="1"/>
    <col min="9993" max="10241" width="9.140625" style="156" customWidth="1"/>
    <col min="10242" max="10242" width="18.28125" style="156" customWidth="1"/>
    <col min="10243" max="10243" width="54.7109375" style="156" customWidth="1"/>
    <col min="10244" max="10244" width="9.8515625" style="156" customWidth="1"/>
    <col min="10245" max="10245" width="12.7109375" style="156" customWidth="1"/>
    <col min="10246" max="10246" width="10.28125" style="156" customWidth="1"/>
    <col min="10247" max="10247" width="10.7109375" style="156" customWidth="1"/>
    <col min="10248" max="10248" width="16.00390625" style="156" customWidth="1"/>
    <col min="10249" max="10497" width="9.140625" style="156" customWidth="1"/>
    <col min="10498" max="10498" width="18.28125" style="156" customWidth="1"/>
    <col min="10499" max="10499" width="54.7109375" style="156" customWidth="1"/>
    <col min="10500" max="10500" width="9.8515625" style="156" customWidth="1"/>
    <col min="10501" max="10501" width="12.7109375" style="156" customWidth="1"/>
    <col min="10502" max="10502" width="10.28125" style="156" customWidth="1"/>
    <col min="10503" max="10503" width="10.7109375" style="156" customWidth="1"/>
    <col min="10504" max="10504" width="16.00390625" style="156" customWidth="1"/>
    <col min="10505" max="10753" width="9.140625" style="156" customWidth="1"/>
    <col min="10754" max="10754" width="18.28125" style="156" customWidth="1"/>
    <col min="10755" max="10755" width="54.7109375" style="156" customWidth="1"/>
    <col min="10756" max="10756" width="9.8515625" style="156" customWidth="1"/>
    <col min="10757" max="10757" width="12.7109375" style="156" customWidth="1"/>
    <col min="10758" max="10758" width="10.28125" style="156" customWidth="1"/>
    <col min="10759" max="10759" width="10.7109375" style="156" customWidth="1"/>
    <col min="10760" max="10760" width="16.00390625" style="156" customWidth="1"/>
    <col min="10761" max="11009" width="9.140625" style="156" customWidth="1"/>
    <col min="11010" max="11010" width="18.28125" style="156" customWidth="1"/>
    <col min="11011" max="11011" width="54.7109375" style="156" customWidth="1"/>
    <col min="11012" max="11012" width="9.8515625" style="156" customWidth="1"/>
    <col min="11013" max="11013" width="12.7109375" style="156" customWidth="1"/>
    <col min="11014" max="11014" width="10.28125" style="156" customWidth="1"/>
    <col min="11015" max="11015" width="10.7109375" style="156" customWidth="1"/>
    <col min="11016" max="11016" width="16.00390625" style="156" customWidth="1"/>
    <col min="11017" max="11265" width="9.140625" style="156" customWidth="1"/>
    <col min="11266" max="11266" width="18.28125" style="156" customWidth="1"/>
    <col min="11267" max="11267" width="54.7109375" style="156" customWidth="1"/>
    <col min="11268" max="11268" width="9.8515625" style="156" customWidth="1"/>
    <col min="11269" max="11269" width="12.7109375" style="156" customWidth="1"/>
    <col min="11270" max="11270" width="10.28125" style="156" customWidth="1"/>
    <col min="11271" max="11271" width="10.7109375" style="156" customWidth="1"/>
    <col min="11272" max="11272" width="16.00390625" style="156" customWidth="1"/>
    <col min="11273" max="11521" width="9.140625" style="156" customWidth="1"/>
    <col min="11522" max="11522" width="18.28125" style="156" customWidth="1"/>
    <col min="11523" max="11523" width="54.7109375" style="156" customWidth="1"/>
    <col min="11524" max="11524" width="9.8515625" style="156" customWidth="1"/>
    <col min="11525" max="11525" width="12.7109375" style="156" customWidth="1"/>
    <col min="11526" max="11526" width="10.28125" style="156" customWidth="1"/>
    <col min="11527" max="11527" width="10.7109375" style="156" customWidth="1"/>
    <col min="11528" max="11528" width="16.00390625" style="156" customWidth="1"/>
    <col min="11529" max="11777" width="9.140625" style="156" customWidth="1"/>
    <col min="11778" max="11778" width="18.28125" style="156" customWidth="1"/>
    <col min="11779" max="11779" width="54.7109375" style="156" customWidth="1"/>
    <col min="11780" max="11780" width="9.8515625" style="156" customWidth="1"/>
    <col min="11781" max="11781" width="12.7109375" style="156" customWidth="1"/>
    <col min="11782" max="11782" width="10.28125" style="156" customWidth="1"/>
    <col min="11783" max="11783" width="10.7109375" style="156" customWidth="1"/>
    <col min="11784" max="11784" width="16.00390625" style="156" customWidth="1"/>
    <col min="11785" max="12033" width="9.140625" style="156" customWidth="1"/>
    <col min="12034" max="12034" width="18.28125" style="156" customWidth="1"/>
    <col min="12035" max="12035" width="54.7109375" style="156" customWidth="1"/>
    <col min="12036" max="12036" width="9.8515625" style="156" customWidth="1"/>
    <col min="12037" max="12037" width="12.7109375" style="156" customWidth="1"/>
    <col min="12038" max="12038" width="10.28125" style="156" customWidth="1"/>
    <col min="12039" max="12039" width="10.7109375" style="156" customWidth="1"/>
    <col min="12040" max="12040" width="16.00390625" style="156" customWidth="1"/>
    <col min="12041" max="12289" width="9.140625" style="156" customWidth="1"/>
    <col min="12290" max="12290" width="18.28125" style="156" customWidth="1"/>
    <col min="12291" max="12291" width="54.7109375" style="156" customWidth="1"/>
    <col min="12292" max="12292" width="9.8515625" style="156" customWidth="1"/>
    <col min="12293" max="12293" width="12.7109375" style="156" customWidth="1"/>
    <col min="12294" max="12294" width="10.28125" style="156" customWidth="1"/>
    <col min="12295" max="12295" width="10.7109375" style="156" customWidth="1"/>
    <col min="12296" max="12296" width="16.00390625" style="156" customWidth="1"/>
    <col min="12297" max="12545" width="9.140625" style="156" customWidth="1"/>
    <col min="12546" max="12546" width="18.28125" style="156" customWidth="1"/>
    <col min="12547" max="12547" width="54.7109375" style="156" customWidth="1"/>
    <col min="12548" max="12548" width="9.8515625" style="156" customWidth="1"/>
    <col min="12549" max="12549" width="12.7109375" style="156" customWidth="1"/>
    <col min="12550" max="12550" width="10.28125" style="156" customWidth="1"/>
    <col min="12551" max="12551" width="10.7109375" style="156" customWidth="1"/>
    <col min="12552" max="12552" width="16.00390625" style="156" customWidth="1"/>
    <col min="12553" max="12801" width="9.140625" style="156" customWidth="1"/>
    <col min="12802" max="12802" width="18.28125" style="156" customWidth="1"/>
    <col min="12803" max="12803" width="54.7109375" style="156" customWidth="1"/>
    <col min="12804" max="12804" width="9.8515625" style="156" customWidth="1"/>
    <col min="12805" max="12805" width="12.7109375" style="156" customWidth="1"/>
    <col min="12806" max="12806" width="10.28125" style="156" customWidth="1"/>
    <col min="12807" max="12807" width="10.7109375" style="156" customWidth="1"/>
    <col min="12808" max="12808" width="16.00390625" style="156" customWidth="1"/>
    <col min="12809" max="13057" width="9.140625" style="156" customWidth="1"/>
    <col min="13058" max="13058" width="18.28125" style="156" customWidth="1"/>
    <col min="13059" max="13059" width="54.7109375" style="156" customWidth="1"/>
    <col min="13060" max="13060" width="9.8515625" style="156" customWidth="1"/>
    <col min="13061" max="13061" width="12.7109375" style="156" customWidth="1"/>
    <col min="13062" max="13062" width="10.28125" style="156" customWidth="1"/>
    <col min="13063" max="13063" width="10.7109375" style="156" customWidth="1"/>
    <col min="13064" max="13064" width="16.00390625" style="156" customWidth="1"/>
    <col min="13065" max="13313" width="9.140625" style="156" customWidth="1"/>
    <col min="13314" max="13314" width="18.28125" style="156" customWidth="1"/>
    <col min="13315" max="13315" width="54.7109375" style="156" customWidth="1"/>
    <col min="13316" max="13316" width="9.8515625" style="156" customWidth="1"/>
    <col min="13317" max="13317" width="12.7109375" style="156" customWidth="1"/>
    <col min="13318" max="13318" width="10.28125" style="156" customWidth="1"/>
    <col min="13319" max="13319" width="10.7109375" style="156" customWidth="1"/>
    <col min="13320" max="13320" width="16.00390625" style="156" customWidth="1"/>
    <col min="13321" max="13569" width="9.140625" style="156" customWidth="1"/>
    <col min="13570" max="13570" width="18.28125" style="156" customWidth="1"/>
    <col min="13571" max="13571" width="54.7109375" style="156" customWidth="1"/>
    <col min="13572" max="13572" width="9.8515625" style="156" customWidth="1"/>
    <col min="13573" max="13573" width="12.7109375" style="156" customWidth="1"/>
    <col min="13574" max="13574" width="10.28125" style="156" customWidth="1"/>
    <col min="13575" max="13575" width="10.7109375" style="156" customWidth="1"/>
    <col min="13576" max="13576" width="16.00390625" style="156" customWidth="1"/>
    <col min="13577" max="13825" width="9.140625" style="156" customWidth="1"/>
    <col min="13826" max="13826" width="18.28125" style="156" customWidth="1"/>
    <col min="13827" max="13827" width="54.7109375" style="156" customWidth="1"/>
    <col min="13828" max="13828" width="9.8515625" style="156" customWidth="1"/>
    <col min="13829" max="13829" width="12.7109375" style="156" customWidth="1"/>
    <col min="13830" max="13830" width="10.28125" style="156" customWidth="1"/>
    <col min="13831" max="13831" width="10.7109375" style="156" customWidth="1"/>
    <col min="13832" max="13832" width="16.00390625" style="156" customWidth="1"/>
    <col min="13833" max="14081" width="9.140625" style="156" customWidth="1"/>
    <col min="14082" max="14082" width="18.28125" style="156" customWidth="1"/>
    <col min="14083" max="14083" width="54.7109375" style="156" customWidth="1"/>
    <col min="14084" max="14084" width="9.8515625" style="156" customWidth="1"/>
    <col min="14085" max="14085" width="12.7109375" style="156" customWidth="1"/>
    <col min="14086" max="14086" width="10.28125" style="156" customWidth="1"/>
    <col min="14087" max="14087" width="10.7109375" style="156" customWidth="1"/>
    <col min="14088" max="14088" width="16.00390625" style="156" customWidth="1"/>
    <col min="14089" max="14337" width="9.140625" style="156" customWidth="1"/>
    <col min="14338" max="14338" width="18.28125" style="156" customWidth="1"/>
    <col min="14339" max="14339" width="54.7109375" style="156" customWidth="1"/>
    <col min="14340" max="14340" width="9.8515625" style="156" customWidth="1"/>
    <col min="14341" max="14341" width="12.7109375" style="156" customWidth="1"/>
    <col min="14342" max="14342" width="10.28125" style="156" customWidth="1"/>
    <col min="14343" max="14343" width="10.7109375" style="156" customWidth="1"/>
    <col min="14344" max="14344" width="16.00390625" style="156" customWidth="1"/>
    <col min="14345" max="14593" width="9.140625" style="156" customWidth="1"/>
    <col min="14594" max="14594" width="18.28125" style="156" customWidth="1"/>
    <col min="14595" max="14595" width="54.7109375" style="156" customWidth="1"/>
    <col min="14596" max="14596" width="9.8515625" style="156" customWidth="1"/>
    <col min="14597" max="14597" width="12.7109375" style="156" customWidth="1"/>
    <col min="14598" max="14598" width="10.28125" style="156" customWidth="1"/>
    <col min="14599" max="14599" width="10.7109375" style="156" customWidth="1"/>
    <col min="14600" max="14600" width="16.00390625" style="156" customWidth="1"/>
    <col min="14601" max="14849" width="9.140625" style="156" customWidth="1"/>
    <col min="14850" max="14850" width="18.28125" style="156" customWidth="1"/>
    <col min="14851" max="14851" width="54.7109375" style="156" customWidth="1"/>
    <col min="14852" max="14852" width="9.8515625" style="156" customWidth="1"/>
    <col min="14853" max="14853" width="12.7109375" style="156" customWidth="1"/>
    <col min="14854" max="14854" width="10.28125" style="156" customWidth="1"/>
    <col min="14855" max="14855" width="10.7109375" style="156" customWidth="1"/>
    <col min="14856" max="14856" width="16.00390625" style="156" customWidth="1"/>
    <col min="14857" max="15105" width="9.140625" style="156" customWidth="1"/>
    <col min="15106" max="15106" width="18.28125" style="156" customWidth="1"/>
    <col min="15107" max="15107" width="54.7109375" style="156" customWidth="1"/>
    <col min="15108" max="15108" width="9.8515625" style="156" customWidth="1"/>
    <col min="15109" max="15109" width="12.7109375" style="156" customWidth="1"/>
    <col min="15110" max="15110" width="10.28125" style="156" customWidth="1"/>
    <col min="15111" max="15111" width="10.7109375" style="156" customWidth="1"/>
    <col min="15112" max="15112" width="16.00390625" style="156" customWidth="1"/>
    <col min="15113" max="15361" width="9.140625" style="156" customWidth="1"/>
    <col min="15362" max="15362" width="18.28125" style="156" customWidth="1"/>
    <col min="15363" max="15363" width="54.7109375" style="156" customWidth="1"/>
    <col min="15364" max="15364" width="9.8515625" style="156" customWidth="1"/>
    <col min="15365" max="15365" width="12.7109375" style="156" customWidth="1"/>
    <col min="15366" max="15366" width="10.28125" style="156" customWidth="1"/>
    <col min="15367" max="15367" width="10.7109375" style="156" customWidth="1"/>
    <col min="15368" max="15368" width="16.00390625" style="156" customWidth="1"/>
    <col min="15369" max="15617" width="9.140625" style="156" customWidth="1"/>
    <col min="15618" max="15618" width="18.28125" style="156" customWidth="1"/>
    <col min="15619" max="15619" width="54.7109375" style="156" customWidth="1"/>
    <col min="15620" max="15620" width="9.8515625" style="156" customWidth="1"/>
    <col min="15621" max="15621" width="12.7109375" style="156" customWidth="1"/>
    <col min="15622" max="15622" width="10.28125" style="156" customWidth="1"/>
    <col min="15623" max="15623" width="10.7109375" style="156" customWidth="1"/>
    <col min="15624" max="15624" width="16.00390625" style="156" customWidth="1"/>
    <col min="15625" max="15873" width="9.140625" style="156" customWidth="1"/>
    <col min="15874" max="15874" width="18.28125" style="156" customWidth="1"/>
    <col min="15875" max="15875" width="54.7109375" style="156" customWidth="1"/>
    <col min="15876" max="15876" width="9.8515625" style="156" customWidth="1"/>
    <col min="15877" max="15877" width="12.7109375" style="156" customWidth="1"/>
    <col min="15878" max="15878" width="10.28125" style="156" customWidth="1"/>
    <col min="15879" max="15879" width="10.7109375" style="156" customWidth="1"/>
    <col min="15880" max="15880" width="16.00390625" style="156" customWidth="1"/>
    <col min="15881" max="16129" width="9.140625" style="156" customWidth="1"/>
    <col min="16130" max="16130" width="18.28125" style="156" customWidth="1"/>
    <col min="16131" max="16131" width="54.7109375" style="156" customWidth="1"/>
    <col min="16132" max="16132" width="9.8515625" style="156" customWidth="1"/>
    <col min="16133" max="16133" width="12.7109375" style="156" customWidth="1"/>
    <col min="16134" max="16134" width="10.28125" style="156" customWidth="1"/>
    <col min="16135" max="16135" width="10.7109375" style="156" customWidth="1"/>
    <col min="16136" max="16136" width="16.00390625" style="156" customWidth="1"/>
    <col min="16137" max="16384" width="9.140625" style="156" customWidth="1"/>
  </cols>
  <sheetData>
    <row r="1" spans="1:9" ht="15.75">
      <c r="A1" s="234" t="s">
        <v>415</v>
      </c>
      <c r="B1" s="316" t="s">
        <v>554</v>
      </c>
      <c r="C1" s="316"/>
      <c r="D1" s="316"/>
      <c r="E1" s="316"/>
      <c r="F1" s="316"/>
      <c r="G1" s="316"/>
      <c r="H1" s="316"/>
      <c r="I1" s="316"/>
    </row>
    <row r="2" spans="2:7" s="152" customFormat="1" ht="14.45" customHeight="1">
      <c r="B2" s="319"/>
      <c r="C2" s="319"/>
      <c r="D2" s="153"/>
      <c r="E2" s="153"/>
      <c r="F2" s="153"/>
      <c r="G2" s="153"/>
    </row>
    <row r="3" spans="1:9" s="157" customFormat="1" ht="51.75" customHeight="1">
      <c r="A3" s="43" t="s">
        <v>171</v>
      </c>
      <c r="B3" s="43" t="s">
        <v>213</v>
      </c>
      <c r="C3" s="43" t="s">
        <v>149</v>
      </c>
      <c r="D3" s="43" t="s">
        <v>214</v>
      </c>
      <c r="E3" s="43" t="s">
        <v>172</v>
      </c>
      <c r="F3" s="43" t="s">
        <v>218</v>
      </c>
      <c r="G3" s="43" t="s">
        <v>219</v>
      </c>
      <c r="H3" s="80" t="s">
        <v>152</v>
      </c>
      <c r="I3" s="43" t="s">
        <v>263</v>
      </c>
    </row>
    <row r="4" spans="1:9" s="157" customFormat="1" ht="15">
      <c r="A4" s="46" t="s">
        <v>212</v>
      </c>
      <c r="B4" s="46" t="s">
        <v>153</v>
      </c>
      <c r="C4" s="46" t="s">
        <v>154</v>
      </c>
      <c r="D4" s="46" t="s">
        <v>155</v>
      </c>
      <c r="E4" s="46" t="s">
        <v>156</v>
      </c>
      <c r="F4" s="46" t="s">
        <v>157</v>
      </c>
      <c r="G4" s="46" t="s">
        <v>158</v>
      </c>
      <c r="H4" s="83" t="s">
        <v>215</v>
      </c>
      <c r="I4" s="154"/>
    </row>
    <row r="5" spans="1:10" s="159" customFormat="1" ht="30.75" customHeight="1">
      <c r="A5" s="158">
        <f>'Przykładowe materiały - ceny'!A71</f>
        <v>1069</v>
      </c>
      <c r="B5" s="165" t="str">
        <f>'Przykładowe materiały - ceny'!B71</f>
        <v>Acid wash Solution</v>
      </c>
      <c r="C5" s="165" t="str">
        <f>'Przykładowe materiały - ceny'!C71</f>
        <v>materiał zużywalny</v>
      </c>
      <c r="D5" s="166">
        <f>'Przykładowe materiały - ceny'!D71</f>
        <v>370000</v>
      </c>
      <c r="E5" s="165" t="str">
        <f>'Przykładowe materiały - ceny'!E71</f>
        <v>zestaw roczny</v>
      </c>
      <c r="F5" s="167">
        <v>1</v>
      </c>
      <c r="G5" s="168">
        <f>'Przykładowe materiały - ceny'!G71</f>
        <v>976.9066666666668</v>
      </c>
      <c r="H5" s="169">
        <f aca="true" t="shared" si="0" ref="H5:H18">F5/D5*G5</f>
        <v>0.0026402882882882884</v>
      </c>
      <c r="I5" s="155" t="s">
        <v>427</v>
      </c>
      <c r="J5" s="170"/>
    </row>
    <row r="6" spans="1:10" s="159" customFormat="1" ht="30.75" customHeight="1">
      <c r="A6" s="158">
        <f>'Przykładowe materiały - ceny'!A72</f>
        <v>1070</v>
      </c>
      <c r="B6" s="165" t="str">
        <f>'Przykładowe materiały - ceny'!B72</f>
        <v>Eco tergent cobas</v>
      </c>
      <c r="C6" s="165" t="str">
        <f>'Przykładowe materiały - ceny'!C72</f>
        <v>materiał zużywalny</v>
      </c>
      <c r="D6" s="166">
        <f>'Przykładowe materiały - ceny'!D72</f>
        <v>370000</v>
      </c>
      <c r="E6" s="165" t="str">
        <f>'Przykładowe materiały - ceny'!E72</f>
        <v>zestaw roczny</v>
      </c>
      <c r="F6" s="167">
        <v>1</v>
      </c>
      <c r="G6" s="168">
        <f>'Przykładowe materiały - ceny'!G72</f>
        <v>8087.040000000001</v>
      </c>
      <c r="H6" s="169">
        <f t="shared" si="0"/>
        <v>0.021856864864864867</v>
      </c>
      <c r="I6" s="155" t="s">
        <v>427</v>
      </c>
      <c r="J6" s="170"/>
    </row>
    <row r="7" spans="1:10" s="159" customFormat="1" ht="30.75" customHeight="1">
      <c r="A7" s="158">
        <f>'Przykładowe materiały - ceny'!A73</f>
        <v>1071</v>
      </c>
      <c r="B7" s="165" t="str">
        <f>'Przykładowe materiały - ceny'!B73</f>
        <v>Lamp Halogen ASSY</v>
      </c>
      <c r="C7" s="165" t="str">
        <f>'Przykładowe materiały - ceny'!C73</f>
        <v>materiał zużywalny</v>
      </c>
      <c r="D7" s="166">
        <f>'Przykładowe materiały - ceny'!D73</f>
        <v>370000</v>
      </c>
      <c r="E7" s="165" t="str">
        <f>'Przykładowe materiały - ceny'!E73</f>
        <v>zestaw roczny</v>
      </c>
      <c r="F7" s="167">
        <v>1</v>
      </c>
      <c r="G7" s="168">
        <f>'Przykładowe materiały - ceny'!G73</f>
        <v>18718.176533333335</v>
      </c>
      <c r="H7" s="169">
        <f t="shared" si="0"/>
        <v>0.05058966630630631</v>
      </c>
      <c r="I7" s="155" t="s">
        <v>427</v>
      </c>
      <c r="J7" s="170"/>
    </row>
    <row r="8" spans="1:10" s="159" customFormat="1" ht="30.75" customHeight="1">
      <c r="A8" s="158">
        <f>'Przykładowe materiały - ceny'!A74</f>
        <v>1072</v>
      </c>
      <c r="B8" s="165" t="str">
        <f>'Przykładowe materiały - ceny'!B74</f>
        <v>NaCl 9% Oil cobas</v>
      </c>
      <c r="C8" s="165" t="str">
        <f>'Przykładowe materiały - ceny'!C74</f>
        <v>materiał zużywalny</v>
      </c>
      <c r="D8" s="166">
        <f>'Przykładowe materiały - ceny'!D74</f>
        <v>370000</v>
      </c>
      <c r="E8" s="165" t="str">
        <f>'Przykładowe materiały - ceny'!E74</f>
        <v>zestaw roczny</v>
      </c>
      <c r="F8" s="167">
        <v>1</v>
      </c>
      <c r="G8" s="168">
        <f>'Przykładowe materiały - ceny'!G74</f>
        <v>550.368</v>
      </c>
      <c r="H8" s="169">
        <f t="shared" si="0"/>
        <v>0.0014874810810810812</v>
      </c>
      <c r="I8" s="155" t="s">
        <v>427</v>
      </c>
      <c r="J8" s="170"/>
    </row>
    <row r="9" spans="1:10" s="159" customFormat="1" ht="30.75" customHeight="1">
      <c r="A9" s="158">
        <f>'Przykładowe materiały - ceny'!A75</f>
        <v>1073</v>
      </c>
      <c r="B9" s="165" t="str">
        <f>'Przykładowe materiały - ceny'!B75</f>
        <v>NOZZLE REAGENT</v>
      </c>
      <c r="C9" s="165" t="str">
        <f>'Przykładowe materiały - ceny'!C75</f>
        <v>materiał zużywalny</v>
      </c>
      <c r="D9" s="166">
        <f>'Przykładowe materiały - ceny'!D75</f>
        <v>370000</v>
      </c>
      <c r="E9" s="165" t="str">
        <f>'Przykładowe materiały - ceny'!E75</f>
        <v>zestaw roczny</v>
      </c>
      <c r="F9" s="167">
        <v>1</v>
      </c>
      <c r="G9" s="168">
        <f>'Przykładowe materiały - ceny'!G75</f>
        <v>8954.4</v>
      </c>
      <c r="H9" s="169">
        <f t="shared" si="0"/>
        <v>0.02420108108108108</v>
      </c>
      <c r="I9" s="155" t="s">
        <v>427</v>
      </c>
      <c r="J9" s="170"/>
    </row>
    <row r="10" spans="1:10" s="159" customFormat="1" ht="30.75" customHeight="1">
      <c r="A10" s="158">
        <f>'Przykładowe materiały - ceny'!A76</f>
        <v>1074</v>
      </c>
      <c r="B10" s="165" t="str">
        <f>'Przykładowe materiały - ceny'!B76</f>
        <v>NaOH-D Cobas C</v>
      </c>
      <c r="C10" s="165" t="str">
        <f>'Przykładowe materiały - ceny'!C76</f>
        <v>materiał zużywalny</v>
      </c>
      <c r="D10" s="166">
        <f>'Przykładowe materiały - ceny'!D76</f>
        <v>370000</v>
      </c>
      <c r="E10" s="165" t="str">
        <f>'Przykładowe materiały - ceny'!E76</f>
        <v>zestaw roczny</v>
      </c>
      <c r="F10" s="167">
        <v>1</v>
      </c>
      <c r="G10" s="168">
        <f>'Przykładowe materiały - ceny'!G76</f>
        <v>2515.9680000000003</v>
      </c>
      <c r="H10" s="169">
        <f t="shared" si="0"/>
        <v>0.006799913513513514</v>
      </c>
      <c r="I10" s="155" t="s">
        <v>427</v>
      </c>
      <c r="J10" s="170"/>
    </row>
    <row r="11" spans="1:10" s="159" customFormat="1" ht="30.75" customHeight="1">
      <c r="A11" s="158">
        <f>'Przykładowe materiały - ceny'!A77</f>
        <v>1075</v>
      </c>
      <c r="B11" s="165" t="str">
        <f>'Przykładowe materiały - ceny'!B77</f>
        <v>NaOH-DyBasic Wash</v>
      </c>
      <c r="C11" s="165" t="str">
        <f>'Przykładowe materiały - ceny'!C77</f>
        <v>materiał zużywalny</v>
      </c>
      <c r="D11" s="166">
        <f>'Przykładowe materiały - ceny'!D77</f>
        <v>370000</v>
      </c>
      <c r="E11" s="165" t="str">
        <f>'Przykładowe materiały - ceny'!E77</f>
        <v>zestaw roczny</v>
      </c>
      <c r="F11" s="167">
        <v>1</v>
      </c>
      <c r="G11" s="168">
        <f>'Przykładowe materiały - ceny'!G77</f>
        <v>7862.400000000001</v>
      </c>
      <c r="H11" s="169">
        <f t="shared" si="0"/>
        <v>0.02124972972972973</v>
      </c>
      <c r="I11" s="155" t="s">
        <v>427</v>
      </c>
      <c r="J11" s="170"/>
    </row>
    <row r="12" spans="1:10" s="159" customFormat="1" ht="30.75" customHeight="1">
      <c r="A12" s="158">
        <f>'Przykładowe materiały - ceny'!A78</f>
        <v>1076</v>
      </c>
      <c r="B12" s="165" t="str">
        <f>'Przykładowe materiały - ceny'!B78</f>
        <v>PROBE SAMPLE</v>
      </c>
      <c r="C12" s="165" t="str">
        <f>'Przykładowe materiały - ceny'!C78</f>
        <v>materiał zużywalny</v>
      </c>
      <c r="D12" s="166">
        <f>'Przykładowe materiały - ceny'!D78</f>
        <v>370000</v>
      </c>
      <c r="E12" s="165" t="str">
        <f>'Przykładowe materiały - ceny'!E78</f>
        <v>zestaw roczny</v>
      </c>
      <c r="F12" s="167">
        <v>1</v>
      </c>
      <c r="G12" s="168">
        <f>'Przykładowe materiały - ceny'!G78</f>
        <v>10233.6</v>
      </c>
      <c r="H12" s="169">
        <f t="shared" si="0"/>
        <v>0.027658378378378378</v>
      </c>
      <c r="I12" s="155" t="s">
        <v>427</v>
      </c>
      <c r="J12" s="170"/>
    </row>
    <row r="13" spans="1:10" s="159" customFormat="1" ht="30.75" customHeight="1">
      <c r="A13" s="158">
        <f>'Przykładowe materiały - ceny'!A79</f>
        <v>1077</v>
      </c>
      <c r="B13" s="165" t="str">
        <f>'Przykładowe materiały - ceny'!B79</f>
        <v>Reaction cell sets for cobas</v>
      </c>
      <c r="C13" s="165" t="str">
        <f>'Przykładowe materiały - ceny'!C79</f>
        <v>materiał zużywalny</v>
      </c>
      <c r="D13" s="166">
        <f>'Przykładowe materiały - ceny'!D79</f>
        <v>370000</v>
      </c>
      <c r="E13" s="165" t="str">
        <f>'Przykładowe materiały - ceny'!E79</f>
        <v>zestaw roczny</v>
      </c>
      <c r="F13" s="167">
        <v>1</v>
      </c>
      <c r="G13" s="168">
        <f>'Przykładowe materiały - ceny'!G79</f>
        <v>24261.12</v>
      </c>
      <c r="H13" s="169">
        <f t="shared" si="0"/>
        <v>0.06557059459459459</v>
      </c>
      <c r="I13" s="155" t="s">
        <v>427</v>
      </c>
      <c r="J13" s="170"/>
    </row>
    <row r="14" spans="1:10" s="159" customFormat="1" ht="30.75" customHeight="1">
      <c r="A14" s="158">
        <f>'Przykładowe materiały - ceny'!A80</f>
        <v>1078</v>
      </c>
      <c r="B14" s="165" t="str">
        <f>'Przykładowe materiały - ceny'!B80</f>
        <v>Sample Cleaner 1, cobas c</v>
      </c>
      <c r="C14" s="165" t="str">
        <f>'Przykładowe materiały - ceny'!C80</f>
        <v>materiał zużywalny</v>
      </c>
      <c r="D14" s="166">
        <f>'Przykładowe materiały - ceny'!D80</f>
        <v>370000</v>
      </c>
      <c r="E14" s="165" t="str">
        <f>'Przykładowe materiały - ceny'!E80</f>
        <v>zestaw roczny</v>
      </c>
      <c r="F14" s="167">
        <v>1</v>
      </c>
      <c r="G14" s="168">
        <f>'Przykładowe materiały - ceny'!G80</f>
        <v>1468.7573333333332</v>
      </c>
      <c r="H14" s="169">
        <f t="shared" si="0"/>
        <v>0.003969614414414414</v>
      </c>
      <c r="I14" s="155" t="s">
        <v>427</v>
      </c>
      <c r="J14" s="170"/>
    </row>
    <row r="15" spans="1:10" s="159" customFormat="1" ht="30.75" customHeight="1">
      <c r="A15" s="158">
        <f>'Przykładowe materiały - ceny'!A81</f>
        <v>1079</v>
      </c>
      <c r="B15" s="165" t="str">
        <f>'Przykładowe materiały - ceny'!B81</f>
        <v>Cobas Integra Check Sample</v>
      </c>
      <c r="C15" s="165" t="str">
        <f>'Przykładowe materiały - ceny'!C81</f>
        <v>materiał zużywalny</v>
      </c>
      <c r="D15" s="166">
        <f>'Przykładowe materiały - ceny'!D81</f>
        <v>370000</v>
      </c>
      <c r="E15" s="165" t="str">
        <f>'Przykładowe materiały - ceny'!E81</f>
        <v>zestaw roczny</v>
      </c>
      <c r="F15" s="167">
        <v>1</v>
      </c>
      <c r="G15" s="168">
        <f>'Przykładowe materiały - ceny'!G81</f>
        <v>67.39546666666666</v>
      </c>
      <c r="H15" s="169">
        <f t="shared" si="0"/>
        <v>0.0001821499099099099</v>
      </c>
      <c r="I15" s="155" t="s">
        <v>427</v>
      </c>
      <c r="J15" s="170"/>
    </row>
    <row r="16" spans="1:10" s="159" customFormat="1" ht="30.75" customHeight="1">
      <c r="A16" s="158">
        <f>'Przykładowe materiały - ceny'!A82</f>
        <v>1080</v>
      </c>
      <c r="B16" s="165" t="str">
        <f>'Przykładowe materiały - ceny'!B82</f>
        <v>Sample cup</v>
      </c>
      <c r="C16" s="165" t="str">
        <f>'Przykładowe materiały - ceny'!C82</f>
        <v>materiał zużywalny</v>
      </c>
      <c r="D16" s="166">
        <f>'Przykładowe materiały - ceny'!D82</f>
        <v>370000</v>
      </c>
      <c r="E16" s="165" t="str">
        <f>'Przykładowe materiały - ceny'!E82</f>
        <v>zestaw roczny</v>
      </c>
      <c r="F16" s="167">
        <v>1</v>
      </c>
      <c r="G16" s="168">
        <f>'Przykładowe materiały - ceny'!G82</f>
        <v>158.27413333333334</v>
      </c>
      <c r="H16" s="169">
        <f t="shared" si="0"/>
        <v>0.0004277679279279279</v>
      </c>
      <c r="I16" s="155" t="s">
        <v>427</v>
      </c>
      <c r="J16" s="170"/>
    </row>
    <row r="17" spans="1:10" s="159" customFormat="1" ht="30.75" customHeight="1">
      <c r="A17" s="158">
        <f>'Przykładowe materiały - ceny'!A83</f>
        <v>1081</v>
      </c>
      <c r="B17" s="165" t="str">
        <f>'Przykładowe materiały - ceny'!B83</f>
        <v>SMS, cobas c</v>
      </c>
      <c r="C17" s="165" t="str">
        <f>'Przykładowe materiały - ceny'!C83</f>
        <v>materiał zużywalny</v>
      </c>
      <c r="D17" s="166">
        <f>'Przykładowe materiały - ceny'!D83</f>
        <v>370000</v>
      </c>
      <c r="E17" s="165" t="str">
        <f>'Przykładowe materiały - ceny'!E83</f>
        <v>zestaw roczny</v>
      </c>
      <c r="F17" s="167">
        <v>1</v>
      </c>
      <c r="G17" s="168">
        <f>'Przykładowe materiały - ceny'!G83</f>
        <v>1123.2</v>
      </c>
      <c r="H17" s="169">
        <f t="shared" si="0"/>
        <v>0.003035675675675676</v>
      </c>
      <c r="I17" s="155" t="s">
        <v>427</v>
      </c>
      <c r="J17" s="170"/>
    </row>
    <row r="18" spans="1:10" s="159" customFormat="1" ht="30.75" customHeight="1">
      <c r="A18" s="158">
        <f>'Przykładowe materiały - ceny'!A84</f>
        <v>1082</v>
      </c>
      <c r="B18" s="165" t="str">
        <f>'Przykładowe materiały - ceny'!B84</f>
        <v>Cobas Integra Cup with hale</v>
      </c>
      <c r="C18" s="165" t="str">
        <f>'Przykładowe materiały - ceny'!C84</f>
        <v>materiał zużywalny</v>
      </c>
      <c r="D18" s="166">
        <f>'Przykładowe materiały - ceny'!D84</f>
        <v>370000</v>
      </c>
      <c r="E18" s="165" t="str">
        <f>'Przykładowe materiały - ceny'!E84</f>
        <v>zestaw roczny</v>
      </c>
      <c r="F18" s="167">
        <v>1</v>
      </c>
      <c r="G18" s="168">
        <f>'Przykładowe materiały - ceny'!G84</f>
        <v>673.92</v>
      </c>
      <c r="H18" s="169">
        <f t="shared" si="0"/>
        <v>0.0018214054054054053</v>
      </c>
      <c r="I18" s="155" t="s">
        <v>427</v>
      </c>
      <c r="J18" s="170"/>
    </row>
    <row r="19" spans="1:10" s="159" customFormat="1" ht="30.75" customHeight="1">
      <c r="A19" s="158">
        <f>'Przykładowe materiały - ceny'!A85</f>
        <v>1083</v>
      </c>
      <c r="B19" s="165" t="str">
        <f>'Przykładowe materiały - ceny'!B85</f>
        <v>NaCl 9%  ST. Gen.2.</v>
      </c>
      <c r="C19" s="165" t="str">
        <f>'Przykładowe materiały - ceny'!C85</f>
        <v>materiał zużywalny</v>
      </c>
      <c r="D19" s="166">
        <f>'Przykładowe materiały - ceny'!D85</f>
        <v>370000</v>
      </c>
      <c r="E19" s="165" t="str">
        <f>'Przykładowe materiały - ceny'!E85</f>
        <v>zestaw roczny</v>
      </c>
      <c r="F19" s="167">
        <v>1</v>
      </c>
      <c r="G19" s="168">
        <f>'Przykładowe materiały - ceny'!G85</f>
        <v>112.32000000000001</v>
      </c>
      <c r="H19" s="169">
        <f>F19/D19*G19</f>
        <v>0.00030356756756756757</v>
      </c>
      <c r="I19" s="155" t="s">
        <v>427</v>
      </c>
      <c r="J19" s="170"/>
    </row>
    <row r="20" spans="1:10" s="152" customFormat="1" ht="24" customHeight="1">
      <c r="A20" s="311" t="s">
        <v>417</v>
      </c>
      <c r="B20" s="312"/>
      <c r="C20" s="312"/>
      <c r="D20" s="312"/>
      <c r="E20" s="312"/>
      <c r="F20" s="312"/>
      <c r="G20" s="313"/>
      <c r="H20" s="103">
        <f>SUM(H5:H19)</f>
        <v>0.23179417873873875</v>
      </c>
      <c r="I20" s="160"/>
      <c r="J20" s="171"/>
    </row>
    <row r="21" spans="2:8" s="161" customFormat="1" ht="19.5" customHeight="1">
      <c r="B21" s="320"/>
      <c r="C21" s="320"/>
      <c r="D21" s="320"/>
      <c r="E21" s="320"/>
      <c r="F21" s="320"/>
      <c r="G21" s="320"/>
      <c r="H21" s="162"/>
    </row>
    <row r="22" spans="2:8" s="159" customFormat="1" ht="12.75" customHeight="1">
      <c r="B22" s="156"/>
      <c r="C22" s="156"/>
      <c r="D22" s="156"/>
      <c r="E22" s="156"/>
      <c r="F22" s="156"/>
      <c r="G22" s="317"/>
      <c r="H22" s="317"/>
    </row>
    <row r="23" spans="2:8" s="159" customFormat="1" ht="55.5" customHeight="1">
      <c r="B23" s="156"/>
      <c r="C23" s="156"/>
      <c r="D23" s="156"/>
      <c r="E23" s="156"/>
      <c r="F23" s="156"/>
      <c r="G23" s="317"/>
      <c r="H23" s="317"/>
    </row>
    <row r="24" spans="2:8" s="159" customFormat="1" ht="12.75" customHeight="1">
      <c r="B24" s="163"/>
      <c r="C24" s="163"/>
      <c r="D24" s="164"/>
      <c r="E24" s="164"/>
      <c r="F24" s="164"/>
      <c r="G24" s="318"/>
      <c r="H24" s="318"/>
    </row>
    <row r="25" spans="2:8" s="159" customFormat="1" ht="15">
      <c r="B25" s="156"/>
      <c r="C25" s="156"/>
      <c r="D25" s="156"/>
      <c r="E25" s="156"/>
      <c r="F25" s="156"/>
      <c r="G25" s="156"/>
      <c r="H25" s="156"/>
    </row>
  </sheetData>
  <mergeCells count="7">
    <mergeCell ref="B1:I1"/>
    <mergeCell ref="A20:G20"/>
    <mergeCell ref="G23:H23"/>
    <mergeCell ref="G24:H24"/>
    <mergeCell ref="B2:C2"/>
    <mergeCell ref="B21:G21"/>
    <mergeCell ref="G22:H22"/>
  </mergeCells>
  <printOptions/>
  <pageMargins left="0.24" right="0.7086614173228347" top="0.36" bottom="0.44" header="0.17" footer="0.17"/>
  <pageSetup horizontalDpi="600" verticalDpi="600" orientation="landscape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C4225-FE1A-49D7-95E3-85A861E573A0}">
  <sheetPr>
    <tabColor rgb="FF99CCFF"/>
  </sheetPr>
  <dimension ref="A1:M48"/>
  <sheetViews>
    <sheetView workbookViewId="0" topLeftCell="A28">
      <selection activeCell="H12" sqref="H12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procedur'!C77</f>
        <v>Prokalcytonina (PCT)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procedur'!B77</f>
        <v>N58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43.9" customHeight="1">
      <c r="A8" s="119">
        <f>'Przykładowe materiały - ceny'!A144</f>
        <v>1144</v>
      </c>
      <c r="B8" s="120" t="str">
        <f>'Przykładowe materiały - ceny'!B144</f>
        <v>Zestaw do oznaczenia prokalcytoniny</v>
      </c>
      <c r="C8" s="119" t="str">
        <f>'Przykładowe materiały - ceny'!C144</f>
        <v>odczynnik do badań</v>
      </c>
      <c r="D8" s="119">
        <f>'Przykładowe materiały - ceny'!D144</f>
        <v>100</v>
      </c>
      <c r="E8" s="119" t="str">
        <f>'Przykładowe materiały - ceny'!E144</f>
        <v>op</v>
      </c>
      <c r="F8" s="119">
        <v>2</v>
      </c>
      <c r="G8" s="122">
        <f>'Przykładowe materiały - ceny'!G144</f>
        <v>2830.464</v>
      </c>
      <c r="H8" s="123">
        <f>(F8/D8)*G8</f>
        <v>56.60928</v>
      </c>
      <c r="I8" s="124"/>
      <c r="J8" s="113"/>
      <c r="K8" s="113"/>
      <c r="L8" s="113"/>
      <c r="M8" s="113"/>
    </row>
    <row r="9" spans="1:13" ht="30">
      <c r="A9" s="119">
        <f>'Przykładowe materiały - ceny'!A145</f>
        <v>1145</v>
      </c>
      <c r="B9" s="120" t="str">
        <f>'Przykładowe materiały - ceny'!B145</f>
        <v>Kontrola aparatu do badań PCT</v>
      </c>
      <c r="C9" s="119" t="str">
        <f>'Przykładowe materiały - ceny'!C145</f>
        <v>materiał do kontroli</v>
      </c>
      <c r="D9" s="125">
        <f>'Przykładowe materiały - ceny'!D145</f>
        <v>3400</v>
      </c>
      <c r="E9" s="119" t="str">
        <f>'Przykładowe materiały - ceny'!E145</f>
        <v>zestaw roczny</v>
      </c>
      <c r="F9" s="119">
        <v>1</v>
      </c>
      <c r="G9" s="122">
        <f>'Przykładowe materiały - ceny'!G145</f>
        <v>831.1680000000001</v>
      </c>
      <c r="H9" s="174">
        <f aca="true" t="shared" si="0" ref="H9:H10">(F9/D9)*G9</f>
        <v>0.24446117647058824</v>
      </c>
      <c r="I9" s="124" t="s">
        <v>517</v>
      </c>
      <c r="J9" s="113"/>
      <c r="K9" s="113"/>
      <c r="L9" s="113"/>
      <c r="M9" s="113"/>
    </row>
    <row r="10" spans="1:13" ht="30">
      <c r="A10" s="119">
        <f>'Przykładowe materiały - ceny'!A146</f>
        <v>1146</v>
      </c>
      <c r="B10" s="120" t="str">
        <f>'Przykładowe materiały - ceny'!B146</f>
        <v>Kontrola Randox</v>
      </c>
      <c r="C10" s="119" t="str">
        <f>'Przykładowe materiały - ceny'!C146</f>
        <v>materiał do kontroli</v>
      </c>
      <c r="D10" s="125">
        <f>'Przykładowe materiały - ceny'!D146</f>
        <v>3400</v>
      </c>
      <c r="E10" s="119" t="str">
        <f>'Przykładowe materiały - ceny'!E146</f>
        <v>zestaw roczny</v>
      </c>
      <c r="F10" s="119">
        <v>1</v>
      </c>
      <c r="G10" s="122">
        <f>'Przykładowe materiały - ceny'!G146</f>
        <v>818.6880000000001</v>
      </c>
      <c r="H10" s="174">
        <f t="shared" si="0"/>
        <v>0.24079058823529412</v>
      </c>
      <c r="I10" s="124" t="s">
        <v>517</v>
      </c>
      <c r="J10" s="113"/>
      <c r="K10" s="113"/>
      <c r="L10" s="113"/>
      <c r="M10" s="113"/>
    </row>
    <row r="11" spans="1:13" s="25" customFormat="1" ht="37.15" customHeight="1">
      <c r="A11" s="20"/>
      <c r="B11" s="21" t="s">
        <v>561</v>
      </c>
      <c r="C11" s="22"/>
      <c r="D11" s="24"/>
      <c r="E11" s="23"/>
      <c r="F11" s="24"/>
      <c r="G11" s="24"/>
      <c r="H11" s="42">
        <f>'Przykładowe materiały wspólne'!H29</f>
        <v>0.07908550171815339</v>
      </c>
      <c r="I11" s="26"/>
      <c r="J11" s="69"/>
      <c r="K11" s="69"/>
      <c r="L11" s="69"/>
      <c r="M11" s="69"/>
    </row>
    <row r="12" spans="1:13" ht="45" customHeight="1">
      <c r="A12" s="119"/>
      <c r="B12" s="120"/>
      <c r="C12" s="119"/>
      <c r="D12" s="119"/>
      <c r="E12" s="119"/>
      <c r="F12" s="119"/>
      <c r="G12" s="122"/>
      <c r="H12" s="123"/>
      <c r="I12" s="124"/>
      <c r="J12" s="113"/>
      <c r="K12" s="113"/>
      <c r="L12" s="113"/>
      <c r="M12" s="113"/>
    </row>
    <row r="13" spans="1:13" ht="15">
      <c r="A13" s="124"/>
      <c r="B13" s="124"/>
      <c r="C13" s="124"/>
      <c r="D13" s="125"/>
      <c r="E13" s="124"/>
      <c r="F13" s="124"/>
      <c r="G13" s="126"/>
      <c r="H13" s="139"/>
      <c r="I13" s="124"/>
      <c r="J13" s="113"/>
      <c r="K13" s="113"/>
      <c r="L13" s="113"/>
      <c r="M13" s="113"/>
    </row>
    <row r="14" spans="1:13" ht="15">
      <c r="A14" s="145"/>
      <c r="B14" s="145"/>
      <c r="C14" s="145"/>
      <c r="D14" s="145"/>
      <c r="E14" s="145"/>
      <c r="F14" s="145"/>
      <c r="G14" s="145"/>
      <c r="H14" s="145"/>
      <c r="I14" s="145"/>
      <c r="J14" s="113"/>
      <c r="K14" s="113"/>
      <c r="L14" s="113"/>
      <c r="M14" s="113"/>
    </row>
    <row r="15" spans="1:13" ht="15">
      <c r="A15" s="124"/>
      <c r="B15" s="124"/>
      <c r="C15" s="124"/>
      <c r="D15" s="125"/>
      <c r="E15" s="124"/>
      <c r="F15" s="124"/>
      <c r="G15" s="126"/>
      <c r="H15" s="123"/>
      <c r="I15" s="124"/>
      <c r="J15" s="113"/>
      <c r="K15" s="113"/>
      <c r="L15" s="113"/>
      <c r="M15" s="113"/>
    </row>
    <row r="16" spans="1:13" ht="15">
      <c r="A16" s="124"/>
      <c r="B16" s="124"/>
      <c r="C16" s="124"/>
      <c r="D16" s="125"/>
      <c r="E16" s="124"/>
      <c r="F16" s="124"/>
      <c r="G16" s="126"/>
      <c r="H16" s="123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20.45" customHeight="1">
      <c r="A19" s="339" t="s">
        <v>221</v>
      </c>
      <c r="B19" s="340"/>
      <c r="C19" s="340"/>
      <c r="D19" s="340"/>
      <c r="E19" s="340"/>
      <c r="F19" s="340"/>
      <c r="G19" s="341"/>
      <c r="H19" s="127">
        <f>SUM(H8:H18)</f>
        <v>57.17361726642403</v>
      </c>
      <c r="I19" s="124"/>
      <c r="J19" s="113"/>
      <c r="K19" s="113"/>
      <c r="L19" s="113"/>
      <c r="M19" s="113"/>
    </row>
    <row r="20" spans="1:13" ht="15">
      <c r="A20" s="128"/>
      <c r="B20" s="128"/>
      <c r="C20" s="128"/>
      <c r="D20" s="129"/>
      <c r="E20" s="128"/>
      <c r="F20" s="128"/>
      <c r="G20" s="129"/>
      <c r="H20" s="128"/>
      <c r="I20" s="128"/>
      <c r="J20" s="113"/>
      <c r="K20" s="113"/>
      <c r="L20" s="113"/>
      <c r="M20" s="113"/>
    </row>
    <row r="21" spans="1:13" ht="15">
      <c r="A21" s="112" t="s">
        <v>175</v>
      </c>
      <c r="B21" s="113"/>
      <c r="C21" s="113"/>
      <c r="D21" s="130"/>
      <c r="E21" s="113"/>
      <c r="F21" s="113"/>
      <c r="G21" s="130"/>
      <c r="H21" s="128"/>
      <c r="I21" s="128"/>
      <c r="J21" s="113"/>
      <c r="K21" s="113"/>
      <c r="L21" s="113"/>
      <c r="M21" s="113"/>
    </row>
    <row r="22" spans="1:13" ht="15">
      <c r="A22" s="112" t="s">
        <v>176</v>
      </c>
      <c r="B22" s="131" t="s">
        <v>226</v>
      </c>
      <c r="C22" s="131" t="s">
        <v>227</v>
      </c>
      <c r="D22" s="113"/>
      <c r="E22" s="113"/>
      <c r="F22" s="113"/>
      <c r="G22" s="113"/>
      <c r="H22" s="132"/>
      <c r="I22" s="128"/>
      <c r="J22" s="113"/>
      <c r="K22" s="113"/>
      <c r="L22" s="113"/>
      <c r="M22" s="113"/>
    </row>
    <row r="23" spans="1:13" ht="15">
      <c r="A23" s="133" t="s">
        <v>167</v>
      </c>
      <c r="B23" s="134">
        <f>'Przykładowe stawki wynagrodzeń'!E14</f>
        <v>44.821322413636366</v>
      </c>
      <c r="C23" s="134">
        <f>B23/60</f>
        <v>0.7470220402272728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5">
      <c r="A24" s="135" t="s">
        <v>207</v>
      </c>
      <c r="B24" s="136">
        <f>'Przykładowe stawki wynagrodzeń'!E19</f>
        <v>31.11891829375</v>
      </c>
      <c r="C24" s="136">
        <f aca="true" t="shared" si="1" ref="C24:C25">B24/60</f>
        <v>0.5186486382291666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208</v>
      </c>
      <c r="B25" s="136">
        <f>'Przykładowe stawki wynagrodzeń'!E21</f>
        <v>24.84834975</v>
      </c>
      <c r="C25" s="136">
        <f t="shared" si="1"/>
        <v>0.4141391625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/>
      <c r="B26" s="136"/>
      <c r="C26" s="136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60">
      <c r="A27" s="114" t="s">
        <v>232</v>
      </c>
      <c r="B27" s="114" t="s">
        <v>222</v>
      </c>
      <c r="C27" s="114" t="s">
        <v>214</v>
      </c>
      <c r="D27" s="114" t="s">
        <v>233</v>
      </c>
      <c r="E27" s="114" t="s">
        <v>234</v>
      </c>
      <c r="F27" s="114" t="s">
        <v>223</v>
      </c>
      <c r="G27" s="114" t="s">
        <v>224</v>
      </c>
      <c r="H27" s="113"/>
      <c r="I27" s="113"/>
      <c r="J27" s="113"/>
      <c r="K27" s="113"/>
      <c r="L27" s="113"/>
      <c r="M27" s="113"/>
    </row>
    <row r="28" spans="1:13" ht="15">
      <c r="A28" s="118"/>
      <c r="B28" s="116" t="s">
        <v>153</v>
      </c>
      <c r="C28" s="116" t="s">
        <v>155</v>
      </c>
      <c r="D28" s="116" t="s">
        <v>156</v>
      </c>
      <c r="E28" s="116" t="s">
        <v>157</v>
      </c>
      <c r="F28" s="116" t="s">
        <v>158</v>
      </c>
      <c r="G28" s="137" t="s">
        <v>225</v>
      </c>
      <c r="H28" s="113"/>
      <c r="I28" s="113"/>
      <c r="J28" s="113"/>
      <c r="K28" s="113"/>
      <c r="L28" s="113"/>
      <c r="M28" s="113"/>
    </row>
    <row r="29" spans="1:13" ht="20.45" customHeight="1">
      <c r="A29" s="124" t="s">
        <v>238</v>
      </c>
      <c r="B29" s="119" t="str">
        <f>A24</f>
        <v>technik analityki</v>
      </c>
      <c r="C29" s="119">
        <v>1</v>
      </c>
      <c r="D29" s="119" t="s">
        <v>166</v>
      </c>
      <c r="E29" s="121">
        <v>2</v>
      </c>
      <c r="F29" s="138">
        <f>C24</f>
        <v>0.5186486382291666</v>
      </c>
      <c r="G29" s="139">
        <f>(E29/C29)*F29</f>
        <v>1.0372972764583333</v>
      </c>
      <c r="H29" s="113"/>
      <c r="I29" s="113"/>
      <c r="J29" s="113"/>
      <c r="K29" s="113"/>
      <c r="L29" s="113"/>
      <c r="M29" s="113"/>
    </row>
    <row r="30" spans="1:13" ht="20.45" customHeight="1">
      <c r="A30" s="124" t="s">
        <v>387</v>
      </c>
      <c r="B30" s="119" t="str">
        <f>A25</f>
        <v>pomoc laboratoryjna</v>
      </c>
      <c r="C30" s="125">
        <v>4300</v>
      </c>
      <c r="D30" s="119" t="s">
        <v>166</v>
      </c>
      <c r="E30" s="121">
        <v>5</v>
      </c>
      <c r="F30" s="138">
        <f>C25</f>
        <v>0.4141391625</v>
      </c>
      <c r="G30" s="178">
        <f aca="true" t="shared" si="2" ref="G30:G35">(E30/C30)*F30</f>
        <v>0.0004815571656976744</v>
      </c>
      <c r="H30" s="113"/>
      <c r="I30" s="113"/>
      <c r="J30" s="113"/>
      <c r="K30" s="113"/>
      <c r="L30" s="113"/>
      <c r="M30" s="113"/>
    </row>
    <row r="31" spans="1:13" ht="25.15" customHeight="1">
      <c r="A31" s="124" t="s">
        <v>418</v>
      </c>
      <c r="B31" s="140" t="str">
        <f>A23</f>
        <v>diagnosta laboratoryjny</v>
      </c>
      <c r="C31" s="125">
        <v>100</v>
      </c>
      <c r="D31" s="119" t="s">
        <v>166</v>
      </c>
      <c r="E31" s="121">
        <v>35</v>
      </c>
      <c r="F31" s="138">
        <f>C23</f>
        <v>0.7470220402272728</v>
      </c>
      <c r="G31" s="178">
        <f t="shared" si="2"/>
        <v>0.2614577140795455</v>
      </c>
      <c r="H31" s="113"/>
      <c r="I31" s="113"/>
      <c r="J31" s="113"/>
      <c r="K31" s="113"/>
      <c r="L31" s="113"/>
      <c r="M31" s="113"/>
    </row>
    <row r="32" spans="1:13" ht="19.9" customHeight="1">
      <c r="A32" s="124" t="s">
        <v>420</v>
      </c>
      <c r="B32" s="119" t="str">
        <f>A23</f>
        <v>diagnosta laboratoryjny</v>
      </c>
      <c r="C32" s="125">
        <v>1</v>
      </c>
      <c r="D32" s="119" t="s">
        <v>166</v>
      </c>
      <c r="E32" s="121">
        <v>6</v>
      </c>
      <c r="F32" s="138">
        <f>C23</f>
        <v>0.7470220402272728</v>
      </c>
      <c r="G32" s="178">
        <f t="shared" si="2"/>
        <v>4.482132241363637</v>
      </c>
      <c r="H32" s="113"/>
      <c r="I32" s="113"/>
      <c r="J32" s="113"/>
      <c r="K32" s="113"/>
      <c r="L32" s="113"/>
      <c r="M32" s="113"/>
    </row>
    <row r="33" spans="1:13" ht="19.9" customHeight="1">
      <c r="A33" s="124" t="s">
        <v>317</v>
      </c>
      <c r="B33" s="119" t="str">
        <f>A23</f>
        <v>diagnosta laboratoryjny</v>
      </c>
      <c r="C33" s="125">
        <v>1</v>
      </c>
      <c r="D33" s="119" t="s">
        <v>166</v>
      </c>
      <c r="E33" s="121">
        <v>2</v>
      </c>
      <c r="F33" s="138">
        <f>C23</f>
        <v>0.7470220402272728</v>
      </c>
      <c r="G33" s="178">
        <f t="shared" si="2"/>
        <v>1.4940440804545456</v>
      </c>
      <c r="H33" s="113"/>
      <c r="I33" s="113"/>
      <c r="J33" s="113"/>
      <c r="K33" s="113"/>
      <c r="L33" s="113"/>
      <c r="M33" s="113"/>
    </row>
    <row r="34" spans="1:13" ht="19.9" customHeight="1">
      <c r="A34" s="336" t="s">
        <v>318</v>
      </c>
      <c r="B34" s="119" t="str">
        <f>A24</f>
        <v>technik analityki</v>
      </c>
      <c r="C34" s="125">
        <v>4300</v>
      </c>
      <c r="D34" s="119" t="s">
        <v>166</v>
      </c>
      <c r="E34" s="121">
        <v>15</v>
      </c>
      <c r="F34" s="138">
        <f>C24</f>
        <v>0.5186486382291666</v>
      </c>
      <c r="G34" s="178">
        <f t="shared" si="2"/>
        <v>0.0018092394356831393</v>
      </c>
      <c r="H34" s="113"/>
      <c r="I34" s="113"/>
      <c r="J34" s="113"/>
      <c r="K34" s="113"/>
      <c r="L34" s="113"/>
      <c r="M34" s="113"/>
    </row>
    <row r="35" spans="1:13" ht="19.9" customHeight="1">
      <c r="A35" s="337"/>
      <c r="B35" s="119" t="str">
        <f>A25</f>
        <v>pomoc laboratoryjna</v>
      </c>
      <c r="C35" s="125">
        <v>4300</v>
      </c>
      <c r="D35" s="119" t="s">
        <v>166</v>
      </c>
      <c r="E35" s="121">
        <v>15</v>
      </c>
      <c r="F35" s="138">
        <f>C25</f>
        <v>0.4141391625</v>
      </c>
      <c r="G35" s="178">
        <f t="shared" si="2"/>
        <v>0.0014446714970930232</v>
      </c>
      <c r="H35" s="113"/>
      <c r="I35" s="113"/>
      <c r="J35" s="113"/>
      <c r="K35" s="113"/>
      <c r="L35" s="113"/>
      <c r="M35" s="113"/>
    </row>
    <row r="36" spans="1:13" ht="15">
      <c r="A36" s="339" t="s">
        <v>279</v>
      </c>
      <c r="B36" s="340"/>
      <c r="C36" s="340"/>
      <c r="D36" s="340"/>
      <c r="E36" s="340"/>
      <c r="F36" s="340"/>
      <c r="G36" s="127">
        <f>SUM(G29:G35)</f>
        <v>7.278666780454535</v>
      </c>
      <c r="H36" s="113"/>
      <c r="I36" s="113"/>
      <c r="J36" s="113"/>
      <c r="K36" s="113"/>
      <c r="L36" s="113"/>
      <c r="M36" s="113"/>
    </row>
    <row r="37" spans="1:13" ht="15">
      <c r="A37" s="142"/>
      <c r="B37" s="142"/>
      <c r="C37" s="142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ht="15">
      <c r="A38" s="142"/>
      <c r="B38" s="142"/>
      <c r="C38" s="14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26.45" customHeight="1">
      <c r="A39" s="342" t="s">
        <v>334</v>
      </c>
      <c r="B39" s="342"/>
      <c r="C39" s="134">
        <f>H19</f>
        <v>57.17361726642403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25.15" customHeight="1">
      <c r="A40" s="335" t="s">
        <v>335</v>
      </c>
      <c r="B40" s="335"/>
      <c r="C40" s="134">
        <f>G36</f>
        <v>7.278666780454535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25.15" customHeight="1">
      <c r="A41" s="175" t="s">
        <v>209</v>
      </c>
      <c r="B41" s="176"/>
      <c r="C41" s="177">
        <f>SUM(C39:C40)</f>
        <v>64.45228404687856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8" spans="1:13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</sheetData>
  <mergeCells count="6">
    <mergeCell ref="A40:B40"/>
    <mergeCell ref="B1:C1"/>
    <mergeCell ref="A19:G19"/>
    <mergeCell ref="A34:A35"/>
    <mergeCell ref="A36:F36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ADCC0-D97B-4927-807A-E4C2DC9AC8FF}">
  <sheetPr>
    <tabColor rgb="FF99CCFF"/>
  </sheetPr>
  <dimension ref="A1:M48"/>
  <sheetViews>
    <sheetView workbookViewId="0" topLeftCell="A28">
      <selection activeCell="H11" sqref="H11"/>
    </sheetView>
  </sheetViews>
  <sheetFormatPr defaultColWidth="8.8515625" defaultRowHeight="15"/>
  <cols>
    <col min="1" max="1" width="44.28125" style="68" customWidth="1"/>
    <col min="2" max="2" width="31.8515625" style="68" customWidth="1"/>
    <col min="3" max="3" width="11.421875" style="68" customWidth="1"/>
    <col min="4" max="4" width="8.8515625" style="68" customWidth="1"/>
    <col min="5" max="5" width="10.28125" style="68" customWidth="1"/>
    <col min="6" max="6" width="8.8515625" style="68" customWidth="1"/>
    <col min="7" max="7" width="14.140625" style="68" customWidth="1"/>
    <col min="8" max="8" width="11.28125" style="68" customWidth="1"/>
    <col min="9" max="9" width="28.7109375" style="68" customWidth="1"/>
    <col min="10" max="10" width="8.8515625" style="68" customWidth="1"/>
    <col min="11" max="11" width="10.7109375" style="68" customWidth="1"/>
    <col min="12" max="16384" width="8.8515625" style="68" customWidth="1"/>
  </cols>
  <sheetData>
    <row r="1" spans="1:13" ht="15">
      <c r="A1" s="112" t="s">
        <v>216</v>
      </c>
      <c r="B1" s="338" t="str">
        <f>'Przykładowy wykaz procedur'!C78</f>
        <v>Troponina (TnI)</v>
      </c>
      <c r="C1" s="338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>
      <c r="A2" s="112" t="s">
        <v>217</v>
      </c>
      <c r="B2" s="112" t="str">
        <f>'Przykładowy wykaz procedur'!B78</f>
        <v>O59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>
      <c r="A4" s="112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5">
      <c r="A6" s="114" t="s">
        <v>171</v>
      </c>
      <c r="B6" s="114" t="s">
        <v>213</v>
      </c>
      <c r="C6" s="114" t="s">
        <v>149</v>
      </c>
      <c r="D6" s="114" t="s">
        <v>214</v>
      </c>
      <c r="E6" s="114" t="s">
        <v>172</v>
      </c>
      <c r="F6" s="114" t="s">
        <v>218</v>
      </c>
      <c r="G6" s="114" t="s">
        <v>219</v>
      </c>
      <c r="H6" s="115" t="s">
        <v>152</v>
      </c>
      <c r="I6" s="114" t="s">
        <v>263</v>
      </c>
      <c r="J6" s="113"/>
      <c r="K6" s="113"/>
      <c r="L6" s="113"/>
      <c r="M6" s="113"/>
    </row>
    <row r="7" spans="1:13" ht="15">
      <c r="A7" s="116" t="s">
        <v>212</v>
      </c>
      <c r="B7" s="116" t="s">
        <v>153</v>
      </c>
      <c r="C7" s="116" t="s">
        <v>154</v>
      </c>
      <c r="D7" s="116" t="s">
        <v>155</v>
      </c>
      <c r="E7" s="116" t="s">
        <v>156</v>
      </c>
      <c r="F7" s="116" t="s">
        <v>157</v>
      </c>
      <c r="G7" s="116" t="s">
        <v>158</v>
      </c>
      <c r="H7" s="117" t="s">
        <v>215</v>
      </c>
      <c r="I7" s="118"/>
      <c r="J7" s="113"/>
      <c r="K7" s="113"/>
      <c r="L7" s="113"/>
      <c r="M7" s="113"/>
    </row>
    <row r="8" spans="1:13" ht="43.9" customHeight="1">
      <c r="A8" s="119">
        <f>'Przykładowe materiały - ceny'!A147</f>
        <v>1147</v>
      </c>
      <c r="B8" s="120" t="str">
        <f>'Przykładowe materiały - ceny'!B147</f>
        <v>Zestaw do oznaczenia troponiny</v>
      </c>
      <c r="C8" s="119" t="str">
        <f>'Przykładowe materiały - ceny'!C147</f>
        <v>odczynnik do badań</v>
      </c>
      <c r="D8" s="119">
        <f>'Przykładowe materiały - ceny'!D147</f>
        <v>100</v>
      </c>
      <c r="E8" s="119" t="str">
        <f>'Przykładowe materiały - ceny'!E147</f>
        <v>op</v>
      </c>
      <c r="F8" s="119">
        <f>'Przykładowe materiały - ceny'!F147</f>
        <v>2</v>
      </c>
      <c r="G8" s="122">
        <f>'Przykładowe materiały - ceny'!G147</f>
        <v>931.4136000000001</v>
      </c>
      <c r="H8" s="123">
        <f>(F8/D8)*G8</f>
        <v>18.628272000000003</v>
      </c>
      <c r="I8" s="124"/>
      <c r="J8" s="113"/>
      <c r="K8" s="113"/>
      <c r="L8" s="113"/>
      <c r="M8" s="113"/>
    </row>
    <row r="9" spans="1:13" ht="30">
      <c r="A9" s="119">
        <f>'Przykładowe materiały - ceny'!A148</f>
        <v>1148</v>
      </c>
      <c r="B9" s="120" t="str">
        <f>'Przykładowe materiały - ceny'!B148</f>
        <v>Kontrola aparatu do badań Tnl</v>
      </c>
      <c r="C9" s="119" t="str">
        <f>'Przykładowe materiały - ceny'!C148</f>
        <v>materiał do kontroli</v>
      </c>
      <c r="D9" s="125">
        <f>'Przykładowe materiały - ceny'!D148</f>
        <v>1000</v>
      </c>
      <c r="E9" s="119" t="str">
        <f>'Przykładowe materiały - ceny'!E148</f>
        <v>zestaw roczny</v>
      </c>
      <c r="F9" s="119">
        <v>1</v>
      </c>
      <c r="G9" s="122">
        <f>'Przykładowe materiały - ceny'!G148</f>
        <v>3055.104</v>
      </c>
      <c r="H9" s="123">
        <f aca="true" t="shared" si="0" ref="H9">(F9/D9)*G9</f>
        <v>3.055104</v>
      </c>
      <c r="I9" s="124" t="s">
        <v>520</v>
      </c>
      <c r="J9" s="113"/>
      <c r="K9" s="113"/>
      <c r="L9" s="113"/>
      <c r="M9" s="113"/>
    </row>
    <row r="10" spans="1:13" s="25" customFormat="1" ht="37.15" customHeight="1">
      <c r="A10" s="20"/>
      <c r="B10" s="21" t="s">
        <v>561</v>
      </c>
      <c r="C10" s="22"/>
      <c r="D10" s="24"/>
      <c r="E10" s="23"/>
      <c r="F10" s="24"/>
      <c r="G10" s="24"/>
      <c r="H10" s="42">
        <f>'Przykładowe materiały wspólne'!H29</f>
        <v>0.07908550171815339</v>
      </c>
      <c r="I10" s="26"/>
      <c r="J10" s="69"/>
      <c r="K10" s="69"/>
      <c r="L10" s="69"/>
      <c r="M10" s="69"/>
    </row>
    <row r="11" spans="1:13" ht="15">
      <c r="A11" s="119"/>
      <c r="B11" s="120"/>
      <c r="C11" s="119"/>
      <c r="D11" s="125"/>
      <c r="E11" s="119"/>
      <c r="F11" s="119"/>
      <c r="G11" s="122"/>
      <c r="H11" s="123"/>
      <c r="I11" s="124"/>
      <c r="J11" s="113"/>
      <c r="K11" s="113"/>
      <c r="L11" s="113"/>
      <c r="M11" s="113"/>
    </row>
    <row r="12" spans="1:13" ht="45" customHeight="1">
      <c r="A12" s="119"/>
      <c r="B12" s="120"/>
      <c r="C12" s="119"/>
      <c r="D12" s="119"/>
      <c r="E12" s="119"/>
      <c r="F12" s="119"/>
      <c r="G12" s="122"/>
      <c r="H12" s="123"/>
      <c r="I12" s="124"/>
      <c r="J12" s="113"/>
      <c r="K12" s="113"/>
      <c r="L12" s="113"/>
      <c r="M12" s="113"/>
    </row>
    <row r="13" spans="1:13" ht="15">
      <c r="A13" s="124"/>
      <c r="B13" s="124"/>
      <c r="C13" s="124"/>
      <c r="D13" s="125"/>
      <c r="E13" s="124"/>
      <c r="F13" s="124"/>
      <c r="G13" s="126"/>
      <c r="H13" s="139"/>
      <c r="I13" s="124"/>
      <c r="J13" s="113"/>
      <c r="K13" s="113"/>
      <c r="L13" s="113"/>
      <c r="M13" s="113"/>
    </row>
    <row r="14" spans="1:13" ht="15">
      <c r="A14" s="145"/>
      <c r="B14" s="145"/>
      <c r="C14" s="145"/>
      <c r="D14" s="145"/>
      <c r="E14" s="145"/>
      <c r="F14" s="145"/>
      <c r="G14" s="145"/>
      <c r="H14" s="145"/>
      <c r="I14" s="145"/>
      <c r="J14" s="113"/>
      <c r="K14" s="113"/>
      <c r="L14" s="113"/>
      <c r="M14" s="113"/>
    </row>
    <row r="15" spans="1:13" ht="15">
      <c r="A15" s="124"/>
      <c r="B15" s="124"/>
      <c r="C15" s="124"/>
      <c r="D15" s="125"/>
      <c r="E15" s="124"/>
      <c r="F15" s="124"/>
      <c r="G15" s="126"/>
      <c r="H15" s="123"/>
      <c r="I15" s="124"/>
      <c r="J15" s="113"/>
      <c r="K15" s="113"/>
      <c r="L15" s="113"/>
      <c r="M15" s="113"/>
    </row>
    <row r="16" spans="1:13" ht="15">
      <c r="A16" s="124"/>
      <c r="B16" s="124"/>
      <c r="C16" s="124"/>
      <c r="D16" s="125"/>
      <c r="E16" s="124"/>
      <c r="F16" s="124"/>
      <c r="G16" s="126"/>
      <c r="H16" s="123"/>
      <c r="I16" s="124"/>
      <c r="J16" s="113"/>
      <c r="K16" s="113"/>
      <c r="L16" s="113"/>
      <c r="M16" s="113"/>
    </row>
    <row r="17" spans="1:13" ht="15">
      <c r="A17" s="124"/>
      <c r="B17" s="124"/>
      <c r="C17" s="124"/>
      <c r="D17" s="125"/>
      <c r="E17" s="124"/>
      <c r="F17" s="124"/>
      <c r="G17" s="126"/>
      <c r="H17" s="123"/>
      <c r="I17" s="124"/>
      <c r="J17" s="113"/>
      <c r="K17" s="113"/>
      <c r="L17" s="113"/>
      <c r="M17" s="113"/>
    </row>
    <row r="18" spans="1:13" ht="15">
      <c r="A18" s="124"/>
      <c r="B18" s="124"/>
      <c r="C18" s="124"/>
      <c r="D18" s="125"/>
      <c r="E18" s="124"/>
      <c r="F18" s="124"/>
      <c r="G18" s="126"/>
      <c r="H18" s="123"/>
      <c r="I18" s="124"/>
      <c r="J18" s="113"/>
      <c r="K18" s="113"/>
      <c r="L18" s="113"/>
      <c r="M18" s="113"/>
    </row>
    <row r="19" spans="1:13" ht="20.45" customHeight="1">
      <c r="A19" s="339" t="s">
        <v>221</v>
      </c>
      <c r="B19" s="340"/>
      <c r="C19" s="340"/>
      <c r="D19" s="340"/>
      <c r="E19" s="340"/>
      <c r="F19" s="340"/>
      <c r="G19" s="341"/>
      <c r="H19" s="127">
        <f>SUM(H8:H18)</f>
        <v>21.762461501718157</v>
      </c>
      <c r="I19" s="124"/>
      <c r="J19" s="113"/>
      <c r="K19" s="113"/>
      <c r="L19" s="113"/>
      <c r="M19" s="113"/>
    </row>
    <row r="20" spans="1:13" ht="15">
      <c r="A20" s="128"/>
      <c r="B20" s="128"/>
      <c r="C20" s="128"/>
      <c r="D20" s="129"/>
      <c r="E20" s="128"/>
      <c r="F20" s="128"/>
      <c r="G20" s="129"/>
      <c r="H20" s="128"/>
      <c r="I20" s="128"/>
      <c r="J20" s="113"/>
      <c r="K20" s="113"/>
      <c r="L20" s="113"/>
      <c r="M20" s="113"/>
    </row>
    <row r="21" spans="1:13" ht="15">
      <c r="A21" s="112" t="s">
        <v>175</v>
      </c>
      <c r="B21" s="113"/>
      <c r="C21" s="113"/>
      <c r="D21" s="130"/>
      <c r="E21" s="113"/>
      <c r="F21" s="113"/>
      <c r="G21" s="130"/>
      <c r="H21" s="128"/>
      <c r="I21" s="128"/>
      <c r="J21" s="113"/>
      <c r="K21" s="113"/>
      <c r="L21" s="113"/>
      <c r="M21" s="113"/>
    </row>
    <row r="22" spans="1:13" ht="15">
      <c r="A22" s="112" t="s">
        <v>176</v>
      </c>
      <c r="B22" s="131" t="s">
        <v>226</v>
      </c>
      <c r="C22" s="131" t="s">
        <v>227</v>
      </c>
      <c r="D22" s="113"/>
      <c r="E22" s="113"/>
      <c r="F22" s="113"/>
      <c r="G22" s="113"/>
      <c r="H22" s="132"/>
      <c r="I22" s="128"/>
      <c r="J22" s="113"/>
      <c r="K22" s="113"/>
      <c r="L22" s="113"/>
      <c r="M22" s="113"/>
    </row>
    <row r="23" spans="1:13" ht="15">
      <c r="A23" s="133" t="s">
        <v>167</v>
      </c>
      <c r="B23" s="134">
        <f>'Przykładowe stawki wynagrodzeń'!E14</f>
        <v>44.821322413636366</v>
      </c>
      <c r="C23" s="134">
        <f>B23/60</f>
        <v>0.7470220402272728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5">
      <c r="A24" s="135" t="s">
        <v>207</v>
      </c>
      <c r="B24" s="136">
        <f>'Przykładowe stawki wynagrodzeń'!E19</f>
        <v>31.11891829375</v>
      </c>
      <c r="C24" s="136">
        <f aca="true" t="shared" si="1" ref="C24:C25">B24/60</f>
        <v>0.5186486382291666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">
      <c r="A25" s="135" t="s">
        <v>208</v>
      </c>
      <c r="B25" s="136">
        <f>'Przykładowe stawki wynagrodzeń'!E21</f>
        <v>24.84834975</v>
      </c>
      <c r="C25" s="136">
        <f t="shared" si="1"/>
        <v>0.4141391625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">
      <c r="A26" s="135"/>
      <c r="B26" s="136"/>
      <c r="C26" s="136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60">
      <c r="A27" s="114" t="s">
        <v>232</v>
      </c>
      <c r="B27" s="114" t="s">
        <v>222</v>
      </c>
      <c r="C27" s="114" t="s">
        <v>214</v>
      </c>
      <c r="D27" s="114" t="s">
        <v>233</v>
      </c>
      <c r="E27" s="114" t="s">
        <v>234</v>
      </c>
      <c r="F27" s="114" t="s">
        <v>223</v>
      </c>
      <c r="G27" s="114" t="s">
        <v>224</v>
      </c>
      <c r="H27" s="113"/>
      <c r="I27" s="113"/>
      <c r="J27" s="113"/>
      <c r="K27" s="113"/>
      <c r="L27" s="113"/>
      <c r="M27" s="113"/>
    </row>
    <row r="28" spans="1:13" ht="15">
      <c r="A28" s="118"/>
      <c r="B28" s="116" t="s">
        <v>153</v>
      </c>
      <c r="C28" s="116" t="s">
        <v>155</v>
      </c>
      <c r="D28" s="116" t="s">
        <v>156</v>
      </c>
      <c r="E28" s="116" t="s">
        <v>157</v>
      </c>
      <c r="F28" s="116" t="s">
        <v>158</v>
      </c>
      <c r="G28" s="137" t="s">
        <v>225</v>
      </c>
      <c r="H28" s="113"/>
      <c r="I28" s="113"/>
      <c r="J28" s="113"/>
      <c r="K28" s="113"/>
      <c r="L28" s="113"/>
      <c r="M28" s="113"/>
    </row>
    <row r="29" spans="1:13" ht="20.45" customHeight="1">
      <c r="A29" s="124" t="s">
        <v>238</v>
      </c>
      <c r="B29" s="119" t="str">
        <f>A24</f>
        <v>technik analityki</v>
      </c>
      <c r="C29" s="119">
        <v>1</v>
      </c>
      <c r="D29" s="119" t="s">
        <v>166</v>
      </c>
      <c r="E29" s="121">
        <v>2</v>
      </c>
      <c r="F29" s="138">
        <f>C24</f>
        <v>0.5186486382291666</v>
      </c>
      <c r="G29" s="139">
        <f>(E29/C29)*F29</f>
        <v>1.0372972764583333</v>
      </c>
      <c r="H29" s="113"/>
      <c r="I29" s="113"/>
      <c r="J29" s="113"/>
      <c r="K29" s="113"/>
      <c r="L29" s="113"/>
      <c r="M29" s="113"/>
    </row>
    <row r="30" spans="1:13" ht="20.45" customHeight="1">
      <c r="A30" s="124" t="s">
        <v>387</v>
      </c>
      <c r="B30" s="119" t="str">
        <f>A25</f>
        <v>pomoc laboratoryjna</v>
      </c>
      <c r="C30" s="125">
        <v>4300</v>
      </c>
      <c r="D30" s="119" t="s">
        <v>166</v>
      </c>
      <c r="E30" s="121">
        <v>5</v>
      </c>
      <c r="F30" s="138">
        <f>C25</f>
        <v>0.4141391625</v>
      </c>
      <c r="G30" s="178">
        <f aca="true" t="shared" si="2" ref="G30:G35">(E30/C30)*F30</f>
        <v>0.0004815571656976744</v>
      </c>
      <c r="H30" s="113"/>
      <c r="I30" s="113"/>
      <c r="J30" s="113"/>
      <c r="K30" s="113"/>
      <c r="L30" s="113"/>
      <c r="M30" s="113"/>
    </row>
    <row r="31" spans="1:13" ht="25.15" customHeight="1">
      <c r="A31" s="124" t="s">
        <v>418</v>
      </c>
      <c r="B31" s="140" t="str">
        <f>A23</f>
        <v>diagnosta laboratoryjny</v>
      </c>
      <c r="C31" s="125">
        <v>100</v>
      </c>
      <c r="D31" s="119" t="s">
        <v>166</v>
      </c>
      <c r="E31" s="121">
        <v>35</v>
      </c>
      <c r="F31" s="138">
        <f>C23</f>
        <v>0.7470220402272728</v>
      </c>
      <c r="G31" s="178">
        <f t="shared" si="2"/>
        <v>0.2614577140795455</v>
      </c>
      <c r="H31" s="113"/>
      <c r="I31" s="113"/>
      <c r="J31" s="113"/>
      <c r="K31" s="113"/>
      <c r="L31" s="113"/>
      <c r="M31" s="113"/>
    </row>
    <row r="32" spans="1:13" ht="19.9" customHeight="1">
      <c r="A32" s="124" t="s">
        <v>420</v>
      </c>
      <c r="B32" s="119" t="str">
        <f>A23</f>
        <v>diagnosta laboratoryjny</v>
      </c>
      <c r="C32" s="125">
        <v>1</v>
      </c>
      <c r="D32" s="119" t="s">
        <v>166</v>
      </c>
      <c r="E32" s="121">
        <v>6</v>
      </c>
      <c r="F32" s="138">
        <f>C23</f>
        <v>0.7470220402272728</v>
      </c>
      <c r="G32" s="178">
        <f t="shared" si="2"/>
        <v>4.482132241363637</v>
      </c>
      <c r="H32" s="113"/>
      <c r="I32" s="113"/>
      <c r="J32" s="113"/>
      <c r="K32" s="113"/>
      <c r="L32" s="113"/>
      <c r="M32" s="113"/>
    </row>
    <row r="33" spans="1:13" ht="19.9" customHeight="1">
      <c r="A33" s="124" t="s">
        <v>317</v>
      </c>
      <c r="B33" s="119" t="str">
        <f>A23</f>
        <v>diagnosta laboratoryjny</v>
      </c>
      <c r="C33" s="125">
        <v>1</v>
      </c>
      <c r="D33" s="119" t="s">
        <v>166</v>
      </c>
      <c r="E33" s="121">
        <v>2</v>
      </c>
      <c r="F33" s="138">
        <f>C23</f>
        <v>0.7470220402272728</v>
      </c>
      <c r="G33" s="178">
        <f t="shared" si="2"/>
        <v>1.4940440804545456</v>
      </c>
      <c r="H33" s="113"/>
      <c r="I33" s="113"/>
      <c r="J33" s="113"/>
      <c r="K33" s="113"/>
      <c r="L33" s="113"/>
      <c r="M33" s="113"/>
    </row>
    <row r="34" spans="1:13" ht="19.9" customHeight="1">
      <c r="A34" s="336" t="s">
        <v>318</v>
      </c>
      <c r="B34" s="119" t="str">
        <f>A24</f>
        <v>technik analityki</v>
      </c>
      <c r="C34" s="125">
        <v>4300</v>
      </c>
      <c r="D34" s="119" t="s">
        <v>166</v>
      </c>
      <c r="E34" s="121">
        <v>15</v>
      </c>
      <c r="F34" s="138">
        <f>C24</f>
        <v>0.5186486382291666</v>
      </c>
      <c r="G34" s="178">
        <f t="shared" si="2"/>
        <v>0.0018092394356831393</v>
      </c>
      <c r="H34" s="113"/>
      <c r="I34" s="113"/>
      <c r="J34" s="113"/>
      <c r="K34" s="113"/>
      <c r="L34" s="113"/>
      <c r="M34" s="113"/>
    </row>
    <row r="35" spans="1:13" ht="19.9" customHeight="1">
      <c r="A35" s="337"/>
      <c r="B35" s="119" t="str">
        <f>A25</f>
        <v>pomoc laboratoryjna</v>
      </c>
      <c r="C35" s="125">
        <v>4300</v>
      </c>
      <c r="D35" s="119" t="s">
        <v>166</v>
      </c>
      <c r="E35" s="121">
        <v>15</v>
      </c>
      <c r="F35" s="138">
        <f>C25</f>
        <v>0.4141391625</v>
      </c>
      <c r="G35" s="178">
        <f t="shared" si="2"/>
        <v>0.0014446714970930232</v>
      </c>
      <c r="H35" s="113"/>
      <c r="I35" s="113"/>
      <c r="J35" s="113"/>
      <c r="K35" s="113"/>
      <c r="L35" s="113"/>
      <c r="M35" s="113"/>
    </row>
    <row r="36" spans="1:13" ht="15">
      <c r="A36" s="339" t="s">
        <v>279</v>
      </c>
      <c r="B36" s="340"/>
      <c r="C36" s="340"/>
      <c r="D36" s="340"/>
      <c r="E36" s="340"/>
      <c r="F36" s="340"/>
      <c r="G36" s="127">
        <f>SUM(G29:G35)</f>
        <v>7.278666780454535</v>
      </c>
      <c r="H36" s="113"/>
      <c r="I36" s="113"/>
      <c r="J36" s="113"/>
      <c r="K36" s="113"/>
      <c r="L36" s="113"/>
      <c r="M36" s="113"/>
    </row>
    <row r="37" spans="1:13" ht="15">
      <c r="A37" s="142"/>
      <c r="B37" s="142"/>
      <c r="C37" s="142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ht="15">
      <c r="A38" s="142"/>
      <c r="B38" s="142"/>
      <c r="C38" s="14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26.45" customHeight="1">
      <c r="A39" s="342" t="s">
        <v>334</v>
      </c>
      <c r="B39" s="342"/>
      <c r="C39" s="134">
        <f>H19</f>
        <v>21.762461501718157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25.15" customHeight="1">
      <c r="A40" s="335" t="s">
        <v>335</v>
      </c>
      <c r="B40" s="335"/>
      <c r="C40" s="134">
        <f>G36</f>
        <v>7.278666780454535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25.15" customHeight="1">
      <c r="A41" s="175" t="s">
        <v>209</v>
      </c>
      <c r="B41" s="176"/>
      <c r="C41" s="177">
        <f>SUM(C39:C40)</f>
        <v>29.041128282172693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8" spans="1:13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</sheetData>
  <mergeCells count="6">
    <mergeCell ref="A40:B40"/>
    <mergeCell ref="B1:C1"/>
    <mergeCell ref="A19:G19"/>
    <mergeCell ref="A34:A35"/>
    <mergeCell ref="A36:F36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87AE8-0515-4B73-BC09-6D223A89083D}">
  <dimension ref="A1:J31"/>
  <sheetViews>
    <sheetView workbookViewId="0" topLeftCell="A22">
      <selection activeCell="F31" sqref="F31"/>
    </sheetView>
  </sheetViews>
  <sheetFormatPr defaultColWidth="9.140625" defaultRowHeight="15"/>
  <cols>
    <col min="1" max="1" width="18.28125" style="69" customWidth="1"/>
    <col min="2" max="2" width="32.00390625" style="69" customWidth="1"/>
    <col min="3" max="3" width="30.57421875" style="69" customWidth="1"/>
    <col min="4" max="4" width="12.7109375" style="69" customWidth="1"/>
    <col min="5" max="5" width="10.28125" style="69" customWidth="1"/>
    <col min="6" max="6" width="10.7109375" style="69" customWidth="1"/>
    <col min="7" max="7" width="16.00390625" style="69" customWidth="1"/>
    <col min="8" max="8" width="18.7109375" style="69" customWidth="1"/>
    <col min="9" max="9" width="34.421875" style="69" customWidth="1"/>
    <col min="10" max="254" width="9.140625" style="69" customWidth="1"/>
    <col min="255" max="255" width="18.28125" style="69" customWidth="1"/>
    <col min="256" max="256" width="54.7109375" style="69" customWidth="1"/>
    <col min="257" max="257" width="9.8515625" style="69" customWidth="1"/>
    <col min="258" max="258" width="12.7109375" style="69" customWidth="1"/>
    <col min="259" max="259" width="10.28125" style="69" customWidth="1"/>
    <col min="260" max="260" width="10.7109375" style="69" customWidth="1"/>
    <col min="261" max="261" width="16.00390625" style="69" customWidth="1"/>
    <col min="262" max="510" width="9.140625" style="69" customWidth="1"/>
    <col min="511" max="511" width="18.28125" style="69" customWidth="1"/>
    <col min="512" max="512" width="54.7109375" style="69" customWidth="1"/>
    <col min="513" max="513" width="9.8515625" style="69" customWidth="1"/>
    <col min="514" max="514" width="12.7109375" style="69" customWidth="1"/>
    <col min="515" max="515" width="10.28125" style="69" customWidth="1"/>
    <col min="516" max="516" width="10.7109375" style="69" customWidth="1"/>
    <col min="517" max="517" width="16.00390625" style="69" customWidth="1"/>
    <col min="518" max="766" width="9.140625" style="69" customWidth="1"/>
    <col min="767" max="767" width="18.28125" style="69" customWidth="1"/>
    <col min="768" max="768" width="54.7109375" style="69" customWidth="1"/>
    <col min="769" max="769" width="9.8515625" style="69" customWidth="1"/>
    <col min="770" max="770" width="12.7109375" style="69" customWidth="1"/>
    <col min="771" max="771" width="10.28125" style="69" customWidth="1"/>
    <col min="772" max="772" width="10.7109375" style="69" customWidth="1"/>
    <col min="773" max="773" width="16.00390625" style="69" customWidth="1"/>
    <col min="774" max="1022" width="9.140625" style="69" customWidth="1"/>
    <col min="1023" max="1023" width="18.28125" style="69" customWidth="1"/>
    <col min="1024" max="1024" width="54.7109375" style="69" customWidth="1"/>
    <col min="1025" max="1025" width="9.8515625" style="69" customWidth="1"/>
    <col min="1026" max="1026" width="12.7109375" style="69" customWidth="1"/>
    <col min="1027" max="1027" width="10.28125" style="69" customWidth="1"/>
    <col min="1028" max="1028" width="10.7109375" style="69" customWidth="1"/>
    <col min="1029" max="1029" width="16.00390625" style="69" customWidth="1"/>
    <col min="1030" max="1278" width="9.140625" style="69" customWidth="1"/>
    <col min="1279" max="1279" width="18.28125" style="69" customWidth="1"/>
    <col min="1280" max="1280" width="54.7109375" style="69" customWidth="1"/>
    <col min="1281" max="1281" width="9.8515625" style="69" customWidth="1"/>
    <col min="1282" max="1282" width="12.7109375" style="69" customWidth="1"/>
    <col min="1283" max="1283" width="10.28125" style="69" customWidth="1"/>
    <col min="1284" max="1284" width="10.7109375" style="69" customWidth="1"/>
    <col min="1285" max="1285" width="16.00390625" style="69" customWidth="1"/>
    <col min="1286" max="1534" width="9.140625" style="69" customWidth="1"/>
    <col min="1535" max="1535" width="18.28125" style="69" customWidth="1"/>
    <col min="1536" max="1536" width="54.7109375" style="69" customWidth="1"/>
    <col min="1537" max="1537" width="9.8515625" style="69" customWidth="1"/>
    <col min="1538" max="1538" width="12.7109375" style="69" customWidth="1"/>
    <col min="1539" max="1539" width="10.28125" style="69" customWidth="1"/>
    <col min="1540" max="1540" width="10.7109375" style="69" customWidth="1"/>
    <col min="1541" max="1541" width="16.00390625" style="69" customWidth="1"/>
    <col min="1542" max="1790" width="9.140625" style="69" customWidth="1"/>
    <col min="1791" max="1791" width="18.28125" style="69" customWidth="1"/>
    <col min="1792" max="1792" width="54.7109375" style="69" customWidth="1"/>
    <col min="1793" max="1793" width="9.8515625" style="69" customWidth="1"/>
    <col min="1794" max="1794" width="12.7109375" style="69" customWidth="1"/>
    <col min="1795" max="1795" width="10.28125" style="69" customWidth="1"/>
    <col min="1796" max="1796" width="10.7109375" style="69" customWidth="1"/>
    <col min="1797" max="1797" width="16.00390625" style="69" customWidth="1"/>
    <col min="1798" max="2046" width="9.140625" style="69" customWidth="1"/>
    <col min="2047" max="2047" width="18.28125" style="69" customWidth="1"/>
    <col min="2048" max="2048" width="54.7109375" style="69" customWidth="1"/>
    <col min="2049" max="2049" width="9.8515625" style="69" customWidth="1"/>
    <col min="2050" max="2050" width="12.7109375" style="69" customWidth="1"/>
    <col min="2051" max="2051" width="10.28125" style="69" customWidth="1"/>
    <col min="2052" max="2052" width="10.7109375" style="69" customWidth="1"/>
    <col min="2053" max="2053" width="16.00390625" style="69" customWidth="1"/>
    <col min="2054" max="2302" width="9.140625" style="69" customWidth="1"/>
    <col min="2303" max="2303" width="18.28125" style="69" customWidth="1"/>
    <col min="2304" max="2304" width="54.7109375" style="69" customWidth="1"/>
    <col min="2305" max="2305" width="9.8515625" style="69" customWidth="1"/>
    <col min="2306" max="2306" width="12.7109375" style="69" customWidth="1"/>
    <col min="2307" max="2307" width="10.28125" style="69" customWidth="1"/>
    <col min="2308" max="2308" width="10.7109375" style="69" customWidth="1"/>
    <col min="2309" max="2309" width="16.00390625" style="69" customWidth="1"/>
    <col min="2310" max="2558" width="9.140625" style="69" customWidth="1"/>
    <col min="2559" max="2559" width="18.28125" style="69" customWidth="1"/>
    <col min="2560" max="2560" width="54.7109375" style="69" customWidth="1"/>
    <col min="2561" max="2561" width="9.8515625" style="69" customWidth="1"/>
    <col min="2562" max="2562" width="12.7109375" style="69" customWidth="1"/>
    <col min="2563" max="2563" width="10.28125" style="69" customWidth="1"/>
    <col min="2564" max="2564" width="10.7109375" style="69" customWidth="1"/>
    <col min="2565" max="2565" width="16.00390625" style="69" customWidth="1"/>
    <col min="2566" max="2814" width="9.140625" style="69" customWidth="1"/>
    <col min="2815" max="2815" width="18.28125" style="69" customWidth="1"/>
    <col min="2816" max="2816" width="54.7109375" style="69" customWidth="1"/>
    <col min="2817" max="2817" width="9.8515625" style="69" customWidth="1"/>
    <col min="2818" max="2818" width="12.7109375" style="69" customWidth="1"/>
    <col min="2819" max="2819" width="10.28125" style="69" customWidth="1"/>
    <col min="2820" max="2820" width="10.7109375" style="69" customWidth="1"/>
    <col min="2821" max="2821" width="16.00390625" style="69" customWidth="1"/>
    <col min="2822" max="3070" width="9.140625" style="69" customWidth="1"/>
    <col min="3071" max="3071" width="18.28125" style="69" customWidth="1"/>
    <col min="3072" max="3072" width="54.7109375" style="69" customWidth="1"/>
    <col min="3073" max="3073" width="9.8515625" style="69" customWidth="1"/>
    <col min="3074" max="3074" width="12.7109375" style="69" customWidth="1"/>
    <col min="3075" max="3075" width="10.28125" style="69" customWidth="1"/>
    <col min="3076" max="3076" width="10.7109375" style="69" customWidth="1"/>
    <col min="3077" max="3077" width="16.00390625" style="69" customWidth="1"/>
    <col min="3078" max="3326" width="9.140625" style="69" customWidth="1"/>
    <col min="3327" max="3327" width="18.28125" style="69" customWidth="1"/>
    <col min="3328" max="3328" width="54.7109375" style="69" customWidth="1"/>
    <col min="3329" max="3329" width="9.8515625" style="69" customWidth="1"/>
    <col min="3330" max="3330" width="12.7109375" style="69" customWidth="1"/>
    <col min="3331" max="3331" width="10.28125" style="69" customWidth="1"/>
    <col min="3332" max="3332" width="10.7109375" style="69" customWidth="1"/>
    <col min="3333" max="3333" width="16.00390625" style="69" customWidth="1"/>
    <col min="3334" max="3582" width="9.140625" style="69" customWidth="1"/>
    <col min="3583" max="3583" width="18.28125" style="69" customWidth="1"/>
    <col min="3584" max="3584" width="54.7109375" style="69" customWidth="1"/>
    <col min="3585" max="3585" width="9.8515625" style="69" customWidth="1"/>
    <col min="3586" max="3586" width="12.7109375" style="69" customWidth="1"/>
    <col min="3587" max="3587" width="10.28125" style="69" customWidth="1"/>
    <col min="3588" max="3588" width="10.7109375" style="69" customWidth="1"/>
    <col min="3589" max="3589" width="16.00390625" style="69" customWidth="1"/>
    <col min="3590" max="3838" width="9.140625" style="69" customWidth="1"/>
    <col min="3839" max="3839" width="18.28125" style="69" customWidth="1"/>
    <col min="3840" max="3840" width="54.7109375" style="69" customWidth="1"/>
    <col min="3841" max="3841" width="9.8515625" style="69" customWidth="1"/>
    <col min="3842" max="3842" width="12.7109375" style="69" customWidth="1"/>
    <col min="3843" max="3843" width="10.28125" style="69" customWidth="1"/>
    <col min="3844" max="3844" width="10.7109375" style="69" customWidth="1"/>
    <col min="3845" max="3845" width="16.00390625" style="69" customWidth="1"/>
    <col min="3846" max="4094" width="9.140625" style="69" customWidth="1"/>
    <col min="4095" max="4095" width="18.28125" style="69" customWidth="1"/>
    <col min="4096" max="4096" width="54.7109375" style="69" customWidth="1"/>
    <col min="4097" max="4097" width="9.8515625" style="69" customWidth="1"/>
    <col min="4098" max="4098" width="12.7109375" style="69" customWidth="1"/>
    <col min="4099" max="4099" width="10.28125" style="69" customWidth="1"/>
    <col min="4100" max="4100" width="10.7109375" style="69" customWidth="1"/>
    <col min="4101" max="4101" width="16.00390625" style="69" customWidth="1"/>
    <col min="4102" max="4350" width="9.140625" style="69" customWidth="1"/>
    <col min="4351" max="4351" width="18.28125" style="69" customWidth="1"/>
    <col min="4352" max="4352" width="54.7109375" style="69" customWidth="1"/>
    <col min="4353" max="4353" width="9.8515625" style="69" customWidth="1"/>
    <col min="4354" max="4354" width="12.7109375" style="69" customWidth="1"/>
    <col min="4355" max="4355" width="10.28125" style="69" customWidth="1"/>
    <col min="4356" max="4356" width="10.7109375" style="69" customWidth="1"/>
    <col min="4357" max="4357" width="16.00390625" style="69" customWidth="1"/>
    <col min="4358" max="4606" width="9.140625" style="69" customWidth="1"/>
    <col min="4607" max="4607" width="18.28125" style="69" customWidth="1"/>
    <col min="4608" max="4608" width="54.7109375" style="69" customWidth="1"/>
    <col min="4609" max="4609" width="9.8515625" style="69" customWidth="1"/>
    <col min="4610" max="4610" width="12.7109375" style="69" customWidth="1"/>
    <col min="4611" max="4611" width="10.28125" style="69" customWidth="1"/>
    <col min="4612" max="4612" width="10.7109375" style="69" customWidth="1"/>
    <col min="4613" max="4613" width="16.00390625" style="69" customWidth="1"/>
    <col min="4614" max="4862" width="9.140625" style="69" customWidth="1"/>
    <col min="4863" max="4863" width="18.28125" style="69" customWidth="1"/>
    <col min="4864" max="4864" width="54.7109375" style="69" customWidth="1"/>
    <col min="4865" max="4865" width="9.8515625" style="69" customWidth="1"/>
    <col min="4866" max="4866" width="12.7109375" style="69" customWidth="1"/>
    <col min="4867" max="4867" width="10.28125" style="69" customWidth="1"/>
    <col min="4868" max="4868" width="10.7109375" style="69" customWidth="1"/>
    <col min="4869" max="4869" width="16.00390625" style="69" customWidth="1"/>
    <col min="4870" max="5118" width="9.140625" style="69" customWidth="1"/>
    <col min="5119" max="5119" width="18.28125" style="69" customWidth="1"/>
    <col min="5120" max="5120" width="54.7109375" style="69" customWidth="1"/>
    <col min="5121" max="5121" width="9.8515625" style="69" customWidth="1"/>
    <col min="5122" max="5122" width="12.7109375" style="69" customWidth="1"/>
    <col min="5123" max="5123" width="10.28125" style="69" customWidth="1"/>
    <col min="5124" max="5124" width="10.7109375" style="69" customWidth="1"/>
    <col min="5125" max="5125" width="16.00390625" style="69" customWidth="1"/>
    <col min="5126" max="5374" width="9.140625" style="69" customWidth="1"/>
    <col min="5375" max="5375" width="18.28125" style="69" customWidth="1"/>
    <col min="5376" max="5376" width="54.7109375" style="69" customWidth="1"/>
    <col min="5377" max="5377" width="9.8515625" style="69" customWidth="1"/>
    <col min="5378" max="5378" width="12.7109375" style="69" customWidth="1"/>
    <col min="5379" max="5379" width="10.28125" style="69" customWidth="1"/>
    <col min="5380" max="5380" width="10.7109375" style="69" customWidth="1"/>
    <col min="5381" max="5381" width="16.00390625" style="69" customWidth="1"/>
    <col min="5382" max="5630" width="9.140625" style="69" customWidth="1"/>
    <col min="5631" max="5631" width="18.28125" style="69" customWidth="1"/>
    <col min="5632" max="5632" width="54.7109375" style="69" customWidth="1"/>
    <col min="5633" max="5633" width="9.8515625" style="69" customWidth="1"/>
    <col min="5634" max="5634" width="12.7109375" style="69" customWidth="1"/>
    <col min="5635" max="5635" width="10.28125" style="69" customWidth="1"/>
    <col min="5636" max="5636" width="10.7109375" style="69" customWidth="1"/>
    <col min="5637" max="5637" width="16.00390625" style="69" customWidth="1"/>
    <col min="5638" max="5886" width="9.140625" style="69" customWidth="1"/>
    <col min="5887" max="5887" width="18.28125" style="69" customWidth="1"/>
    <col min="5888" max="5888" width="54.7109375" style="69" customWidth="1"/>
    <col min="5889" max="5889" width="9.8515625" style="69" customWidth="1"/>
    <col min="5890" max="5890" width="12.7109375" style="69" customWidth="1"/>
    <col min="5891" max="5891" width="10.28125" style="69" customWidth="1"/>
    <col min="5892" max="5892" width="10.7109375" style="69" customWidth="1"/>
    <col min="5893" max="5893" width="16.00390625" style="69" customWidth="1"/>
    <col min="5894" max="6142" width="9.140625" style="69" customWidth="1"/>
    <col min="6143" max="6143" width="18.28125" style="69" customWidth="1"/>
    <col min="6144" max="6144" width="54.7109375" style="69" customWidth="1"/>
    <col min="6145" max="6145" width="9.8515625" style="69" customWidth="1"/>
    <col min="6146" max="6146" width="12.7109375" style="69" customWidth="1"/>
    <col min="6147" max="6147" width="10.28125" style="69" customWidth="1"/>
    <col min="6148" max="6148" width="10.7109375" style="69" customWidth="1"/>
    <col min="6149" max="6149" width="16.00390625" style="69" customWidth="1"/>
    <col min="6150" max="6398" width="9.140625" style="69" customWidth="1"/>
    <col min="6399" max="6399" width="18.28125" style="69" customWidth="1"/>
    <col min="6400" max="6400" width="54.7109375" style="69" customWidth="1"/>
    <col min="6401" max="6401" width="9.8515625" style="69" customWidth="1"/>
    <col min="6402" max="6402" width="12.7109375" style="69" customWidth="1"/>
    <col min="6403" max="6403" width="10.28125" style="69" customWidth="1"/>
    <col min="6404" max="6404" width="10.7109375" style="69" customWidth="1"/>
    <col min="6405" max="6405" width="16.00390625" style="69" customWidth="1"/>
    <col min="6406" max="6654" width="9.140625" style="69" customWidth="1"/>
    <col min="6655" max="6655" width="18.28125" style="69" customWidth="1"/>
    <col min="6656" max="6656" width="54.7109375" style="69" customWidth="1"/>
    <col min="6657" max="6657" width="9.8515625" style="69" customWidth="1"/>
    <col min="6658" max="6658" width="12.7109375" style="69" customWidth="1"/>
    <col min="6659" max="6659" width="10.28125" style="69" customWidth="1"/>
    <col min="6660" max="6660" width="10.7109375" style="69" customWidth="1"/>
    <col min="6661" max="6661" width="16.00390625" style="69" customWidth="1"/>
    <col min="6662" max="6910" width="9.140625" style="69" customWidth="1"/>
    <col min="6911" max="6911" width="18.28125" style="69" customWidth="1"/>
    <col min="6912" max="6912" width="54.7109375" style="69" customWidth="1"/>
    <col min="6913" max="6913" width="9.8515625" style="69" customWidth="1"/>
    <col min="6914" max="6914" width="12.7109375" style="69" customWidth="1"/>
    <col min="6915" max="6915" width="10.28125" style="69" customWidth="1"/>
    <col min="6916" max="6916" width="10.7109375" style="69" customWidth="1"/>
    <col min="6917" max="6917" width="16.00390625" style="69" customWidth="1"/>
    <col min="6918" max="7166" width="9.140625" style="69" customWidth="1"/>
    <col min="7167" max="7167" width="18.28125" style="69" customWidth="1"/>
    <col min="7168" max="7168" width="54.7109375" style="69" customWidth="1"/>
    <col min="7169" max="7169" width="9.8515625" style="69" customWidth="1"/>
    <col min="7170" max="7170" width="12.7109375" style="69" customWidth="1"/>
    <col min="7171" max="7171" width="10.28125" style="69" customWidth="1"/>
    <col min="7172" max="7172" width="10.7109375" style="69" customWidth="1"/>
    <col min="7173" max="7173" width="16.00390625" style="69" customWidth="1"/>
    <col min="7174" max="7422" width="9.140625" style="69" customWidth="1"/>
    <col min="7423" max="7423" width="18.28125" style="69" customWidth="1"/>
    <col min="7424" max="7424" width="54.7109375" style="69" customWidth="1"/>
    <col min="7425" max="7425" width="9.8515625" style="69" customWidth="1"/>
    <col min="7426" max="7426" width="12.7109375" style="69" customWidth="1"/>
    <col min="7427" max="7427" width="10.28125" style="69" customWidth="1"/>
    <col min="7428" max="7428" width="10.7109375" style="69" customWidth="1"/>
    <col min="7429" max="7429" width="16.00390625" style="69" customWidth="1"/>
    <col min="7430" max="7678" width="9.140625" style="69" customWidth="1"/>
    <col min="7679" max="7679" width="18.28125" style="69" customWidth="1"/>
    <col min="7680" max="7680" width="54.7109375" style="69" customWidth="1"/>
    <col min="7681" max="7681" width="9.8515625" style="69" customWidth="1"/>
    <col min="7682" max="7682" width="12.7109375" style="69" customWidth="1"/>
    <col min="7683" max="7683" width="10.28125" style="69" customWidth="1"/>
    <col min="7684" max="7684" width="10.7109375" style="69" customWidth="1"/>
    <col min="7685" max="7685" width="16.00390625" style="69" customWidth="1"/>
    <col min="7686" max="7934" width="9.140625" style="69" customWidth="1"/>
    <col min="7935" max="7935" width="18.28125" style="69" customWidth="1"/>
    <col min="7936" max="7936" width="54.7109375" style="69" customWidth="1"/>
    <col min="7937" max="7937" width="9.8515625" style="69" customWidth="1"/>
    <col min="7938" max="7938" width="12.7109375" style="69" customWidth="1"/>
    <col min="7939" max="7939" width="10.28125" style="69" customWidth="1"/>
    <col min="7940" max="7940" width="10.7109375" style="69" customWidth="1"/>
    <col min="7941" max="7941" width="16.00390625" style="69" customWidth="1"/>
    <col min="7942" max="8190" width="9.140625" style="69" customWidth="1"/>
    <col min="8191" max="8191" width="18.28125" style="69" customWidth="1"/>
    <col min="8192" max="8192" width="54.7109375" style="69" customWidth="1"/>
    <col min="8193" max="8193" width="9.8515625" style="69" customWidth="1"/>
    <col min="8194" max="8194" width="12.7109375" style="69" customWidth="1"/>
    <col min="8195" max="8195" width="10.28125" style="69" customWidth="1"/>
    <col min="8196" max="8196" width="10.7109375" style="69" customWidth="1"/>
    <col min="8197" max="8197" width="16.00390625" style="69" customWidth="1"/>
    <col min="8198" max="8446" width="9.140625" style="69" customWidth="1"/>
    <col min="8447" max="8447" width="18.28125" style="69" customWidth="1"/>
    <col min="8448" max="8448" width="54.7109375" style="69" customWidth="1"/>
    <col min="8449" max="8449" width="9.8515625" style="69" customWidth="1"/>
    <col min="8450" max="8450" width="12.7109375" style="69" customWidth="1"/>
    <col min="8451" max="8451" width="10.28125" style="69" customWidth="1"/>
    <col min="8452" max="8452" width="10.7109375" style="69" customWidth="1"/>
    <col min="8453" max="8453" width="16.00390625" style="69" customWidth="1"/>
    <col min="8454" max="8702" width="9.140625" style="69" customWidth="1"/>
    <col min="8703" max="8703" width="18.28125" style="69" customWidth="1"/>
    <col min="8704" max="8704" width="54.7109375" style="69" customWidth="1"/>
    <col min="8705" max="8705" width="9.8515625" style="69" customWidth="1"/>
    <col min="8706" max="8706" width="12.7109375" style="69" customWidth="1"/>
    <col min="8707" max="8707" width="10.28125" style="69" customWidth="1"/>
    <col min="8708" max="8708" width="10.7109375" style="69" customWidth="1"/>
    <col min="8709" max="8709" width="16.00390625" style="69" customWidth="1"/>
    <col min="8710" max="8958" width="9.140625" style="69" customWidth="1"/>
    <col min="8959" max="8959" width="18.28125" style="69" customWidth="1"/>
    <col min="8960" max="8960" width="54.7109375" style="69" customWidth="1"/>
    <col min="8961" max="8961" width="9.8515625" style="69" customWidth="1"/>
    <col min="8962" max="8962" width="12.7109375" style="69" customWidth="1"/>
    <col min="8963" max="8963" width="10.28125" style="69" customWidth="1"/>
    <col min="8964" max="8964" width="10.7109375" style="69" customWidth="1"/>
    <col min="8965" max="8965" width="16.00390625" style="69" customWidth="1"/>
    <col min="8966" max="9214" width="9.140625" style="69" customWidth="1"/>
    <col min="9215" max="9215" width="18.28125" style="69" customWidth="1"/>
    <col min="9216" max="9216" width="54.7109375" style="69" customWidth="1"/>
    <col min="9217" max="9217" width="9.8515625" style="69" customWidth="1"/>
    <col min="9218" max="9218" width="12.7109375" style="69" customWidth="1"/>
    <col min="9219" max="9219" width="10.28125" style="69" customWidth="1"/>
    <col min="9220" max="9220" width="10.7109375" style="69" customWidth="1"/>
    <col min="9221" max="9221" width="16.00390625" style="69" customWidth="1"/>
    <col min="9222" max="9470" width="9.140625" style="69" customWidth="1"/>
    <col min="9471" max="9471" width="18.28125" style="69" customWidth="1"/>
    <col min="9472" max="9472" width="54.7109375" style="69" customWidth="1"/>
    <col min="9473" max="9473" width="9.8515625" style="69" customWidth="1"/>
    <col min="9474" max="9474" width="12.7109375" style="69" customWidth="1"/>
    <col min="9475" max="9475" width="10.28125" style="69" customWidth="1"/>
    <col min="9476" max="9476" width="10.7109375" style="69" customWidth="1"/>
    <col min="9477" max="9477" width="16.00390625" style="69" customWidth="1"/>
    <col min="9478" max="9726" width="9.140625" style="69" customWidth="1"/>
    <col min="9727" max="9727" width="18.28125" style="69" customWidth="1"/>
    <col min="9728" max="9728" width="54.7109375" style="69" customWidth="1"/>
    <col min="9729" max="9729" width="9.8515625" style="69" customWidth="1"/>
    <col min="9730" max="9730" width="12.7109375" style="69" customWidth="1"/>
    <col min="9731" max="9731" width="10.28125" style="69" customWidth="1"/>
    <col min="9732" max="9732" width="10.7109375" style="69" customWidth="1"/>
    <col min="9733" max="9733" width="16.00390625" style="69" customWidth="1"/>
    <col min="9734" max="9982" width="9.140625" style="69" customWidth="1"/>
    <col min="9983" max="9983" width="18.28125" style="69" customWidth="1"/>
    <col min="9984" max="9984" width="54.7109375" style="69" customWidth="1"/>
    <col min="9985" max="9985" width="9.8515625" style="69" customWidth="1"/>
    <col min="9986" max="9986" width="12.7109375" style="69" customWidth="1"/>
    <col min="9987" max="9987" width="10.28125" style="69" customWidth="1"/>
    <col min="9988" max="9988" width="10.7109375" style="69" customWidth="1"/>
    <col min="9989" max="9989" width="16.00390625" style="69" customWidth="1"/>
    <col min="9990" max="10238" width="9.140625" style="69" customWidth="1"/>
    <col min="10239" max="10239" width="18.28125" style="69" customWidth="1"/>
    <col min="10240" max="10240" width="54.7109375" style="69" customWidth="1"/>
    <col min="10241" max="10241" width="9.8515625" style="69" customWidth="1"/>
    <col min="10242" max="10242" width="12.7109375" style="69" customWidth="1"/>
    <col min="10243" max="10243" width="10.28125" style="69" customWidth="1"/>
    <col min="10244" max="10244" width="10.7109375" style="69" customWidth="1"/>
    <col min="10245" max="10245" width="16.00390625" style="69" customWidth="1"/>
    <col min="10246" max="10494" width="9.140625" style="69" customWidth="1"/>
    <col min="10495" max="10495" width="18.28125" style="69" customWidth="1"/>
    <col min="10496" max="10496" width="54.7109375" style="69" customWidth="1"/>
    <col min="10497" max="10497" width="9.8515625" style="69" customWidth="1"/>
    <col min="10498" max="10498" width="12.7109375" style="69" customWidth="1"/>
    <col min="10499" max="10499" width="10.28125" style="69" customWidth="1"/>
    <col min="10500" max="10500" width="10.7109375" style="69" customWidth="1"/>
    <col min="10501" max="10501" width="16.00390625" style="69" customWidth="1"/>
    <col min="10502" max="10750" width="9.140625" style="69" customWidth="1"/>
    <col min="10751" max="10751" width="18.28125" style="69" customWidth="1"/>
    <col min="10752" max="10752" width="54.7109375" style="69" customWidth="1"/>
    <col min="10753" max="10753" width="9.8515625" style="69" customWidth="1"/>
    <col min="10754" max="10754" width="12.7109375" style="69" customWidth="1"/>
    <col min="10755" max="10755" width="10.28125" style="69" customWidth="1"/>
    <col min="10756" max="10756" width="10.7109375" style="69" customWidth="1"/>
    <col min="10757" max="10757" width="16.00390625" style="69" customWidth="1"/>
    <col min="10758" max="11006" width="9.140625" style="69" customWidth="1"/>
    <col min="11007" max="11007" width="18.28125" style="69" customWidth="1"/>
    <col min="11008" max="11008" width="54.7109375" style="69" customWidth="1"/>
    <col min="11009" max="11009" width="9.8515625" style="69" customWidth="1"/>
    <col min="11010" max="11010" width="12.7109375" style="69" customWidth="1"/>
    <col min="11011" max="11011" width="10.28125" style="69" customWidth="1"/>
    <col min="11012" max="11012" width="10.7109375" style="69" customWidth="1"/>
    <col min="11013" max="11013" width="16.00390625" style="69" customWidth="1"/>
    <col min="11014" max="11262" width="9.140625" style="69" customWidth="1"/>
    <col min="11263" max="11263" width="18.28125" style="69" customWidth="1"/>
    <col min="11264" max="11264" width="54.7109375" style="69" customWidth="1"/>
    <col min="11265" max="11265" width="9.8515625" style="69" customWidth="1"/>
    <col min="11266" max="11266" width="12.7109375" style="69" customWidth="1"/>
    <col min="11267" max="11267" width="10.28125" style="69" customWidth="1"/>
    <col min="11268" max="11268" width="10.7109375" style="69" customWidth="1"/>
    <col min="11269" max="11269" width="16.00390625" style="69" customWidth="1"/>
    <col min="11270" max="11518" width="9.140625" style="69" customWidth="1"/>
    <col min="11519" max="11519" width="18.28125" style="69" customWidth="1"/>
    <col min="11520" max="11520" width="54.7109375" style="69" customWidth="1"/>
    <col min="11521" max="11521" width="9.8515625" style="69" customWidth="1"/>
    <col min="11522" max="11522" width="12.7109375" style="69" customWidth="1"/>
    <col min="11523" max="11523" width="10.28125" style="69" customWidth="1"/>
    <col min="11524" max="11524" width="10.7109375" style="69" customWidth="1"/>
    <col min="11525" max="11525" width="16.00390625" style="69" customWidth="1"/>
    <col min="11526" max="11774" width="9.140625" style="69" customWidth="1"/>
    <col min="11775" max="11775" width="18.28125" style="69" customWidth="1"/>
    <col min="11776" max="11776" width="54.7109375" style="69" customWidth="1"/>
    <col min="11777" max="11777" width="9.8515625" style="69" customWidth="1"/>
    <col min="11778" max="11778" width="12.7109375" style="69" customWidth="1"/>
    <col min="11779" max="11779" width="10.28125" style="69" customWidth="1"/>
    <col min="11780" max="11780" width="10.7109375" style="69" customWidth="1"/>
    <col min="11781" max="11781" width="16.00390625" style="69" customWidth="1"/>
    <col min="11782" max="12030" width="9.140625" style="69" customWidth="1"/>
    <col min="12031" max="12031" width="18.28125" style="69" customWidth="1"/>
    <col min="12032" max="12032" width="54.7109375" style="69" customWidth="1"/>
    <col min="12033" max="12033" width="9.8515625" style="69" customWidth="1"/>
    <col min="12034" max="12034" width="12.7109375" style="69" customWidth="1"/>
    <col min="12035" max="12035" width="10.28125" style="69" customWidth="1"/>
    <col min="12036" max="12036" width="10.7109375" style="69" customWidth="1"/>
    <col min="12037" max="12037" width="16.00390625" style="69" customWidth="1"/>
    <col min="12038" max="12286" width="9.140625" style="69" customWidth="1"/>
    <col min="12287" max="12287" width="18.28125" style="69" customWidth="1"/>
    <col min="12288" max="12288" width="54.7109375" style="69" customWidth="1"/>
    <col min="12289" max="12289" width="9.8515625" style="69" customWidth="1"/>
    <col min="12290" max="12290" width="12.7109375" style="69" customWidth="1"/>
    <col min="12291" max="12291" width="10.28125" style="69" customWidth="1"/>
    <col min="12292" max="12292" width="10.7109375" style="69" customWidth="1"/>
    <col min="12293" max="12293" width="16.00390625" style="69" customWidth="1"/>
    <col min="12294" max="12542" width="9.140625" style="69" customWidth="1"/>
    <col min="12543" max="12543" width="18.28125" style="69" customWidth="1"/>
    <col min="12544" max="12544" width="54.7109375" style="69" customWidth="1"/>
    <col min="12545" max="12545" width="9.8515625" style="69" customWidth="1"/>
    <col min="12546" max="12546" width="12.7109375" style="69" customWidth="1"/>
    <col min="12547" max="12547" width="10.28125" style="69" customWidth="1"/>
    <col min="12548" max="12548" width="10.7109375" style="69" customWidth="1"/>
    <col min="12549" max="12549" width="16.00390625" style="69" customWidth="1"/>
    <col min="12550" max="12798" width="9.140625" style="69" customWidth="1"/>
    <col min="12799" max="12799" width="18.28125" style="69" customWidth="1"/>
    <col min="12800" max="12800" width="54.7109375" style="69" customWidth="1"/>
    <col min="12801" max="12801" width="9.8515625" style="69" customWidth="1"/>
    <col min="12802" max="12802" width="12.7109375" style="69" customWidth="1"/>
    <col min="12803" max="12803" width="10.28125" style="69" customWidth="1"/>
    <col min="12804" max="12804" width="10.7109375" style="69" customWidth="1"/>
    <col min="12805" max="12805" width="16.00390625" style="69" customWidth="1"/>
    <col min="12806" max="13054" width="9.140625" style="69" customWidth="1"/>
    <col min="13055" max="13055" width="18.28125" style="69" customWidth="1"/>
    <col min="13056" max="13056" width="54.7109375" style="69" customWidth="1"/>
    <col min="13057" max="13057" width="9.8515625" style="69" customWidth="1"/>
    <col min="13058" max="13058" width="12.7109375" style="69" customWidth="1"/>
    <col min="13059" max="13059" width="10.28125" style="69" customWidth="1"/>
    <col min="13060" max="13060" width="10.7109375" style="69" customWidth="1"/>
    <col min="13061" max="13061" width="16.00390625" style="69" customWidth="1"/>
    <col min="13062" max="13310" width="9.140625" style="69" customWidth="1"/>
    <col min="13311" max="13311" width="18.28125" style="69" customWidth="1"/>
    <col min="13312" max="13312" width="54.7109375" style="69" customWidth="1"/>
    <col min="13313" max="13313" width="9.8515625" style="69" customWidth="1"/>
    <col min="13314" max="13314" width="12.7109375" style="69" customWidth="1"/>
    <col min="13315" max="13315" width="10.28125" style="69" customWidth="1"/>
    <col min="13316" max="13316" width="10.7109375" style="69" customWidth="1"/>
    <col min="13317" max="13317" width="16.00390625" style="69" customWidth="1"/>
    <col min="13318" max="13566" width="9.140625" style="69" customWidth="1"/>
    <col min="13567" max="13567" width="18.28125" style="69" customWidth="1"/>
    <col min="13568" max="13568" width="54.7109375" style="69" customWidth="1"/>
    <col min="13569" max="13569" width="9.8515625" style="69" customWidth="1"/>
    <col min="13570" max="13570" width="12.7109375" style="69" customWidth="1"/>
    <col min="13571" max="13571" width="10.28125" style="69" customWidth="1"/>
    <col min="13572" max="13572" width="10.7109375" style="69" customWidth="1"/>
    <col min="13573" max="13573" width="16.00390625" style="69" customWidth="1"/>
    <col min="13574" max="13822" width="9.140625" style="69" customWidth="1"/>
    <col min="13823" max="13823" width="18.28125" style="69" customWidth="1"/>
    <col min="13824" max="13824" width="54.7109375" style="69" customWidth="1"/>
    <col min="13825" max="13825" width="9.8515625" style="69" customWidth="1"/>
    <col min="13826" max="13826" width="12.7109375" style="69" customWidth="1"/>
    <col min="13827" max="13827" width="10.28125" style="69" customWidth="1"/>
    <col min="13828" max="13828" width="10.7109375" style="69" customWidth="1"/>
    <col min="13829" max="13829" width="16.00390625" style="69" customWidth="1"/>
    <col min="13830" max="14078" width="9.140625" style="69" customWidth="1"/>
    <col min="14079" max="14079" width="18.28125" style="69" customWidth="1"/>
    <col min="14080" max="14080" width="54.7109375" style="69" customWidth="1"/>
    <col min="14081" max="14081" width="9.8515625" style="69" customWidth="1"/>
    <col min="14082" max="14082" width="12.7109375" style="69" customWidth="1"/>
    <col min="14083" max="14083" width="10.28125" style="69" customWidth="1"/>
    <col min="14084" max="14084" width="10.7109375" style="69" customWidth="1"/>
    <col min="14085" max="14085" width="16.00390625" style="69" customWidth="1"/>
    <col min="14086" max="14334" width="9.140625" style="69" customWidth="1"/>
    <col min="14335" max="14335" width="18.28125" style="69" customWidth="1"/>
    <col min="14336" max="14336" width="54.7109375" style="69" customWidth="1"/>
    <col min="14337" max="14337" width="9.8515625" style="69" customWidth="1"/>
    <col min="14338" max="14338" width="12.7109375" style="69" customWidth="1"/>
    <col min="14339" max="14339" width="10.28125" style="69" customWidth="1"/>
    <col min="14340" max="14340" width="10.7109375" style="69" customWidth="1"/>
    <col min="14341" max="14341" width="16.00390625" style="69" customWidth="1"/>
    <col min="14342" max="14590" width="9.140625" style="69" customWidth="1"/>
    <col min="14591" max="14591" width="18.28125" style="69" customWidth="1"/>
    <col min="14592" max="14592" width="54.7109375" style="69" customWidth="1"/>
    <col min="14593" max="14593" width="9.8515625" style="69" customWidth="1"/>
    <col min="14594" max="14594" width="12.7109375" style="69" customWidth="1"/>
    <col min="14595" max="14595" width="10.28125" style="69" customWidth="1"/>
    <col min="14596" max="14596" width="10.7109375" style="69" customWidth="1"/>
    <col min="14597" max="14597" width="16.00390625" style="69" customWidth="1"/>
    <col min="14598" max="14846" width="9.140625" style="69" customWidth="1"/>
    <col min="14847" max="14847" width="18.28125" style="69" customWidth="1"/>
    <col min="14848" max="14848" width="54.7109375" style="69" customWidth="1"/>
    <col min="14849" max="14849" width="9.8515625" style="69" customWidth="1"/>
    <col min="14850" max="14850" width="12.7109375" style="69" customWidth="1"/>
    <col min="14851" max="14851" width="10.28125" style="69" customWidth="1"/>
    <col min="14852" max="14852" width="10.7109375" style="69" customWidth="1"/>
    <col min="14853" max="14853" width="16.00390625" style="69" customWidth="1"/>
    <col min="14854" max="15102" width="9.140625" style="69" customWidth="1"/>
    <col min="15103" max="15103" width="18.28125" style="69" customWidth="1"/>
    <col min="15104" max="15104" width="54.7109375" style="69" customWidth="1"/>
    <col min="15105" max="15105" width="9.8515625" style="69" customWidth="1"/>
    <col min="15106" max="15106" width="12.7109375" style="69" customWidth="1"/>
    <col min="15107" max="15107" width="10.28125" style="69" customWidth="1"/>
    <col min="15108" max="15108" width="10.7109375" style="69" customWidth="1"/>
    <col min="15109" max="15109" width="16.00390625" style="69" customWidth="1"/>
    <col min="15110" max="15358" width="9.140625" style="69" customWidth="1"/>
    <col min="15359" max="15359" width="18.28125" style="69" customWidth="1"/>
    <col min="15360" max="15360" width="54.7109375" style="69" customWidth="1"/>
    <col min="15361" max="15361" width="9.8515625" style="69" customWidth="1"/>
    <col min="15362" max="15362" width="12.7109375" style="69" customWidth="1"/>
    <col min="15363" max="15363" width="10.28125" style="69" customWidth="1"/>
    <col min="15364" max="15364" width="10.7109375" style="69" customWidth="1"/>
    <col min="15365" max="15365" width="16.00390625" style="69" customWidth="1"/>
    <col min="15366" max="15614" width="9.140625" style="69" customWidth="1"/>
    <col min="15615" max="15615" width="18.28125" style="69" customWidth="1"/>
    <col min="15616" max="15616" width="54.7109375" style="69" customWidth="1"/>
    <col min="15617" max="15617" width="9.8515625" style="69" customWidth="1"/>
    <col min="15618" max="15618" width="12.7109375" style="69" customWidth="1"/>
    <col min="15619" max="15619" width="10.28125" style="69" customWidth="1"/>
    <col min="15620" max="15620" width="10.7109375" style="69" customWidth="1"/>
    <col min="15621" max="15621" width="16.00390625" style="69" customWidth="1"/>
    <col min="15622" max="15870" width="9.140625" style="69" customWidth="1"/>
    <col min="15871" max="15871" width="18.28125" style="69" customWidth="1"/>
    <col min="15872" max="15872" width="54.7109375" style="69" customWidth="1"/>
    <col min="15873" max="15873" width="9.8515625" style="69" customWidth="1"/>
    <col min="15874" max="15874" width="12.7109375" style="69" customWidth="1"/>
    <col min="15875" max="15875" width="10.28125" style="69" customWidth="1"/>
    <col min="15876" max="15876" width="10.7109375" style="69" customWidth="1"/>
    <col min="15877" max="15877" width="16.00390625" style="69" customWidth="1"/>
    <col min="15878" max="16126" width="9.140625" style="69" customWidth="1"/>
    <col min="16127" max="16127" width="18.28125" style="69" customWidth="1"/>
    <col min="16128" max="16128" width="54.7109375" style="69" customWidth="1"/>
    <col min="16129" max="16129" width="9.8515625" style="69" customWidth="1"/>
    <col min="16130" max="16130" width="12.7109375" style="69" customWidth="1"/>
    <col min="16131" max="16131" width="10.28125" style="69" customWidth="1"/>
    <col min="16132" max="16132" width="10.7109375" style="69" customWidth="1"/>
    <col min="16133" max="16133" width="16.00390625" style="69" customWidth="1"/>
    <col min="16134" max="16384" width="9.140625" style="69" customWidth="1"/>
  </cols>
  <sheetData>
    <row r="1" spans="1:9" s="246" customFormat="1" ht="15">
      <c r="A1" s="72" t="s">
        <v>494</v>
      </c>
      <c r="B1" s="322" t="s">
        <v>555</v>
      </c>
      <c r="C1" s="322"/>
      <c r="D1" s="322"/>
      <c r="E1" s="322"/>
      <c r="F1" s="322"/>
      <c r="G1" s="322"/>
      <c r="H1" s="322"/>
      <c r="I1" s="322"/>
    </row>
    <row r="2" spans="1:6" s="15" customFormat="1" ht="15">
      <c r="A2" s="315"/>
      <c r="B2" s="315"/>
      <c r="C2" s="192"/>
      <c r="D2" s="192"/>
      <c r="E2" s="192"/>
      <c r="F2" s="192"/>
    </row>
    <row r="3" spans="1:9" s="247" customFormat="1" ht="51.75" customHeight="1">
      <c r="A3" s="43" t="s">
        <v>171</v>
      </c>
      <c r="B3" s="43" t="s">
        <v>213</v>
      </c>
      <c r="C3" s="43" t="s">
        <v>149</v>
      </c>
      <c r="D3" s="43" t="s">
        <v>214</v>
      </c>
      <c r="E3" s="43" t="s">
        <v>172</v>
      </c>
      <c r="F3" s="43" t="s">
        <v>218</v>
      </c>
      <c r="G3" s="43" t="s">
        <v>219</v>
      </c>
      <c r="H3" s="80" t="s">
        <v>152</v>
      </c>
      <c r="I3" s="43" t="s">
        <v>263</v>
      </c>
    </row>
    <row r="4" spans="1:9" s="247" customFormat="1" ht="15">
      <c r="A4" s="236" t="s">
        <v>212</v>
      </c>
      <c r="B4" s="236" t="s">
        <v>153</v>
      </c>
      <c r="C4" s="236" t="s">
        <v>154</v>
      </c>
      <c r="D4" s="236" t="s">
        <v>155</v>
      </c>
      <c r="E4" s="236" t="s">
        <v>156</v>
      </c>
      <c r="F4" s="236" t="s">
        <v>157</v>
      </c>
      <c r="G4" s="236" t="s">
        <v>158</v>
      </c>
      <c r="H4" s="83" t="s">
        <v>215</v>
      </c>
      <c r="I4" s="248"/>
    </row>
    <row r="5" spans="1:9" s="250" customFormat="1" ht="34.15" customHeight="1">
      <c r="A5" s="20">
        <f>'Przykładowe materiały - ceny'!A71</f>
        <v>1069</v>
      </c>
      <c r="B5" s="21" t="str">
        <f>'Przykładowe materiały - ceny'!B71</f>
        <v>Acid wash Solution</v>
      </c>
      <c r="C5" s="20" t="str">
        <f>'Przykładowe materiały - ceny'!C71</f>
        <v>materiał zużywalny</v>
      </c>
      <c r="D5" s="91">
        <f>'Przykładowe materiały - ceny'!D71</f>
        <v>370000</v>
      </c>
      <c r="E5" s="20" t="str">
        <f>'Przykładowe materiały - ceny'!E71</f>
        <v>zestaw roczny</v>
      </c>
      <c r="F5" s="20">
        <v>1</v>
      </c>
      <c r="G5" s="102">
        <f>'Przykładowe materiały - ceny'!G71</f>
        <v>976.9066666666668</v>
      </c>
      <c r="H5" s="102">
        <f aca="true" t="shared" si="0" ref="H5:H25">F5/D5*G5</f>
        <v>0.0026402882882882884</v>
      </c>
      <c r="I5" s="249" t="s">
        <v>427</v>
      </c>
    </row>
    <row r="6" spans="1:9" s="250" customFormat="1" ht="34.15" customHeight="1">
      <c r="A6" s="20">
        <f>'Przykładowe materiały - ceny'!A72</f>
        <v>1070</v>
      </c>
      <c r="B6" s="21" t="str">
        <f>'Przykładowe materiały - ceny'!B72</f>
        <v>Eco tergent cobas</v>
      </c>
      <c r="C6" s="20" t="str">
        <f>'Przykładowe materiały - ceny'!C72</f>
        <v>materiał zużywalny</v>
      </c>
      <c r="D6" s="91">
        <f>'Przykładowe materiały - ceny'!D72</f>
        <v>370000</v>
      </c>
      <c r="E6" s="20" t="str">
        <f>'Przykładowe materiały - ceny'!E72</f>
        <v>zestaw roczny</v>
      </c>
      <c r="F6" s="20">
        <v>1</v>
      </c>
      <c r="G6" s="102">
        <f>'Przykładowe materiały - ceny'!G72</f>
        <v>8087.040000000001</v>
      </c>
      <c r="H6" s="102">
        <f t="shared" si="0"/>
        <v>0.021856864864864867</v>
      </c>
      <c r="I6" s="249" t="s">
        <v>427</v>
      </c>
    </row>
    <row r="7" spans="1:9" s="250" customFormat="1" ht="34.15" customHeight="1">
      <c r="A7" s="20">
        <f>'Przykładowe materiały - ceny'!A73</f>
        <v>1071</v>
      </c>
      <c r="B7" s="21" t="str">
        <f>'Przykładowe materiały - ceny'!B73</f>
        <v>Lamp Halogen ASSY</v>
      </c>
      <c r="C7" s="20" t="str">
        <f>'Przykładowe materiały - ceny'!C73</f>
        <v>materiał zużywalny</v>
      </c>
      <c r="D7" s="91">
        <f>'Przykładowe materiały - ceny'!D73</f>
        <v>370000</v>
      </c>
      <c r="E7" s="20" t="str">
        <f>'Przykładowe materiały - ceny'!E73</f>
        <v>zestaw roczny</v>
      </c>
      <c r="F7" s="20">
        <v>1</v>
      </c>
      <c r="G7" s="102">
        <f>'Przykładowe materiały - ceny'!G73</f>
        <v>18718.176533333335</v>
      </c>
      <c r="H7" s="102">
        <f t="shared" si="0"/>
        <v>0.05058966630630631</v>
      </c>
      <c r="I7" s="249" t="s">
        <v>427</v>
      </c>
    </row>
    <row r="8" spans="1:9" s="250" customFormat="1" ht="34.15" customHeight="1">
      <c r="A8" s="20">
        <f>'Przykładowe materiały - ceny'!A74</f>
        <v>1072</v>
      </c>
      <c r="B8" s="21" t="str">
        <f>'Przykładowe materiały - ceny'!B74</f>
        <v>NaCl 9% Oil cobas</v>
      </c>
      <c r="C8" s="20" t="str">
        <f>'Przykładowe materiały - ceny'!C74</f>
        <v>materiał zużywalny</v>
      </c>
      <c r="D8" s="91">
        <f>'Przykładowe materiały - ceny'!D74</f>
        <v>370000</v>
      </c>
      <c r="E8" s="20" t="str">
        <f>'Przykładowe materiały - ceny'!E74</f>
        <v>zestaw roczny</v>
      </c>
      <c r="F8" s="20">
        <v>1</v>
      </c>
      <c r="G8" s="102">
        <f>'Przykładowe materiały - ceny'!G74</f>
        <v>550.368</v>
      </c>
      <c r="H8" s="102">
        <f t="shared" si="0"/>
        <v>0.0014874810810810812</v>
      </c>
      <c r="I8" s="249" t="s">
        <v>427</v>
      </c>
    </row>
    <row r="9" spans="1:9" s="250" customFormat="1" ht="34.15" customHeight="1">
      <c r="A9" s="20">
        <f>'Przykładowe materiały - ceny'!A75</f>
        <v>1073</v>
      </c>
      <c r="B9" s="21" t="str">
        <f>'Przykładowe materiały - ceny'!B75</f>
        <v>NOZZLE REAGENT</v>
      </c>
      <c r="C9" s="20" t="str">
        <f>'Przykładowe materiały - ceny'!C75</f>
        <v>materiał zużywalny</v>
      </c>
      <c r="D9" s="91">
        <f>'Przykładowe materiały - ceny'!D75</f>
        <v>370000</v>
      </c>
      <c r="E9" s="20" t="str">
        <f>'Przykładowe materiały - ceny'!E75</f>
        <v>zestaw roczny</v>
      </c>
      <c r="F9" s="20">
        <v>1</v>
      </c>
      <c r="G9" s="102">
        <f>'Przykładowe materiały - ceny'!G75</f>
        <v>8954.4</v>
      </c>
      <c r="H9" s="102">
        <f t="shared" si="0"/>
        <v>0.02420108108108108</v>
      </c>
      <c r="I9" s="249" t="s">
        <v>427</v>
      </c>
    </row>
    <row r="10" spans="1:9" s="250" customFormat="1" ht="34.15" customHeight="1">
      <c r="A10" s="20">
        <f>'Przykładowe materiały - ceny'!A76</f>
        <v>1074</v>
      </c>
      <c r="B10" s="21" t="str">
        <f>'Przykładowe materiały - ceny'!B76</f>
        <v>NaOH-D Cobas C</v>
      </c>
      <c r="C10" s="20" t="str">
        <f>'Przykładowe materiały - ceny'!C76</f>
        <v>materiał zużywalny</v>
      </c>
      <c r="D10" s="91">
        <f>'Przykładowe materiały - ceny'!D76</f>
        <v>370000</v>
      </c>
      <c r="E10" s="20" t="str">
        <f>'Przykładowe materiały - ceny'!E76</f>
        <v>zestaw roczny</v>
      </c>
      <c r="F10" s="20">
        <v>1</v>
      </c>
      <c r="G10" s="102">
        <f>'Przykładowe materiały - ceny'!G76</f>
        <v>2515.9680000000003</v>
      </c>
      <c r="H10" s="102">
        <f t="shared" si="0"/>
        <v>0.006799913513513514</v>
      </c>
      <c r="I10" s="249" t="s">
        <v>427</v>
      </c>
    </row>
    <row r="11" spans="1:9" s="250" customFormat="1" ht="34.15" customHeight="1">
      <c r="A11" s="20">
        <f>'Przykładowe materiały - ceny'!A77</f>
        <v>1075</v>
      </c>
      <c r="B11" s="21" t="str">
        <f>'Przykładowe materiały - ceny'!B77</f>
        <v>NaOH-DyBasic Wash</v>
      </c>
      <c r="C11" s="20" t="str">
        <f>'Przykładowe materiały - ceny'!C77</f>
        <v>materiał zużywalny</v>
      </c>
      <c r="D11" s="91">
        <f>'Przykładowe materiały - ceny'!D77</f>
        <v>370000</v>
      </c>
      <c r="E11" s="20" t="str">
        <f>'Przykładowe materiały - ceny'!E77</f>
        <v>zestaw roczny</v>
      </c>
      <c r="F11" s="20">
        <v>1</v>
      </c>
      <c r="G11" s="102">
        <f>'Przykładowe materiały - ceny'!G77</f>
        <v>7862.400000000001</v>
      </c>
      <c r="H11" s="102">
        <f t="shared" si="0"/>
        <v>0.02124972972972973</v>
      </c>
      <c r="I11" s="249" t="s">
        <v>427</v>
      </c>
    </row>
    <row r="12" spans="1:9" s="250" customFormat="1" ht="34.15" customHeight="1">
      <c r="A12" s="20">
        <f>'Przykładowe materiały - ceny'!A78</f>
        <v>1076</v>
      </c>
      <c r="B12" s="21" t="str">
        <f>'Przykładowe materiały - ceny'!B78</f>
        <v>PROBE SAMPLE</v>
      </c>
      <c r="C12" s="20" t="str">
        <f>'Przykładowe materiały - ceny'!C78</f>
        <v>materiał zużywalny</v>
      </c>
      <c r="D12" s="91">
        <f>'Przykładowe materiały - ceny'!D78</f>
        <v>370000</v>
      </c>
      <c r="E12" s="20" t="str">
        <f>'Przykładowe materiały - ceny'!E78</f>
        <v>zestaw roczny</v>
      </c>
      <c r="F12" s="20">
        <v>1</v>
      </c>
      <c r="G12" s="102">
        <f>'Przykładowe materiały - ceny'!G78</f>
        <v>10233.6</v>
      </c>
      <c r="H12" s="102">
        <f t="shared" si="0"/>
        <v>0.027658378378378378</v>
      </c>
      <c r="I12" s="249" t="s">
        <v>427</v>
      </c>
    </row>
    <row r="13" spans="1:9" s="250" customFormat="1" ht="34.15" customHeight="1">
      <c r="A13" s="20">
        <f>'Przykładowe materiały - ceny'!A79</f>
        <v>1077</v>
      </c>
      <c r="B13" s="21" t="str">
        <f>'Przykładowe materiały - ceny'!B79</f>
        <v>Reaction cell sets for cobas</v>
      </c>
      <c r="C13" s="20" t="str">
        <f>'Przykładowe materiały - ceny'!C79</f>
        <v>materiał zużywalny</v>
      </c>
      <c r="D13" s="91">
        <f>'Przykładowe materiały - ceny'!D79</f>
        <v>370000</v>
      </c>
      <c r="E13" s="20" t="str">
        <f>'Przykładowe materiały - ceny'!E79</f>
        <v>zestaw roczny</v>
      </c>
      <c r="F13" s="20">
        <v>1</v>
      </c>
      <c r="G13" s="102">
        <f>'Przykładowe materiały - ceny'!G79</f>
        <v>24261.12</v>
      </c>
      <c r="H13" s="102">
        <f t="shared" si="0"/>
        <v>0.06557059459459459</v>
      </c>
      <c r="I13" s="249" t="s">
        <v>427</v>
      </c>
    </row>
    <row r="14" spans="1:9" s="250" customFormat="1" ht="34.15" customHeight="1">
      <c r="A14" s="20">
        <f>'Przykładowe materiały - ceny'!A80</f>
        <v>1078</v>
      </c>
      <c r="B14" s="21" t="str">
        <f>'Przykładowe materiały - ceny'!B80</f>
        <v>Sample Cleaner 1, cobas c</v>
      </c>
      <c r="C14" s="20" t="str">
        <f>'Przykładowe materiały - ceny'!C80</f>
        <v>materiał zużywalny</v>
      </c>
      <c r="D14" s="91">
        <f>'Przykładowe materiały - ceny'!D80</f>
        <v>370000</v>
      </c>
      <c r="E14" s="20" t="str">
        <f>'Przykładowe materiały - ceny'!E80</f>
        <v>zestaw roczny</v>
      </c>
      <c r="F14" s="20">
        <v>1</v>
      </c>
      <c r="G14" s="102">
        <f>'Przykładowe materiały - ceny'!G80</f>
        <v>1468.7573333333332</v>
      </c>
      <c r="H14" s="102">
        <f t="shared" si="0"/>
        <v>0.003969614414414414</v>
      </c>
      <c r="I14" s="249" t="s">
        <v>427</v>
      </c>
    </row>
    <row r="15" spans="1:9" s="250" customFormat="1" ht="34.15" customHeight="1">
      <c r="A15" s="20">
        <f>'Przykładowe materiały - ceny'!A81</f>
        <v>1079</v>
      </c>
      <c r="B15" s="21" t="str">
        <f>'Przykładowe materiały - ceny'!B81</f>
        <v>Cobas Integra Check Sample</v>
      </c>
      <c r="C15" s="20" t="str">
        <f>'Przykładowe materiały - ceny'!C81</f>
        <v>materiał zużywalny</v>
      </c>
      <c r="D15" s="91">
        <f>'Przykładowe materiały - ceny'!D81</f>
        <v>370000</v>
      </c>
      <c r="E15" s="20" t="str">
        <f>'Przykładowe materiały - ceny'!E81</f>
        <v>zestaw roczny</v>
      </c>
      <c r="F15" s="20">
        <v>1</v>
      </c>
      <c r="G15" s="102">
        <f>'Przykładowe materiały - ceny'!G81</f>
        <v>67.39546666666666</v>
      </c>
      <c r="H15" s="102">
        <f t="shared" si="0"/>
        <v>0.0001821499099099099</v>
      </c>
      <c r="I15" s="249" t="s">
        <v>427</v>
      </c>
    </row>
    <row r="16" spans="1:9" s="250" customFormat="1" ht="34.15" customHeight="1">
      <c r="A16" s="20">
        <f>'Przykładowe materiały - ceny'!A82</f>
        <v>1080</v>
      </c>
      <c r="B16" s="21" t="str">
        <f>'Przykładowe materiały - ceny'!B82</f>
        <v>Sample cup</v>
      </c>
      <c r="C16" s="20" t="str">
        <f>'Przykładowe materiały - ceny'!C82</f>
        <v>materiał zużywalny</v>
      </c>
      <c r="D16" s="91">
        <f>'Przykładowe materiały - ceny'!D82</f>
        <v>370000</v>
      </c>
      <c r="E16" s="20" t="str">
        <f>'Przykładowe materiały - ceny'!E82</f>
        <v>zestaw roczny</v>
      </c>
      <c r="F16" s="20">
        <v>1</v>
      </c>
      <c r="G16" s="102">
        <f>'Przykładowe materiały - ceny'!G82</f>
        <v>158.27413333333334</v>
      </c>
      <c r="H16" s="102">
        <f t="shared" si="0"/>
        <v>0.0004277679279279279</v>
      </c>
      <c r="I16" s="249" t="s">
        <v>427</v>
      </c>
    </row>
    <row r="17" spans="1:9" s="250" customFormat="1" ht="34.15" customHeight="1">
      <c r="A17" s="20">
        <f>'Przykładowe materiały - ceny'!A83</f>
        <v>1081</v>
      </c>
      <c r="B17" s="21" t="str">
        <f>'Przykładowe materiały - ceny'!B83</f>
        <v>SMS, cobas c</v>
      </c>
      <c r="C17" s="20" t="str">
        <f>'Przykładowe materiały - ceny'!C83</f>
        <v>materiał zużywalny</v>
      </c>
      <c r="D17" s="91">
        <f>'Przykładowe materiały - ceny'!D83</f>
        <v>370000</v>
      </c>
      <c r="E17" s="20" t="str">
        <f>'Przykładowe materiały - ceny'!E83</f>
        <v>zestaw roczny</v>
      </c>
      <c r="F17" s="20">
        <v>1</v>
      </c>
      <c r="G17" s="102">
        <f>'Przykładowe materiały - ceny'!G83</f>
        <v>1123.2</v>
      </c>
      <c r="H17" s="102">
        <f t="shared" si="0"/>
        <v>0.003035675675675676</v>
      </c>
      <c r="I17" s="249" t="s">
        <v>427</v>
      </c>
    </row>
    <row r="18" spans="1:9" s="250" customFormat="1" ht="34.15" customHeight="1">
      <c r="A18" s="20">
        <f>'Przykładowe materiały - ceny'!A84</f>
        <v>1082</v>
      </c>
      <c r="B18" s="21" t="str">
        <f>'Przykładowe materiały - ceny'!B84</f>
        <v>Cobas Integra Cup with hale</v>
      </c>
      <c r="C18" s="20" t="str">
        <f>'Przykładowe materiały - ceny'!C84</f>
        <v>materiał zużywalny</v>
      </c>
      <c r="D18" s="91">
        <f>'Przykładowe materiały - ceny'!D84</f>
        <v>370000</v>
      </c>
      <c r="E18" s="20" t="str">
        <f>'Przykładowe materiały - ceny'!E84</f>
        <v>zestaw roczny</v>
      </c>
      <c r="F18" s="20">
        <v>1</v>
      </c>
      <c r="G18" s="102">
        <f>'Przykładowe materiały - ceny'!G84</f>
        <v>673.92</v>
      </c>
      <c r="H18" s="102">
        <f t="shared" si="0"/>
        <v>0.0018214054054054053</v>
      </c>
      <c r="I18" s="249" t="s">
        <v>427</v>
      </c>
    </row>
    <row r="19" spans="1:9" s="250" customFormat="1" ht="34.15" customHeight="1">
      <c r="A19" s="20">
        <f>'Przykładowe materiały - ceny'!A85</f>
        <v>1083</v>
      </c>
      <c r="B19" s="21" t="str">
        <f>'Przykładowe materiały - ceny'!B85</f>
        <v>NaCl 9%  ST. Gen.2.</v>
      </c>
      <c r="C19" s="20" t="str">
        <f>'Przykładowe materiały - ceny'!C85</f>
        <v>materiał zużywalny</v>
      </c>
      <c r="D19" s="91">
        <f>'Przykładowe materiały - ceny'!D85</f>
        <v>370000</v>
      </c>
      <c r="E19" s="20" t="str">
        <f>'Przykładowe materiały - ceny'!E85</f>
        <v>zestaw roczny</v>
      </c>
      <c r="F19" s="20">
        <v>1</v>
      </c>
      <c r="G19" s="102">
        <f>'Przykładowe materiały - ceny'!G85</f>
        <v>112.32000000000001</v>
      </c>
      <c r="H19" s="102">
        <f t="shared" si="0"/>
        <v>0.00030356756756756757</v>
      </c>
      <c r="I19" s="249" t="s">
        <v>427</v>
      </c>
    </row>
    <row r="20" spans="1:9" s="250" customFormat="1" ht="34.15" customHeight="1">
      <c r="A20" s="20">
        <f>'Przykładowe materiały - ceny'!A126</f>
        <v>1126</v>
      </c>
      <c r="B20" s="21" t="str">
        <f>'Przykładowe materiały - ceny'!B126</f>
        <v>Reference electrode</v>
      </c>
      <c r="C20" s="20" t="str">
        <f>'Przykładowe materiały - ceny'!C126</f>
        <v>materiał zużywalny</v>
      </c>
      <c r="D20" s="91">
        <f>'Przykładowe materiały - ceny'!D126</f>
        <v>55000</v>
      </c>
      <c r="E20" s="20" t="str">
        <f>'Przykładowe materiały - ceny'!E126</f>
        <v>zestaw roczny</v>
      </c>
      <c r="F20" s="20">
        <v>1</v>
      </c>
      <c r="G20" s="102">
        <f>'Przykładowe materiały - ceny'!G126</f>
        <v>3933.3736000000004</v>
      </c>
      <c r="H20" s="102">
        <f t="shared" si="0"/>
        <v>0.07151588363636364</v>
      </c>
      <c r="I20" s="249" t="s">
        <v>495</v>
      </c>
    </row>
    <row r="21" spans="1:9" s="250" customFormat="1" ht="34.15" customHeight="1">
      <c r="A21" s="20">
        <f>'Przykładowe materiały - ceny'!A127</f>
        <v>1127</v>
      </c>
      <c r="B21" s="21" t="str">
        <f>'Przykładowe materiały - ceny'!B127</f>
        <v>Ise Diluent Gen. 2</v>
      </c>
      <c r="C21" s="20" t="str">
        <f>'Przykładowe materiały - ceny'!C127</f>
        <v>materiał zużywalny</v>
      </c>
      <c r="D21" s="91">
        <f>'Przykładowe materiały - ceny'!D127</f>
        <v>55000</v>
      </c>
      <c r="E21" s="20" t="str">
        <f>'Przykładowe materiały - ceny'!E127</f>
        <v>zestaw roczny</v>
      </c>
      <c r="F21" s="20">
        <v>1</v>
      </c>
      <c r="G21" s="102">
        <f>'Przykładowe materiały - ceny'!G127</f>
        <v>2520.4608000000003</v>
      </c>
      <c r="H21" s="102">
        <f t="shared" si="0"/>
        <v>0.04582656000000001</v>
      </c>
      <c r="I21" s="249" t="s">
        <v>495</v>
      </c>
    </row>
    <row r="22" spans="1:9" s="250" customFormat="1" ht="34.15" customHeight="1">
      <c r="A22" s="20">
        <f>'Przykładowe materiały - ceny'!A128</f>
        <v>1128</v>
      </c>
      <c r="B22" s="21" t="str">
        <f>'Przykładowe materiały - ceny'!B128</f>
        <v>Ise Int. Standard Gen. 2</v>
      </c>
      <c r="C22" s="20" t="str">
        <f>'Przykładowe materiały - ceny'!C128</f>
        <v>materiał zużywalny</v>
      </c>
      <c r="D22" s="91">
        <f>'Przykładowe materiały - ceny'!D128</f>
        <v>55000</v>
      </c>
      <c r="E22" s="20" t="str">
        <f>'Przykładowe materiały - ceny'!E128</f>
        <v>zestaw roczny</v>
      </c>
      <c r="F22" s="20">
        <v>1</v>
      </c>
      <c r="G22" s="102">
        <f>'Przykładowe materiały - ceny'!G128</f>
        <v>7413.12</v>
      </c>
      <c r="H22" s="102">
        <f t="shared" si="0"/>
        <v>0.134784</v>
      </c>
      <c r="I22" s="249" t="s">
        <v>495</v>
      </c>
    </row>
    <row r="23" spans="1:9" s="250" customFormat="1" ht="34.15" customHeight="1">
      <c r="A23" s="20">
        <f>'Przykładowe materiały - ceny'!A129</f>
        <v>1129</v>
      </c>
      <c r="B23" s="21" t="str">
        <f>'Przykładowe materiały - ceny'!B129</f>
        <v>Ise Reference Electrode</v>
      </c>
      <c r="C23" s="20" t="str">
        <f>'Przykładowe materiały - ceny'!C129</f>
        <v>materiał zużywalny</v>
      </c>
      <c r="D23" s="91">
        <f>'Przykładowe materiały - ceny'!D129</f>
        <v>55000</v>
      </c>
      <c r="E23" s="20" t="str">
        <f>'Przykładowe materiały - ceny'!E129</f>
        <v>zestaw roczny</v>
      </c>
      <c r="F23" s="20">
        <v>1</v>
      </c>
      <c r="G23" s="102">
        <f>'Przykładowe materiały - ceny'!G129</f>
        <v>3436.853333333333</v>
      </c>
      <c r="H23" s="102">
        <f t="shared" si="0"/>
        <v>0.06248824242424242</v>
      </c>
      <c r="I23" s="249" t="s">
        <v>495</v>
      </c>
    </row>
    <row r="24" spans="1:9" s="250" customFormat="1" ht="34.15" customHeight="1">
      <c r="A24" s="20">
        <f>'Przykładowe materiały - ceny'!A130</f>
        <v>1130</v>
      </c>
      <c r="B24" s="21" t="str">
        <f>'Przykładowe materiały - ceny'!B130</f>
        <v>Ise Cheaning solution</v>
      </c>
      <c r="C24" s="20" t="str">
        <f>'Przykładowe materiały - ceny'!C130</f>
        <v>materiał zużywalny</v>
      </c>
      <c r="D24" s="91">
        <f>'Przykładowe materiały - ceny'!D130</f>
        <v>55000</v>
      </c>
      <c r="E24" s="20" t="str">
        <f>'Przykładowe materiały - ceny'!E130</f>
        <v>zestaw roczny</v>
      </c>
      <c r="F24" s="20">
        <v>1</v>
      </c>
      <c r="G24" s="102">
        <f>'Przykładowe materiały - ceny'!G130</f>
        <v>330.2208</v>
      </c>
      <c r="H24" s="102">
        <f t="shared" si="0"/>
        <v>0.0060040145454545455</v>
      </c>
      <c r="I24" s="249" t="s">
        <v>495</v>
      </c>
    </row>
    <row r="25" spans="1:9" s="250" customFormat="1" ht="34.15" customHeight="1">
      <c r="A25" s="20">
        <f>'Przykładowe materiały - ceny'!A131</f>
        <v>1131</v>
      </c>
      <c r="B25" s="21" t="str">
        <f>'Przykładowe materiały - ceny'!B131</f>
        <v>Internal Standard Insert</v>
      </c>
      <c r="C25" s="20" t="str">
        <f>'Przykładowe materiały - ceny'!C131</f>
        <v>materiał zużywalny</v>
      </c>
      <c r="D25" s="91">
        <f>'Przykładowe materiały - ceny'!D131</f>
        <v>55000</v>
      </c>
      <c r="E25" s="20" t="str">
        <f>'Przykładowe materiały - ceny'!E131</f>
        <v>zestaw roczny</v>
      </c>
      <c r="F25" s="20">
        <v>1</v>
      </c>
      <c r="G25" s="102">
        <f>'Przykładowe materiały - ceny'!G131</f>
        <v>215.6544</v>
      </c>
      <c r="H25" s="102">
        <f t="shared" si="0"/>
        <v>0.003920989090909091</v>
      </c>
      <c r="I25" s="249" t="s">
        <v>495</v>
      </c>
    </row>
    <row r="26" spans="1:10" s="152" customFormat="1" ht="24" customHeight="1">
      <c r="A26" s="311" t="s">
        <v>417</v>
      </c>
      <c r="B26" s="312"/>
      <c r="C26" s="312"/>
      <c r="D26" s="312"/>
      <c r="E26" s="312"/>
      <c r="F26" s="312"/>
      <c r="G26" s="313"/>
      <c r="H26" s="103">
        <f>SUM(H5:H25)</f>
        <v>0.5563338684357084</v>
      </c>
      <c r="I26" s="160"/>
      <c r="J26" s="171"/>
    </row>
    <row r="27" spans="1:7" s="252" customFormat="1" ht="15">
      <c r="A27" s="323"/>
      <c r="B27" s="323"/>
      <c r="C27" s="323"/>
      <c r="D27" s="323"/>
      <c r="E27" s="323"/>
      <c r="F27" s="323"/>
      <c r="G27" s="251"/>
    </row>
    <row r="28" spans="1:7" s="25" customFormat="1" ht="15">
      <c r="A28" s="69"/>
      <c r="B28" s="69"/>
      <c r="C28" s="69"/>
      <c r="D28" s="69"/>
      <c r="E28" s="69"/>
      <c r="F28" s="324"/>
      <c r="G28" s="324"/>
    </row>
    <row r="29" spans="1:7" s="25" customFormat="1" ht="15">
      <c r="A29" s="69"/>
      <c r="B29" s="69"/>
      <c r="C29" s="69"/>
      <c r="D29" s="69"/>
      <c r="E29" s="69"/>
      <c r="F29" s="324"/>
      <c r="G29" s="324"/>
    </row>
    <row r="30" spans="1:7" s="25" customFormat="1" ht="15">
      <c r="A30" s="253"/>
      <c r="B30" s="254"/>
      <c r="C30" s="254"/>
      <c r="D30" s="254"/>
      <c r="E30" s="254"/>
      <c r="F30" s="321"/>
      <c r="G30" s="321"/>
    </row>
    <row r="31" spans="1:7" s="25" customFormat="1" ht="15">
      <c r="A31" s="100"/>
      <c r="B31" s="69"/>
      <c r="C31" s="69"/>
      <c r="D31" s="69"/>
      <c r="E31" s="69"/>
      <c r="F31" s="69"/>
      <c r="G31" s="69"/>
    </row>
  </sheetData>
  <mergeCells count="7">
    <mergeCell ref="F30:G30"/>
    <mergeCell ref="B1:I1"/>
    <mergeCell ref="A26:G26"/>
    <mergeCell ref="A2:B2"/>
    <mergeCell ref="A27:F27"/>
    <mergeCell ref="F28:G28"/>
    <mergeCell ref="F29:G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2022-03-31T09:23:27Z</dcterms:modified>
  <cp:category/>
  <cp:version/>
  <cp:contentType/>
  <cp:contentStatus/>
</cp:coreProperties>
</file>