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hidePivotFieldList="1"/>
  <bookViews>
    <workbookView xWindow="65416" yWindow="65416" windowWidth="29040" windowHeight="15840" tabRatio="898" activeTab="3"/>
  </bookViews>
  <sheets>
    <sheet name="Wykaz procedur (przykład)" sheetId="6" r:id="rId1"/>
    <sheet name="Stawki wynagrodzeń (przykład)" sheetId="7" r:id="rId2"/>
    <sheet name="Jedn. koszty normatywne" sheetId="8" r:id="rId3"/>
    <sheet name="Zestawienie kosztów wytworzenia" sheetId="9" r:id="rId4"/>
    <sheet name="Przykładowe materiały - ceny" sheetId="10" r:id="rId5"/>
    <sheet name="93.3912" sheetId="5" r:id="rId6"/>
    <sheet name="93.3917" sheetId="4" r:id="rId7"/>
    <sheet name="93.3986" sheetId="3" r:id="rId8"/>
    <sheet name="93.3987" sheetId="2" r:id="rId9"/>
  </sheets>
  <externalReferences>
    <externalReference r:id="rId12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<sst xmlns="http://schemas.openxmlformats.org/spreadsheetml/2006/main" count="380" uniqueCount="133">
  <si>
    <t>Lp</t>
  </si>
  <si>
    <t>93.3912</t>
  </si>
  <si>
    <t>Masaż klasyczny - częściowy</t>
  </si>
  <si>
    <t>93.3917</t>
  </si>
  <si>
    <t>93.3986</t>
  </si>
  <si>
    <t>Drenaż limfatyczny miejscowy</t>
  </si>
  <si>
    <t>93.3987</t>
  </si>
  <si>
    <t>Drenaż limfatyczny ogólny</t>
  </si>
  <si>
    <t>Kod procedury 
według klasyfikacji 
ICD-9</t>
  </si>
  <si>
    <t>Nazwa procedury</t>
  </si>
  <si>
    <t>Nazwisko i imię</t>
  </si>
  <si>
    <t>Stanowisko</t>
  </si>
  <si>
    <t>Wynagrodzenie brutto
ROK 2020</t>
  </si>
  <si>
    <t>Wynagrodzenie brutto z ZUS pracodawcy
ROK 2020</t>
  </si>
  <si>
    <t>Pracownik 1</t>
  </si>
  <si>
    <t>mgr fizjoterapii/rehabilitacji</t>
  </si>
  <si>
    <t>Pracownik 2</t>
  </si>
  <si>
    <t>Pracownik 3</t>
  </si>
  <si>
    <t>Pracownik 4</t>
  </si>
  <si>
    <t>Pracownik 5</t>
  </si>
  <si>
    <t>Pracownik 6</t>
  </si>
  <si>
    <t>Pracownik 7</t>
  </si>
  <si>
    <t>Pracownik 8</t>
  </si>
  <si>
    <t>Pracownik 9</t>
  </si>
  <si>
    <t>Pracownik 10</t>
  </si>
  <si>
    <t>Średnia stawka w zł/godz. mgr fizjoterapii/rehabilitacji</t>
  </si>
  <si>
    <t>Pracownik 11</t>
  </si>
  <si>
    <t>technik fizjoterapii/technik masażysta</t>
  </si>
  <si>
    <t>Pracownik 12</t>
  </si>
  <si>
    <t>Pracownik 13</t>
  </si>
  <si>
    <t>Pracownik 14</t>
  </si>
  <si>
    <t>Pracownik 15</t>
  </si>
  <si>
    <t>Pracownik 16</t>
  </si>
  <si>
    <t>Pracownik 17</t>
  </si>
  <si>
    <t>Pracownik 18</t>
  </si>
  <si>
    <t>Pracownik 19</t>
  </si>
  <si>
    <t>Pracownik 20</t>
  </si>
  <si>
    <t>Pracownik 21</t>
  </si>
  <si>
    <t>Pracownik 22</t>
  </si>
  <si>
    <t>Pracownik 23</t>
  </si>
  <si>
    <t>Pracownik 24</t>
  </si>
  <si>
    <t>Średnia stawka w zł/godz. technik fizjoterapii/technik masażysta</t>
  </si>
  <si>
    <t>* Średnia stawka w zł/godz. (mgr fizjoterapii/rehabilitacji i technik fizjoterapii/technik masażysta)</t>
  </si>
  <si>
    <t>* Jeżeli poszczególne etapy procedury medycznej są realizowane zamiennie przez pracowników różnych grup zawodowych wówczas należy wyliczyć średnią stawkę wynagrodzenia dla tych grup i nią posługiwać się przy wyliczniu kosztu zasobów osobowych.</t>
  </si>
  <si>
    <t>Lp.</t>
  </si>
  <si>
    <t>Kod procedury wg świadczeniodawcy</t>
  </si>
  <si>
    <t>Tabela 1</t>
  </si>
  <si>
    <t>Tabela 2</t>
  </si>
  <si>
    <t>Łącznie jednostkowy koszt normatywny</t>
  </si>
  <si>
    <t>Tabela zużycia materiałów, leków, środków spożywczych specjalnego przeznaczenia żywieniowego i wyrobów medycznych (koszty materiałowe)</t>
  </si>
  <si>
    <t>Tabela nakładu czasu pracy osób wykonujących procedurę
(koszty osobowe)</t>
  </si>
  <si>
    <t>Akceptacja osoby odpowiedzialnej po stronie wyceny kosztowej</t>
  </si>
  <si>
    <t>Akceptacja osoby odpowiedzialnej po stronie wyceny merytorycznej</t>
  </si>
  <si>
    <t>Ilość wykonań</t>
  </si>
  <si>
    <t>Całkowity koszt normatywny</t>
  </si>
  <si>
    <t>Wartość jednostki kalkulacyjnej</t>
  </si>
  <si>
    <t xml:space="preserve">Koszt wytworzenia procedury medycznej </t>
  </si>
  <si>
    <t>Tabela zużycia materiałów, leków, środków spożywczych specjalnego przeznaczenia żywieniowego i wyrobów medycznych
(koszty materiałowe)</t>
  </si>
  <si>
    <t>6=4+5</t>
  </si>
  <si>
    <t>8=6x7</t>
  </si>
  <si>
    <t>10=6*9</t>
  </si>
  <si>
    <t>Suma jednostek kalkulacyjnych</t>
  </si>
  <si>
    <t>Indeks materiału</t>
  </si>
  <si>
    <t>Materiał/lek/środek spożywczy specjalnego przeznaczenia żywieniowego/wyrób medyczny</t>
  </si>
  <si>
    <t>Typ</t>
  </si>
  <si>
    <t>Jednostka miary</t>
  </si>
  <si>
    <t>Cena jednostki miary w zł</t>
  </si>
  <si>
    <t>materiał jednorazowy</t>
  </si>
  <si>
    <t>szt</t>
  </si>
  <si>
    <t>Prześcieradło nieprzemakalne</t>
  </si>
  <si>
    <t>litr</t>
  </si>
  <si>
    <t>Koszt wytworzenia Pracowni Masażu Leczniczego w miesiącu styczniu</t>
  </si>
  <si>
    <t>Tabela 1. Koszty materiałowe</t>
  </si>
  <si>
    <t>Liczba procedur</t>
  </si>
  <si>
    <t>Ilość M zużyta na N procedur</t>
  </si>
  <si>
    <t>Cena jednostki miary</t>
  </si>
  <si>
    <t>Wkład do kosztu jednostkowego w zł</t>
  </si>
  <si>
    <t>I</t>
  </si>
  <si>
    <t>D</t>
  </si>
  <si>
    <t>T</t>
  </si>
  <si>
    <t>N</t>
  </si>
  <si>
    <t>M</t>
  </si>
  <si>
    <t>L</t>
  </si>
  <si>
    <t>C</t>
  </si>
  <si>
    <t>U=(L/N)*C</t>
  </si>
  <si>
    <t>Razem koszt materiałów bezpośrednich</t>
  </si>
  <si>
    <t>Tabela 2. Koszty osobowe</t>
  </si>
  <si>
    <t>Stawka godzinowa personelu</t>
  </si>
  <si>
    <t>zł/godz.</t>
  </si>
  <si>
    <t>zł/minutę</t>
  </si>
  <si>
    <r>
      <rPr>
        <b/>
        <sz val="11"/>
        <color theme="1"/>
        <rFont val="Calibri"/>
        <family val="2"/>
        <scheme val="minor"/>
      </rPr>
      <t xml:space="preserve">średnia stawka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(mgr fizjoterapii/rehabilitacji i technik fizjoterapii/technik masażysta)</t>
    </r>
  </si>
  <si>
    <t>Czynności</t>
  </si>
  <si>
    <t>Grupa personelu</t>
  </si>
  <si>
    <t>Jednostka czasu</t>
  </si>
  <si>
    <t>Zużyta ilość M  na N procedur</t>
  </si>
  <si>
    <t>Koszt jednostki czasu M</t>
  </si>
  <si>
    <t>Wkład do kosztu jednostkowego</t>
  </si>
  <si>
    <t>P=(L/N)*C</t>
  </si>
  <si>
    <t>minuta</t>
  </si>
  <si>
    <t>Uzupełnienie dokumentacji, sprzątnięcie stanowiska pracy</t>
  </si>
  <si>
    <t>RAZEM</t>
  </si>
  <si>
    <r>
      <t xml:space="preserve">RAZEM koszt materiałów bezpośrednich </t>
    </r>
    <r>
      <rPr>
        <b/>
        <sz val="11"/>
        <color theme="1"/>
        <rFont val="Calibri"/>
        <family val="2"/>
        <scheme val="minor"/>
      </rPr>
      <t>(tabela 1)</t>
    </r>
  </si>
  <si>
    <r>
      <t xml:space="preserve">RAZEM koszt pracy personelu </t>
    </r>
    <r>
      <rPr>
        <b/>
        <sz val="11"/>
        <color theme="1"/>
        <rFont val="Calibri"/>
        <family val="2"/>
        <scheme val="minor"/>
      </rPr>
      <t>(tabela 2)</t>
    </r>
  </si>
  <si>
    <t>Łącznie jednostkowy koszt normatywny procedury</t>
  </si>
  <si>
    <r>
      <t xml:space="preserve">Przeprowadzenie wywiadu z pacjentem przed rozpoczęciem zabiegu
</t>
    </r>
    <r>
      <rPr>
        <sz val="9"/>
        <color theme="1"/>
        <rFont val="Calibri"/>
        <family val="2"/>
        <scheme val="minor"/>
      </rPr>
      <t>(średnio przyjęto, że pacjent ma jednorazowo zlecone 10 zabiegów)</t>
    </r>
  </si>
  <si>
    <t>Przygotowanie pacjenta (ułożenie na stole rehabilitacyjnym) i wykonanie procedury</t>
  </si>
  <si>
    <t>Oliwka Bambino 300 ml</t>
  </si>
  <si>
    <t>środek pielęgnacyjny</t>
  </si>
  <si>
    <t>Przygotowanie pacjenta i wykonanie procedury</t>
  </si>
  <si>
    <t>Masaż mechaniczny - elektrostatyczny HIVAMAT</t>
  </si>
  <si>
    <t>Elektroda EKG</t>
  </si>
  <si>
    <t>Rękawiczki winylowe</t>
  </si>
  <si>
    <t xml:space="preserve">                                                                             ZATWIERDZAM</t>
  </si>
  <si>
    <t xml:space="preserve">                                                                                          (data i podpis Kierownika OPK)</t>
  </si>
  <si>
    <t>Pracownia Masażu Leczniczego – przykładowy wykaz zabiegów rehabilitacyjnych</t>
  </si>
  <si>
    <t>Data sporządzenia/aktualizacji:</t>
  </si>
  <si>
    <t>REH 012</t>
  </si>
  <si>
    <t>REH 003</t>
  </si>
  <si>
    <t>Mikrozid AF Liquid 1L - średnie zużycie na 1 zabieg 15 ml</t>
  </si>
  <si>
    <t>środek do dezynfekcji</t>
  </si>
  <si>
    <t>środek kosmetyczny</t>
  </si>
  <si>
    <t>REH 005</t>
  </si>
  <si>
    <t>Talk kosmetyczny 100 g - średnie zużycie na 1 zabieg 5 g</t>
  </si>
  <si>
    <t>opakowanie</t>
  </si>
  <si>
    <t>REH-011</t>
  </si>
  <si>
    <t>REH-016</t>
  </si>
  <si>
    <t>REH- 017</t>
  </si>
  <si>
    <t>Pracownia Masażu Leczniczego - przykładowe stawki wynagrodzeń personelu</t>
  </si>
  <si>
    <t>Pracownia Masażu Leczniczego - zestawienie jednostkowych kosztów normatywnych przykładowych zabiegów rehabilitacyjnych</t>
  </si>
  <si>
    <t>Pracownia Masażu Leczniczego - zestawienie jednostkowych kosztów wytworzenia przykładowych zabiegów rehabilitacyjnych</t>
  </si>
  <si>
    <t xml:space="preserve">Pracownia Masażu Leczniczego - przykładowe ceny materiałów </t>
  </si>
  <si>
    <t>REH 001</t>
  </si>
  <si>
    <t>Rękawiczki jednorazowe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</si>
</sst>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#,##0.00\ &quot;zł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4" tint="-0.499969989061355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165" fontId="0" fillId="0" borderId="1" xfId="0" applyNumberFormat="1" applyFont="1" applyBorder="1" applyAlignment="1">
      <alignment vertical="center" wrapText="1"/>
    </xf>
    <xf numFmtId="164" fontId="0" fillId="0" borderId="0" xfId="0" applyNumberFormat="1" applyAlignment="1">
      <alignment horizontal="right" vertical="center" wrapText="1"/>
    </xf>
    <xf numFmtId="165" fontId="0" fillId="0" borderId="2" xfId="0" applyNumberFormat="1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165" fontId="7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2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Font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3" fillId="4" borderId="1" xfId="20" applyFont="1" applyFill="1" applyBorder="1" applyAlignment="1">
      <alignment horizontal="center" vertical="center" wrapText="1"/>
      <protection/>
    </xf>
    <xf numFmtId="0" fontId="3" fillId="5" borderId="1" xfId="0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horizontal="right" vertical="center" wrapText="1"/>
    </xf>
    <xf numFmtId="164" fontId="0" fillId="0" borderId="3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0" borderId="4" xfId="0" applyNumberForma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164" fontId="3" fillId="5" borderId="4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3" fontId="19" fillId="8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5" fontId="4" fillId="0" borderId="4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16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2" fontId="0" fillId="0" borderId="5" xfId="0" applyNumberFormat="1" applyBorder="1" applyAlignment="1">
      <alignment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Border="1" applyAlignment="1">
      <alignment vertical="center" wrapText="1"/>
    </xf>
    <xf numFmtId="165" fontId="0" fillId="0" borderId="1" xfId="0" applyNumberFormat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3" fillId="7" borderId="6" xfId="0" applyFont="1" applyFill="1" applyBorder="1" applyAlignment="1">
      <alignment horizontal="right" vertical="center"/>
    </xf>
    <xf numFmtId="0" fontId="3" fillId="7" borderId="4" xfId="0" applyFont="1" applyFill="1" applyBorder="1" applyAlignment="1">
      <alignment horizontal="right" vertical="center"/>
    </xf>
    <xf numFmtId="0" fontId="3" fillId="7" borderId="2" xfId="0" applyFont="1" applyFill="1" applyBorder="1" applyAlignment="1">
      <alignment horizontal="right" vertical="center"/>
    </xf>
    <xf numFmtId="1" fontId="3" fillId="7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aotmit-my.sharepoint.com\personal\m_dzierwa_aotmit_onmicrosoft_com\Documents\Pulpit\Umowa%20Rehabilitacji\Kinezytera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az procedur - Kinezyterapia "/>
      <sheetName val="Przykładowe stawki wynagrodzeń"/>
      <sheetName val="Zest.jedn.kosztów normatywnych"/>
      <sheetName val="Zestawienie kosztów wytworzenia"/>
      <sheetName val="Przykładowe materiały - ceny"/>
      <sheetName val="93.0109"/>
      <sheetName val="93.1121"/>
      <sheetName val="93.1131"/>
      <sheetName val="93.1132"/>
      <sheetName val="93.1139"/>
      <sheetName val="93.1202"/>
      <sheetName val="93.1205"/>
      <sheetName val="93.1301"/>
      <sheetName val="93.1303"/>
      <sheetName val="93.1305"/>
      <sheetName val="93.1602"/>
      <sheetName val="93.1812"/>
      <sheetName val="93.1901"/>
      <sheetName val="93.1903"/>
      <sheetName val="93.2102"/>
      <sheetName val="93.2202"/>
      <sheetName val="93.2204"/>
      <sheetName val="93.3808"/>
      <sheetName val="93.3810"/>
    </sheetNames>
    <sheetDataSet>
      <sheetData sheetId="0"/>
      <sheetData sheetId="1">
        <row r="12">
          <cell r="C12" t="str">
            <v>mgr fizjoterapii/rehabilitacji</v>
          </cell>
        </row>
        <row r="13">
          <cell r="E13">
            <v>51.654008958333335</v>
          </cell>
        </row>
        <row r="27">
          <cell r="C27" t="str">
            <v>technik fizjoterapii/technik masażysta</v>
          </cell>
        </row>
        <row r="28">
          <cell r="E28">
            <v>39.50040603125</v>
          </cell>
        </row>
        <row r="29">
          <cell r="E29">
            <v>44.56440725086806</v>
          </cell>
        </row>
      </sheetData>
      <sheetData sheetId="2"/>
      <sheetData sheetId="3"/>
      <sheetData sheetId="4">
        <row r="5">
          <cell r="A5" t="str">
            <v>REH 003</v>
          </cell>
          <cell r="B5" t="str">
            <v>Mikrozid AF Liquid 1L - średnie zużycie na 1 zabieg 15 ml</v>
          </cell>
          <cell r="C5" t="str">
            <v>środek do dezynfekcji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BD779-C28A-4B51-A5B4-E98C7C907CC0}">
  <dimension ref="A1:C12"/>
  <sheetViews>
    <sheetView workbookViewId="0" topLeftCell="A1">
      <selection activeCell="E4" sqref="E4"/>
    </sheetView>
  </sheetViews>
  <sheetFormatPr defaultColWidth="9.140625" defaultRowHeight="15"/>
  <cols>
    <col min="1" max="1" width="6.7109375" style="0" customWidth="1"/>
    <col min="2" max="2" width="20.140625" style="3" customWidth="1"/>
    <col min="3" max="3" width="78.57421875" style="0" customWidth="1"/>
    <col min="8" max="8" width="33.8515625" style="0" bestFit="1" customWidth="1"/>
    <col min="9" max="9" width="12.00390625" style="0" bestFit="1" customWidth="1"/>
  </cols>
  <sheetData>
    <row r="1" spans="1:3" ht="51" customHeight="1">
      <c r="A1" s="100" t="s">
        <v>114</v>
      </c>
      <c r="B1" s="100"/>
      <c r="C1" s="100"/>
    </row>
    <row r="2" spans="1:3" ht="51" customHeight="1">
      <c r="A2" s="36" t="s">
        <v>0</v>
      </c>
      <c r="B2" s="36" t="s">
        <v>8</v>
      </c>
      <c r="C2" s="36" t="s">
        <v>9</v>
      </c>
    </row>
    <row r="3" spans="1:3" ht="28.9" customHeight="1">
      <c r="A3" s="1">
        <v>1</v>
      </c>
      <c r="B3" s="1" t="s">
        <v>1</v>
      </c>
      <c r="C3" s="2" t="s">
        <v>2</v>
      </c>
    </row>
    <row r="4" spans="1:3" ht="28.9" customHeight="1">
      <c r="A4" s="1">
        <v>2</v>
      </c>
      <c r="B4" s="1" t="s">
        <v>3</v>
      </c>
      <c r="C4" s="2" t="s">
        <v>109</v>
      </c>
    </row>
    <row r="5" spans="1:3" ht="28.9" customHeight="1">
      <c r="A5" s="1">
        <v>3</v>
      </c>
      <c r="B5" s="1" t="s">
        <v>4</v>
      </c>
      <c r="C5" s="2" t="s">
        <v>5</v>
      </c>
    </row>
    <row r="6" spans="1:3" ht="28.9" customHeight="1">
      <c r="A6" s="1">
        <v>4</v>
      </c>
      <c r="B6" s="1" t="s">
        <v>6</v>
      </c>
      <c r="C6" s="2" t="s">
        <v>7</v>
      </c>
    </row>
    <row r="11" s="67" customFormat="1" ht="17.45" customHeight="1">
      <c r="C11" s="68" t="s">
        <v>112</v>
      </c>
    </row>
    <row r="12" s="67" customFormat="1" ht="17.45" customHeight="1">
      <c r="C12" s="69" t="s">
        <v>113</v>
      </c>
    </row>
  </sheetData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88915-21BD-498C-BD41-CFC3B54043CF}">
  <dimension ref="A1:L31"/>
  <sheetViews>
    <sheetView workbookViewId="0" topLeftCell="A1">
      <selection activeCell="I9" sqref="I9"/>
    </sheetView>
  </sheetViews>
  <sheetFormatPr defaultColWidth="8.8515625" defaultRowHeight="15"/>
  <cols>
    <col min="1" max="1" width="5.00390625" style="4" customWidth="1"/>
    <col min="2" max="2" width="16.28125" style="4" customWidth="1"/>
    <col min="3" max="3" width="34.7109375" style="4" customWidth="1"/>
    <col min="4" max="4" width="21.28125" style="4" customWidth="1"/>
    <col min="5" max="5" width="26.7109375" style="4" customWidth="1"/>
    <col min="6" max="8" width="8.8515625" style="4" customWidth="1"/>
    <col min="9" max="9" width="12.140625" style="4" customWidth="1"/>
    <col min="10" max="10" width="10.00390625" style="4" customWidth="1"/>
    <col min="11" max="11" width="12.28125" style="4" customWidth="1"/>
    <col min="12" max="12" width="12.421875" style="4" bestFit="1" customWidth="1"/>
    <col min="13" max="13" width="8.8515625" style="4" customWidth="1"/>
    <col min="14" max="14" width="11.421875" style="4" bestFit="1" customWidth="1"/>
    <col min="15" max="16384" width="8.8515625" style="4" customWidth="1"/>
  </cols>
  <sheetData>
    <row r="1" spans="1:5" ht="31.9" customHeight="1">
      <c r="A1" s="101" t="s">
        <v>127</v>
      </c>
      <c r="B1" s="101"/>
      <c r="C1" s="101"/>
      <c r="D1" s="101"/>
      <c r="E1" s="101"/>
    </row>
    <row r="2" spans="1:5" ht="47.45" customHeight="1">
      <c r="A2" s="37" t="s">
        <v>0</v>
      </c>
      <c r="B2" s="37" t="s">
        <v>10</v>
      </c>
      <c r="C2" s="37" t="s">
        <v>11</v>
      </c>
      <c r="D2" s="37" t="s">
        <v>12</v>
      </c>
      <c r="E2" s="37" t="s">
        <v>13</v>
      </c>
    </row>
    <row r="3" spans="1:12" ht="25.15" customHeight="1">
      <c r="A3" s="5">
        <v>1</v>
      </c>
      <c r="B3" s="6" t="s">
        <v>14</v>
      </c>
      <c r="C3" s="6" t="s">
        <v>15</v>
      </c>
      <c r="D3" s="7">
        <v>98920</v>
      </c>
      <c r="E3" s="8">
        <f>D3*1.1991</f>
        <v>118614.97200000001</v>
      </c>
      <c r="L3" s="9"/>
    </row>
    <row r="4" spans="1:12" ht="25.15" customHeight="1">
      <c r="A4" s="5">
        <v>2</v>
      </c>
      <c r="B4" s="6" t="s">
        <v>16</v>
      </c>
      <c r="C4" s="6" t="s">
        <v>15</v>
      </c>
      <c r="D4" s="8">
        <v>82800</v>
      </c>
      <c r="E4" s="8">
        <f>D4*1.1991</f>
        <v>99285.48000000001</v>
      </c>
      <c r="L4" s="9"/>
    </row>
    <row r="5" spans="1:12" ht="25.15" customHeight="1">
      <c r="A5" s="5">
        <v>3</v>
      </c>
      <c r="B5" s="6" t="s">
        <v>17</v>
      </c>
      <c r="C5" s="6" t="s">
        <v>15</v>
      </c>
      <c r="D5" s="8">
        <v>79960</v>
      </c>
      <c r="E5" s="8">
        <f>D5*1.1991</f>
        <v>95880.03600000001</v>
      </c>
      <c r="L5" s="9"/>
    </row>
    <row r="6" spans="1:12" ht="25.15" customHeight="1">
      <c r="A6" s="5">
        <v>4</v>
      </c>
      <c r="B6" s="6" t="s">
        <v>18</v>
      </c>
      <c r="C6" s="6" t="s">
        <v>15</v>
      </c>
      <c r="D6" s="8">
        <v>85260</v>
      </c>
      <c r="E6" s="8">
        <f aca="true" t="shared" si="0" ref="E6:E12">D6*1.1991</f>
        <v>102235.266</v>
      </c>
      <c r="L6" s="9"/>
    </row>
    <row r="7" spans="1:12" ht="25.15" customHeight="1">
      <c r="A7" s="5">
        <v>5</v>
      </c>
      <c r="B7" s="6" t="s">
        <v>19</v>
      </c>
      <c r="C7" s="6" t="s">
        <v>15</v>
      </c>
      <c r="D7" s="8">
        <v>79340</v>
      </c>
      <c r="E7" s="8">
        <f t="shared" si="0"/>
        <v>95136.594</v>
      </c>
      <c r="L7" s="9"/>
    </row>
    <row r="8" spans="1:12" ht="28.15" customHeight="1">
      <c r="A8" s="5">
        <v>6</v>
      </c>
      <c r="B8" s="6" t="s">
        <v>20</v>
      </c>
      <c r="C8" s="6" t="s">
        <v>15</v>
      </c>
      <c r="D8" s="8">
        <v>81736</v>
      </c>
      <c r="E8" s="8">
        <f>D8</f>
        <v>81736</v>
      </c>
      <c r="L8" s="9"/>
    </row>
    <row r="9" spans="1:12" ht="23.45" customHeight="1">
      <c r="A9" s="5">
        <v>7</v>
      </c>
      <c r="B9" s="6" t="s">
        <v>21</v>
      </c>
      <c r="C9" s="6" t="s">
        <v>15</v>
      </c>
      <c r="D9" s="8">
        <v>84640</v>
      </c>
      <c r="E9" s="8">
        <f t="shared" si="0"/>
        <v>101491.82400000001</v>
      </c>
      <c r="L9" s="9"/>
    </row>
    <row r="10" spans="1:12" ht="25.15" customHeight="1">
      <c r="A10" s="5">
        <v>8</v>
      </c>
      <c r="B10" s="6" t="s">
        <v>22</v>
      </c>
      <c r="C10" s="6" t="s">
        <v>15</v>
      </c>
      <c r="D10" s="8">
        <v>81120</v>
      </c>
      <c r="E10" s="8">
        <f t="shared" si="0"/>
        <v>97270.992</v>
      </c>
      <c r="L10" s="9"/>
    </row>
    <row r="11" spans="1:12" ht="25.15" customHeight="1">
      <c r="A11" s="5">
        <v>9</v>
      </c>
      <c r="B11" s="6" t="s">
        <v>23</v>
      </c>
      <c r="C11" s="6" t="s">
        <v>15</v>
      </c>
      <c r="D11" s="10">
        <v>86740</v>
      </c>
      <c r="E11" s="8">
        <f t="shared" si="0"/>
        <v>104009.93400000001</v>
      </c>
      <c r="L11" s="9"/>
    </row>
    <row r="12" spans="1:12" ht="25.15" customHeight="1">
      <c r="A12" s="5">
        <v>10</v>
      </c>
      <c r="B12" s="6" t="s">
        <v>24</v>
      </c>
      <c r="C12" s="6" t="s">
        <v>15</v>
      </c>
      <c r="D12" s="10">
        <v>80140</v>
      </c>
      <c r="E12" s="8">
        <f t="shared" si="0"/>
        <v>96095.87400000001</v>
      </c>
      <c r="L12" s="9"/>
    </row>
    <row r="13" spans="1:5" ht="25.15" customHeight="1">
      <c r="A13" s="102" t="s">
        <v>25</v>
      </c>
      <c r="B13" s="103"/>
      <c r="C13" s="103"/>
      <c r="D13" s="104"/>
      <c r="E13" s="38">
        <f>SUM(E3:E12)/10/12/160</f>
        <v>51.654008958333335</v>
      </c>
    </row>
    <row r="14" spans="1:5" ht="25.15" customHeight="1">
      <c r="A14" s="5">
        <v>1</v>
      </c>
      <c r="B14" s="6" t="s">
        <v>26</v>
      </c>
      <c r="C14" s="6" t="s">
        <v>27</v>
      </c>
      <c r="D14" s="8">
        <v>59120</v>
      </c>
      <c r="E14" s="11">
        <f>D14*1.1991</f>
        <v>70890.792</v>
      </c>
    </row>
    <row r="15" spans="1:5" ht="25.15" customHeight="1">
      <c r="A15" s="5">
        <v>2</v>
      </c>
      <c r="B15" s="6" t="s">
        <v>28</v>
      </c>
      <c r="C15" s="6" t="s">
        <v>27</v>
      </c>
      <c r="D15" s="8">
        <v>58620</v>
      </c>
      <c r="E15" s="11">
        <f aca="true" t="shared" si="1" ref="E15:E27">D15*1.1991</f>
        <v>70291.242</v>
      </c>
    </row>
    <row r="16" spans="1:5" ht="25.15" customHeight="1">
      <c r="A16" s="5">
        <v>3</v>
      </c>
      <c r="B16" s="6" t="s">
        <v>29</v>
      </c>
      <c r="C16" s="6" t="s">
        <v>27</v>
      </c>
      <c r="D16" s="8">
        <v>57468</v>
      </c>
      <c r="E16" s="11">
        <f t="shared" si="1"/>
        <v>68909.8788</v>
      </c>
    </row>
    <row r="17" spans="1:5" ht="25.15" customHeight="1">
      <c r="A17" s="5">
        <v>4</v>
      </c>
      <c r="B17" s="6" t="s">
        <v>30</v>
      </c>
      <c r="C17" s="6" t="s">
        <v>27</v>
      </c>
      <c r="D17" s="10">
        <v>60233.6</v>
      </c>
      <c r="E17" s="11">
        <f t="shared" si="1"/>
        <v>72226.10976</v>
      </c>
    </row>
    <row r="18" spans="1:5" ht="25.15" customHeight="1">
      <c r="A18" s="5">
        <v>5</v>
      </c>
      <c r="B18" s="6" t="s">
        <v>31</v>
      </c>
      <c r="C18" s="6" t="s">
        <v>27</v>
      </c>
      <c r="D18" s="10">
        <v>70762.8</v>
      </c>
      <c r="E18" s="11">
        <f t="shared" si="1"/>
        <v>84851.67348000001</v>
      </c>
    </row>
    <row r="19" spans="1:5" ht="25.15" customHeight="1">
      <c r="A19" s="5">
        <v>6</v>
      </c>
      <c r="B19" s="6" t="s">
        <v>32</v>
      </c>
      <c r="C19" s="6" t="s">
        <v>27</v>
      </c>
      <c r="D19" s="10">
        <v>69161.6</v>
      </c>
      <c r="E19" s="11">
        <f t="shared" si="1"/>
        <v>82931.67456000001</v>
      </c>
    </row>
    <row r="20" spans="1:5" ht="25.15" customHeight="1">
      <c r="A20" s="5">
        <v>7</v>
      </c>
      <c r="B20" s="6" t="s">
        <v>33</v>
      </c>
      <c r="C20" s="6" t="s">
        <v>27</v>
      </c>
      <c r="D20" s="10">
        <v>66089.6</v>
      </c>
      <c r="E20" s="11">
        <f t="shared" si="1"/>
        <v>79248.03936000001</v>
      </c>
    </row>
    <row r="21" spans="1:5" ht="25.15" customHeight="1">
      <c r="A21" s="5">
        <v>8</v>
      </c>
      <c r="B21" s="6" t="s">
        <v>34</v>
      </c>
      <c r="C21" s="6" t="s">
        <v>27</v>
      </c>
      <c r="D21" s="10">
        <v>63157.2</v>
      </c>
      <c r="E21" s="11">
        <f t="shared" si="1"/>
        <v>75731.79852</v>
      </c>
    </row>
    <row r="22" spans="1:5" ht="25.15" customHeight="1">
      <c r="A22" s="5">
        <v>9</v>
      </c>
      <c r="B22" s="6" t="s">
        <v>35</v>
      </c>
      <c r="C22" s="6" t="s">
        <v>27</v>
      </c>
      <c r="D22" s="8">
        <v>58482</v>
      </c>
      <c r="E22" s="11">
        <f t="shared" si="1"/>
        <v>70125.7662</v>
      </c>
    </row>
    <row r="23" spans="1:5" ht="25.15" customHeight="1">
      <c r="A23" s="5">
        <v>10</v>
      </c>
      <c r="B23" s="6" t="s">
        <v>36</v>
      </c>
      <c r="C23" s="6" t="s">
        <v>27</v>
      </c>
      <c r="D23" s="10">
        <v>60080.4</v>
      </c>
      <c r="E23" s="11">
        <f t="shared" si="1"/>
        <v>72042.40764</v>
      </c>
    </row>
    <row r="24" spans="1:5" ht="25.15" customHeight="1">
      <c r="A24" s="5">
        <v>11</v>
      </c>
      <c r="B24" s="6" t="s">
        <v>37</v>
      </c>
      <c r="C24" s="6" t="s">
        <v>27</v>
      </c>
      <c r="D24" s="10">
        <v>58432.8</v>
      </c>
      <c r="E24" s="11">
        <f t="shared" si="1"/>
        <v>70066.77048</v>
      </c>
    </row>
    <row r="25" spans="1:5" ht="25.15" customHeight="1">
      <c r="A25" s="5">
        <v>12</v>
      </c>
      <c r="B25" s="6" t="s">
        <v>38</v>
      </c>
      <c r="C25" s="6" t="s">
        <v>27</v>
      </c>
      <c r="D25" s="10">
        <v>65036</v>
      </c>
      <c r="E25" s="11">
        <f t="shared" si="1"/>
        <v>77984.6676</v>
      </c>
    </row>
    <row r="26" spans="1:5" ht="25.15" customHeight="1">
      <c r="A26" s="5">
        <v>13</v>
      </c>
      <c r="B26" s="6" t="s">
        <v>39</v>
      </c>
      <c r="C26" s="6" t="s">
        <v>27</v>
      </c>
      <c r="D26" s="10">
        <v>70429.6</v>
      </c>
      <c r="E26" s="11">
        <f t="shared" si="1"/>
        <v>84452.13336</v>
      </c>
    </row>
    <row r="27" spans="1:5" ht="25.15" customHeight="1">
      <c r="A27" s="5">
        <v>14</v>
      </c>
      <c r="B27" s="6" t="s">
        <v>40</v>
      </c>
      <c r="C27" s="6" t="s">
        <v>27</v>
      </c>
      <c r="D27" s="10">
        <v>68399.6</v>
      </c>
      <c r="E27" s="11">
        <f t="shared" si="1"/>
        <v>82017.96036000001</v>
      </c>
    </row>
    <row r="28" spans="1:5" ht="27" customHeight="1">
      <c r="A28" s="102" t="s">
        <v>41</v>
      </c>
      <c r="B28" s="103"/>
      <c r="C28" s="103"/>
      <c r="D28" s="104"/>
      <c r="E28" s="38">
        <f>SUM(E14:E27)/14/12/160</f>
        <v>39.50040603125</v>
      </c>
    </row>
    <row r="29" spans="1:5" ht="30.6" customHeight="1">
      <c r="A29" s="105" t="s">
        <v>42</v>
      </c>
      <c r="B29" s="106"/>
      <c r="C29" s="106"/>
      <c r="D29" s="107"/>
      <c r="E29" s="12">
        <f>(E3+E4+E5+E6+E7+E8+E9+E10+E11+E12+E14+E15+E16+E17+E18+E19+E20+E21+E22+E23+E24+E25+E26+E27)/24/12/160</f>
        <v>44.56440725086806</v>
      </c>
    </row>
    <row r="30" s="13" customFormat="1" ht="15"/>
    <row r="31" spans="1:5" s="13" customFormat="1" ht="37.15" customHeight="1">
      <c r="A31" s="108" t="s">
        <v>43</v>
      </c>
      <c r="B31" s="108"/>
      <c r="C31" s="108"/>
      <c r="D31" s="108"/>
      <c r="E31" s="108"/>
    </row>
    <row r="32" s="13" customFormat="1" ht="15"/>
    <row r="33" s="13" customFormat="1" ht="5.45" customHeight="1"/>
    <row r="34" s="13" customFormat="1" ht="15"/>
    <row r="35" s="13" customFormat="1" ht="15"/>
    <row r="36" s="13" customFormat="1" ht="15"/>
  </sheetData>
  <mergeCells count="5">
    <mergeCell ref="A1:E1"/>
    <mergeCell ref="A13:D13"/>
    <mergeCell ref="A28:D28"/>
    <mergeCell ref="A29:D29"/>
    <mergeCell ref="A31:E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C0551-A43B-45E9-BEB5-C6C62EF07B13}">
  <dimension ref="A1:G10"/>
  <sheetViews>
    <sheetView workbookViewId="0" topLeftCell="A1">
      <selection activeCell="H10" sqref="H10"/>
    </sheetView>
  </sheetViews>
  <sheetFormatPr defaultColWidth="9.140625" defaultRowHeight="15"/>
  <cols>
    <col min="1" max="1" width="8.00390625" style="14" customWidth="1"/>
    <col min="2" max="2" width="20.28125" style="14" customWidth="1"/>
    <col min="3" max="3" width="55.57421875" style="14" customWidth="1"/>
    <col min="4" max="5" width="24.28125" style="14" customWidth="1"/>
    <col min="6" max="6" width="21.28125" style="14" customWidth="1"/>
    <col min="7" max="7" width="25.140625" style="14" customWidth="1"/>
    <col min="8" max="16384" width="9.140625" style="14" customWidth="1"/>
  </cols>
  <sheetData>
    <row r="1" spans="1:6" s="4" customFormat="1" ht="31.15" customHeight="1">
      <c r="A1" s="101" t="s">
        <v>128</v>
      </c>
      <c r="B1" s="101"/>
      <c r="C1" s="101"/>
      <c r="D1" s="101"/>
      <c r="E1" s="101"/>
      <c r="F1" s="101"/>
    </row>
    <row r="2" spans="1:6" ht="30.6" customHeight="1">
      <c r="A2" s="110" t="s">
        <v>44</v>
      </c>
      <c r="B2" s="110" t="s">
        <v>8</v>
      </c>
      <c r="C2" s="110" t="s">
        <v>9</v>
      </c>
      <c r="D2" s="74" t="s">
        <v>46</v>
      </c>
      <c r="E2" s="74" t="s">
        <v>47</v>
      </c>
      <c r="F2" s="111" t="s">
        <v>48</v>
      </c>
    </row>
    <row r="3" spans="1:7" ht="74.45" customHeight="1">
      <c r="A3" s="110"/>
      <c r="B3" s="110"/>
      <c r="C3" s="110"/>
      <c r="D3" s="75" t="s">
        <v>49</v>
      </c>
      <c r="E3" s="75" t="s">
        <v>50</v>
      </c>
      <c r="F3" s="112"/>
      <c r="G3" s="15"/>
    </row>
    <row r="4" spans="1:7" ht="31.15" customHeight="1">
      <c r="A4" s="16">
        <v>1</v>
      </c>
      <c r="B4" s="1" t="s">
        <v>1</v>
      </c>
      <c r="C4" s="2" t="s">
        <v>2</v>
      </c>
      <c r="D4" s="17">
        <f>'93.3912'!C30</f>
        <v>3.7296538461538464</v>
      </c>
      <c r="E4" s="17">
        <f>'93.3912'!C31</f>
        <v>14.483482211458334</v>
      </c>
      <c r="F4" s="18">
        <f>SUM(D4:E4)</f>
        <v>18.213136057612182</v>
      </c>
      <c r="G4" s="15"/>
    </row>
    <row r="5" spans="1:7" ht="31.15" customHeight="1">
      <c r="A5" s="16">
        <v>2</v>
      </c>
      <c r="B5" s="1" t="s">
        <v>3</v>
      </c>
      <c r="C5" s="2" t="s">
        <v>109</v>
      </c>
      <c r="D5" s="17">
        <f>'93.3917'!C30</f>
        <v>2.439653846153846</v>
      </c>
      <c r="E5" s="17">
        <f>'93.3917'!C31</f>
        <v>20.661603583333335</v>
      </c>
      <c r="F5" s="18">
        <f aca="true" t="shared" si="0" ref="F5:F7">SUM(D5:E5)</f>
        <v>23.10125742948718</v>
      </c>
      <c r="G5" s="15"/>
    </row>
    <row r="6" spans="1:7" ht="31.15" customHeight="1">
      <c r="A6" s="16">
        <v>3</v>
      </c>
      <c r="B6" s="1" t="s">
        <v>4</v>
      </c>
      <c r="C6" s="2" t="s">
        <v>5</v>
      </c>
      <c r="D6" s="17">
        <f>'93.3986'!C28</f>
        <v>2.242153846153846</v>
      </c>
      <c r="E6" s="17">
        <f>'93.3986'!C29</f>
        <v>20.053983262890625</v>
      </c>
      <c r="F6" s="18">
        <f t="shared" si="0"/>
        <v>22.296137109044473</v>
      </c>
      <c r="G6" s="15"/>
    </row>
    <row r="7" spans="1:7" ht="31.15" customHeight="1">
      <c r="A7" s="16">
        <v>4</v>
      </c>
      <c r="B7" s="1" t="s">
        <v>6</v>
      </c>
      <c r="C7" s="2" t="s">
        <v>7</v>
      </c>
      <c r="D7" s="17">
        <f>'93.3987'!C28</f>
        <v>2.242153846153846</v>
      </c>
      <c r="E7" s="17">
        <f>'93.3987'!C29</f>
        <v>34.908785679846645</v>
      </c>
      <c r="F7" s="18">
        <f t="shared" si="0"/>
        <v>37.15093952600049</v>
      </c>
      <c r="G7" s="15"/>
    </row>
    <row r="9" ht="18" customHeight="1">
      <c r="D9" s="19"/>
    </row>
    <row r="10" spans="1:6" ht="57" customHeight="1">
      <c r="A10" s="109" t="s">
        <v>115</v>
      </c>
      <c r="B10" s="109"/>
      <c r="C10" s="109"/>
      <c r="D10" s="20" t="s">
        <v>51</v>
      </c>
      <c r="E10" s="20"/>
      <c r="F10" s="20" t="s">
        <v>52</v>
      </c>
    </row>
  </sheetData>
  <mergeCells count="6">
    <mergeCell ref="A10:C10"/>
    <mergeCell ref="A1:F1"/>
    <mergeCell ref="A2:A3"/>
    <mergeCell ref="B2:B3"/>
    <mergeCell ref="C2:C3"/>
    <mergeCell ref="F2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DF04B-BE43-441E-807A-9F6B5D1FB544}">
  <dimension ref="A1:K14"/>
  <sheetViews>
    <sheetView tabSelected="1" workbookViewId="0" topLeftCell="A1">
      <selection activeCell="A2" sqref="A2:J12"/>
    </sheetView>
  </sheetViews>
  <sheetFormatPr defaultColWidth="9.140625" defaultRowHeight="15"/>
  <cols>
    <col min="1" max="1" width="9.140625" style="14" customWidth="1"/>
    <col min="2" max="2" width="20.28125" style="14" customWidth="1"/>
    <col min="3" max="3" width="48.28125" style="14" customWidth="1"/>
    <col min="4" max="4" width="25.00390625" style="14" customWidth="1"/>
    <col min="5" max="5" width="20.28125" style="14" customWidth="1"/>
    <col min="6" max="6" width="15.8515625" style="14" customWidth="1"/>
    <col min="7" max="7" width="11.8515625" style="14" customWidth="1"/>
    <col min="8" max="8" width="15.00390625" style="14" customWidth="1"/>
    <col min="9" max="9" width="14.57421875" style="14" customWidth="1"/>
    <col min="10" max="10" width="16.00390625" style="14" customWidth="1"/>
    <col min="11" max="16384" width="9.140625" style="14" customWidth="1"/>
  </cols>
  <sheetData>
    <row r="1" spans="1:10" s="4" customFormat="1" ht="31.15" customHeight="1">
      <c r="A1" s="101" t="s">
        <v>129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6" customHeight="1">
      <c r="A2" s="110" t="s">
        <v>44</v>
      </c>
      <c r="B2" s="110" t="s">
        <v>8</v>
      </c>
      <c r="C2" s="110" t="s">
        <v>9</v>
      </c>
      <c r="D2" s="74" t="s">
        <v>46</v>
      </c>
      <c r="E2" s="74" t="s">
        <v>47</v>
      </c>
      <c r="F2" s="111" t="s">
        <v>48</v>
      </c>
      <c r="G2" s="117" t="s">
        <v>53</v>
      </c>
      <c r="H2" s="110" t="s">
        <v>54</v>
      </c>
      <c r="I2" s="110" t="s">
        <v>55</v>
      </c>
      <c r="J2" s="110" t="s">
        <v>56</v>
      </c>
    </row>
    <row r="3" spans="1:10" ht="99.6" customHeight="1">
      <c r="A3" s="110"/>
      <c r="B3" s="110"/>
      <c r="C3" s="110"/>
      <c r="D3" s="75" t="s">
        <v>57</v>
      </c>
      <c r="E3" s="75" t="s">
        <v>50</v>
      </c>
      <c r="F3" s="112"/>
      <c r="G3" s="117"/>
      <c r="H3" s="110"/>
      <c r="I3" s="110"/>
      <c r="J3" s="110"/>
    </row>
    <row r="4" spans="1:10" s="21" customFormat="1" ht="15.75" customHeight="1">
      <c r="A4" s="76">
        <v>1</v>
      </c>
      <c r="B4" s="76">
        <v>2</v>
      </c>
      <c r="C4" s="76">
        <v>3</v>
      </c>
      <c r="D4" s="76">
        <v>4</v>
      </c>
      <c r="E4" s="76">
        <v>5</v>
      </c>
      <c r="F4" s="76" t="s">
        <v>58</v>
      </c>
      <c r="G4" s="76">
        <v>7</v>
      </c>
      <c r="H4" s="76" t="s">
        <v>59</v>
      </c>
      <c r="I4" s="76">
        <v>9</v>
      </c>
      <c r="J4" s="76" t="s">
        <v>60</v>
      </c>
    </row>
    <row r="5" spans="1:11" ht="30" customHeight="1">
      <c r="A5" s="16">
        <v>1</v>
      </c>
      <c r="B5" s="1" t="s">
        <v>1</v>
      </c>
      <c r="C5" s="2" t="s">
        <v>2</v>
      </c>
      <c r="D5" s="78">
        <f>'Jedn. koszty normatywne'!D4</f>
        <v>3.7296538461538464</v>
      </c>
      <c r="E5" s="78">
        <f>'Jedn. koszty normatywne'!E4</f>
        <v>14.483482211458334</v>
      </c>
      <c r="F5" s="18">
        <f>D5+E5</f>
        <v>18.213136057612182</v>
      </c>
      <c r="G5" s="22">
        <v>887</v>
      </c>
      <c r="H5" s="23">
        <f>F5*G5</f>
        <v>16155.051683102005</v>
      </c>
      <c r="I5" s="24">
        <f>$D$12</f>
        <v>1.3337385065907486</v>
      </c>
      <c r="J5" s="23">
        <f>F5*I5</f>
        <v>24.291560885813784</v>
      </c>
      <c r="K5" s="15"/>
    </row>
    <row r="6" spans="1:11" ht="30" customHeight="1">
      <c r="A6" s="16">
        <v>2</v>
      </c>
      <c r="B6" s="1" t="s">
        <v>3</v>
      </c>
      <c r="C6" s="2" t="s">
        <v>109</v>
      </c>
      <c r="D6" s="78">
        <f>'Jedn. koszty normatywne'!D5</f>
        <v>2.439653846153846</v>
      </c>
      <c r="E6" s="78">
        <f>'Jedn. koszty normatywne'!E5</f>
        <v>20.661603583333335</v>
      </c>
      <c r="F6" s="18">
        <f aca="true" t="shared" si="0" ref="F6:F8">D6+E6</f>
        <v>23.10125742948718</v>
      </c>
      <c r="G6" s="22">
        <v>39</v>
      </c>
      <c r="H6" s="23">
        <f aca="true" t="shared" si="1" ref="H6:H8">F6*G6</f>
        <v>900.94903975</v>
      </c>
      <c r="I6" s="24">
        <f>$D$12</f>
        <v>1.3337385065907486</v>
      </c>
      <c r="J6" s="23">
        <f aca="true" t="shared" si="2" ref="J6:J8">F6*I6</f>
        <v>30.811036584372665</v>
      </c>
      <c r="K6" s="15"/>
    </row>
    <row r="7" spans="1:11" ht="30" customHeight="1">
      <c r="A7" s="16">
        <v>3</v>
      </c>
      <c r="B7" s="1" t="s">
        <v>4</v>
      </c>
      <c r="C7" s="2" t="s">
        <v>5</v>
      </c>
      <c r="D7" s="78">
        <f>'Jedn. koszty normatywne'!D6</f>
        <v>2.242153846153846</v>
      </c>
      <c r="E7" s="78">
        <f>'Jedn. koszty normatywne'!E6</f>
        <v>20.053983262890625</v>
      </c>
      <c r="F7" s="18">
        <f t="shared" si="0"/>
        <v>22.296137109044473</v>
      </c>
      <c r="G7" s="22">
        <v>198</v>
      </c>
      <c r="H7" s="23">
        <f t="shared" si="1"/>
        <v>4414.635147590806</v>
      </c>
      <c r="I7" s="24">
        <f>$D$12</f>
        <v>1.3337385065907486</v>
      </c>
      <c r="J7" s="23">
        <f t="shared" si="2"/>
        <v>29.737216610559546</v>
      </c>
      <c r="K7" s="15"/>
    </row>
    <row r="8" spans="1:11" ht="30" customHeight="1">
      <c r="A8" s="16">
        <v>4</v>
      </c>
      <c r="B8" s="1" t="s">
        <v>6</v>
      </c>
      <c r="C8" s="2" t="s">
        <v>7</v>
      </c>
      <c r="D8" s="78">
        <f>'Jedn. koszty normatywne'!D7</f>
        <v>2.242153846153846</v>
      </c>
      <c r="E8" s="78">
        <f>'Jedn. koszty normatywne'!E7</f>
        <v>34.908785679846645</v>
      </c>
      <c r="F8" s="18">
        <f t="shared" si="0"/>
        <v>37.15093952600049</v>
      </c>
      <c r="G8" s="22">
        <v>1</v>
      </c>
      <c r="H8" s="23">
        <f t="shared" si="1"/>
        <v>37.15093952600049</v>
      </c>
      <c r="I8" s="24">
        <f>$D$12</f>
        <v>1.3337385065907486</v>
      </c>
      <c r="J8" s="23">
        <f t="shared" si="2"/>
        <v>49.54963860185111</v>
      </c>
      <c r="K8" s="15"/>
    </row>
    <row r="9" spans="1:8" ht="27.6" customHeight="1">
      <c r="A9" s="114" t="s">
        <v>61</v>
      </c>
      <c r="B9" s="115"/>
      <c r="C9" s="115"/>
      <c r="D9" s="115"/>
      <c r="E9" s="115"/>
      <c r="F9" s="115"/>
      <c r="G9" s="116"/>
      <c r="H9" s="77">
        <f>SUM(H5:H8)</f>
        <v>21507.78680996881</v>
      </c>
    </row>
    <row r="10" spans="2:7" s="25" customFormat="1" ht="22.15" customHeight="1">
      <c r="B10" s="113" t="s">
        <v>71</v>
      </c>
      <c r="C10" s="113"/>
      <c r="D10" s="79">
        <v>28685.763460000002</v>
      </c>
      <c r="E10" s="14"/>
      <c r="F10" s="14"/>
      <c r="G10" s="14"/>
    </row>
    <row r="11" spans="2:7" s="25" customFormat="1" ht="22.15" customHeight="1">
      <c r="B11" s="113" t="s">
        <v>61</v>
      </c>
      <c r="C11" s="113"/>
      <c r="D11" s="80">
        <f>H9</f>
        <v>21507.78680996881</v>
      </c>
      <c r="E11" s="26"/>
      <c r="F11" s="14"/>
      <c r="G11" s="14"/>
    </row>
    <row r="12" spans="2:7" s="25" customFormat="1" ht="22.15" customHeight="1">
      <c r="B12" s="113" t="s">
        <v>55</v>
      </c>
      <c r="C12" s="113"/>
      <c r="D12" s="80">
        <f>D10/D11</f>
        <v>1.3337385065907486</v>
      </c>
      <c r="E12" s="14"/>
      <c r="F12" s="14"/>
      <c r="G12" s="14"/>
    </row>
    <row r="13" spans="4:7" s="25" customFormat="1" ht="18" customHeight="1">
      <c r="D13" s="14"/>
      <c r="E13" s="14"/>
      <c r="F13" s="14"/>
      <c r="G13" s="14"/>
    </row>
    <row r="14" spans="4:7" s="25" customFormat="1" ht="18" customHeight="1">
      <c r="D14" s="14"/>
      <c r="E14" s="14"/>
      <c r="F14" s="14"/>
      <c r="G14" s="14"/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mergeCells count="13">
    <mergeCell ref="B10:C10"/>
    <mergeCell ref="B11:C11"/>
    <mergeCell ref="B12:C12"/>
    <mergeCell ref="A9:G9"/>
    <mergeCell ref="A1:J1"/>
    <mergeCell ref="A2:A3"/>
    <mergeCell ref="B2:B3"/>
    <mergeCell ref="C2:C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B70FC-7C12-48E2-A47C-6A7386863992}">
  <dimension ref="A1:E26"/>
  <sheetViews>
    <sheetView workbookViewId="0" topLeftCell="A1">
      <selection activeCell="G5" sqref="G5:G6"/>
    </sheetView>
  </sheetViews>
  <sheetFormatPr defaultColWidth="9.140625" defaultRowHeight="15"/>
  <cols>
    <col min="1" max="1" width="15.28125" style="0" customWidth="1"/>
    <col min="2" max="2" width="48.28125" style="0" customWidth="1"/>
    <col min="3" max="3" width="18.7109375" style="0" customWidth="1"/>
    <col min="4" max="4" width="16.57421875" style="0" customWidth="1"/>
    <col min="5" max="5" width="16.7109375" style="0" customWidth="1"/>
    <col min="8" max="8" width="23.28125" style="0" customWidth="1"/>
  </cols>
  <sheetData>
    <row r="1" spans="1:5" s="27" customFormat="1" ht="32.45" customHeight="1">
      <c r="A1" s="118" t="s">
        <v>130</v>
      </c>
      <c r="B1" s="118"/>
      <c r="C1" s="118"/>
      <c r="D1" s="118"/>
      <c r="E1" s="118"/>
    </row>
    <row r="2" spans="1:5" s="27" customFormat="1" ht="63.6" customHeight="1">
      <c r="A2" s="28" t="s">
        <v>62</v>
      </c>
      <c r="B2" s="28" t="s">
        <v>63</v>
      </c>
      <c r="C2" s="28" t="s">
        <v>64</v>
      </c>
      <c r="D2" s="28" t="s">
        <v>65</v>
      </c>
      <c r="E2" s="29" t="s">
        <v>66</v>
      </c>
    </row>
    <row r="3" spans="1:5" s="90" customFormat="1" ht="27.6" customHeight="1">
      <c r="A3" s="95" t="s">
        <v>131</v>
      </c>
      <c r="B3" s="95" t="s">
        <v>132</v>
      </c>
      <c r="C3" s="95" t="s">
        <v>67</v>
      </c>
      <c r="D3" s="93" t="s">
        <v>68</v>
      </c>
      <c r="E3" s="96">
        <v>0.51</v>
      </c>
    </row>
    <row r="4" spans="1:5" ht="30">
      <c r="A4" s="91" t="s">
        <v>124</v>
      </c>
      <c r="B4" s="35" t="s">
        <v>111</v>
      </c>
      <c r="C4" s="92" t="s">
        <v>67</v>
      </c>
      <c r="D4" s="93" t="s">
        <v>68</v>
      </c>
      <c r="E4" s="94">
        <v>0.21</v>
      </c>
    </row>
    <row r="5" spans="1:5" ht="30">
      <c r="A5" s="2" t="s">
        <v>116</v>
      </c>
      <c r="B5" s="33" t="s">
        <v>69</v>
      </c>
      <c r="C5" s="34" t="s">
        <v>67</v>
      </c>
      <c r="D5" s="5" t="s">
        <v>68</v>
      </c>
      <c r="E5" s="81">
        <v>0.93</v>
      </c>
    </row>
    <row r="6" spans="1:5" ht="30">
      <c r="A6" s="70" t="s">
        <v>117</v>
      </c>
      <c r="B6" s="70" t="s">
        <v>118</v>
      </c>
      <c r="C6" s="71" t="s">
        <v>119</v>
      </c>
      <c r="D6" s="32" t="s">
        <v>70</v>
      </c>
      <c r="E6" s="81">
        <v>18.99</v>
      </c>
    </row>
    <row r="7" spans="1:5" ht="32.45" customHeight="1">
      <c r="A7" s="30" t="s">
        <v>125</v>
      </c>
      <c r="B7" s="30" t="s">
        <v>106</v>
      </c>
      <c r="C7" s="42" t="s">
        <v>107</v>
      </c>
      <c r="D7" s="42" t="s">
        <v>68</v>
      </c>
      <c r="E7" s="81">
        <v>21</v>
      </c>
    </row>
    <row r="8" spans="1:5" ht="30" customHeight="1">
      <c r="A8" s="30" t="s">
        <v>126</v>
      </c>
      <c r="B8" s="30" t="s">
        <v>110</v>
      </c>
      <c r="C8" s="31" t="s">
        <v>67</v>
      </c>
      <c r="D8" s="42" t="s">
        <v>68</v>
      </c>
      <c r="E8" s="81">
        <v>0.36</v>
      </c>
    </row>
    <row r="9" spans="1:5" ht="30" customHeight="1">
      <c r="A9" s="70" t="s">
        <v>121</v>
      </c>
      <c r="B9" s="70" t="s">
        <v>122</v>
      </c>
      <c r="C9" s="71" t="s">
        <v>120</v>
      </c>
      <c r="D9" s="42" t="s">
        <v>68</v>
      </c>
      <c r="E9" s="81">
        <v>8.75</v>
      </c>
    </row>
    <row r="10" spans="1:5" ht="15">
      <c r="A10" s="35"/>
      <c r="B10" s="35"/>
      <c r="C10" s="35"/>
      <c r="D10" s="35"/>
      <c r="E10" s="35"/>
    </row>
    <row r="11" spans="1:5" ht="15">
      <c r="A11" s="35"/>
      <c r="B11" s="35"/>
      <c r="C11" s="35"/>
      <c r="D11" s="35"/>
      <c r="E11" s="35"/>
    </row>
    <row r="12" spans="1:5" ht="15">
      <c r="A12" s="35"/>
      <c r="B12" s="35"/>
      <c r="C12" s="35"/>
      <c r="D12" s="35"/>
      <c r="E12" s="35"/>
    </row>
    <row r="13" spans="1:5" ht="15">
      <c r="A13" s="35"/>
      <c r="B13" s="35"/>
      <c r="C13" s="35"/>
      <c r="D13" s="35"/>
      <c r="E13" s="35"/>
    </row>
    <row r="14" spans="1:5" ht="15">
      <c r="A14" s="35"/>
      <c r="B14" s="35"/>
      <c r="C14" s="35"/>
      <c r="D14" s="35"/>
      <c r="E14" s="35"/>
    </row>
    <row r="15" spans="1:5" ht="15">
      <c r="A15" s="35"/>
      <c r="B15" s="35"/>
      <c r="C15" s="35"/>
      <c r="D15" s="35"/>
      <c r="E15" s="35"/>
    </row>
    <row r="16" spans="1:5" ht="15">
      <c r="A16" s="35"/>
      <c r="B16" s="35"/>
      <c r="C16" s="35"/>
      <c r="D16" s="35"/>
      <c r="E16" s="35"/>
    </row>
    <row r="17" spans="1:5" ht="15">
      <c r="A17" s="35"/>
      <c r="B17" s="35"/>
      <c r="C17" s="35"/>
      <c r="D17" s="35"/>
      <c r="E17" s="35"/>
    </row>
    <row r="18" spans="1:5" ht="15">
      <c r="A18" s="35"/>
      <c r="B18" s="35"/>
      <c r="C18" s="35"/>
      <c r="D18" s="35"/>
      <c r="E18" s="35"/>
    </row>
    <row r="19" spans="1:5" ht="15">
      <c r="A19" s="35"/>
      <c r="B19" s="35"/>
      <c r="C19" s="35"/>
      <c r="D19" s="35"/>
      <c r="E19" s="35"/>
    </row>
    <row r="20" spans="1:5" ht="15">
      <c r="A20" s="35"/>
      <c r="B20" s="35"/>
      <c r="C20" s="35"/>
      <c r="D20" s="35"/>
      <c r="E20" s="35"/>
    </row>
    <row r="21" spans="1:5" ht="15">
      <c r="A21" s="35"/>
      <c r="B21" s="35"/>
      <c r="C21" s="35"/>
      <c r="D21" s="35"/>
      <c r="E21" s="35"/>
    </row>
    <row r="22" spans="1:5" ht="15">
      <c r="A22" s="35"/>
      <c r="B22" s="35"/>
      <c r="C22" s="35"/>
      <c r="D22" s="35"/>
      <c r="E22" s="35"/>
    </row>
    <row r="23" spans="1:5" ht="15">
      <c r="A23" s="35"/>
      <c r="B23" s="35"/>
      <c r="C23" s="35"/>
      <c r="D23" s="35"/>
      <c r="E23" s="35"/>
    </row>
    <row r="24" spans="1:5" ht="15">
      <c r="A24" s="35"/>
      <c r="B24" s="35"/>
      <c r="C24" s="35"/>
      <c r="D24" s="35"/>
      <c r="E24" s="35"/>
    </row>
    <row r="25" spans="1:5" ht="15">
      <c r="A25" s="35"/>
      <c r="B25" s="35"/>
      <c r="C25" s="35"/>
      <c r="D25" s="35"/>
      <c r="E25" s="35"/>
    </row>
    <row r="26" spans="1:5" ht="15">
      <c r="A26" s="35"/>
      <c r="B26" s="35"/>
      <c r="C26" s="35"/>
      <c r="D26" s="35"/>
      <c r="E26" s="35"/>
    </row>
  </sheetData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2CD4D-E708-4735-861A-4E86B407DA80}">
  <dimension ref="A1:K32"/>
  <sheetViews>
    <sheetView workbookViewId="0" topLeftCell="A1">
      <selection activeCell="I12" sqref="I12"/>
    </sheetView>
  </sheetViews>
  <sheetFormatPr defaultColWidth="9.140625" defaultRowHeight="15"/>
  <cols>
    <col min="1" max="1" width="48.7109375" style="63" customWidth="1"/>
    <col min="2" max="2" width="39.7109375" style="63" customWidth="1"/>
    <col min="3" max="3" width="18.00390625" style="63" customWidth="1"/>
    <col min="4" max="4" width="11.7109375" style="63" customWidth="1"/>
    <col min="5" max="5" width="12.57421875" style="63" customWidth="1"/>
    <col min="6" max="6" width="12.7109375" style="63" customWidth="1"/>
    <col min="7" max="7" width="13.8515625" style="63" customWidth="1"/>
    <col min="8" max="8" width="15.421875" style="6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6.45" customHeight="1">
      <c r="A1" s="39" t="s">
        <v>9</v>
      </c>
      <c r="B1" s="120" t="str">
        <f>'Wykaz procedur (przykład)'!C3</f>
        <v>Masaż klasyczny - częściowy</v>
      </c>
      <c r="C1" s="121"/>
      <c r="D1" s="4"/>
      <c r="E1" s="4"/>
      <c r="F1" s="4"/>
      <c r="G1" s="4"/>
      <c r="H1" s="4"/>
      <c r="I1" s="4"/>
      <c r="J1" s="4"/>
      <c r="K1" s="4"/>
    </row>
    <row r="2" spans="1:11" ht="26.45" customHeight="1">
      <c r="A2" s="39" t="s">
        <v>45</v>
      </c>
      <c r="B2" s="64" t="str">
        <f>'Wykaz procedur (przykład)'!B3</f>
        <v>93.3912</v>
      </c>
      <c r="C2" s="65"/>
      <c r="D2" s="4"/>
      <c r="E2" s="4"/>
      <c r="F2" s="4"/>
      <c r="G2" s="4"/>
      <c r="H2" s="4"/>
      <c r="I2" s="4"/>
      <c r="J2" s="4"/>
      <c r="K2" s="4"/>
    </row>
    <row r="3" spans="1:11" ht="19.15" customHeight="1">
      <c r="A3" s="39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3.45" customHeight="1">
      <c r="A4" s="122" t="s">
        <v>72</v>
      </c>
      <c r="B4" s="122"/>
      <c r="C4" s="122"/>
      <c r="D4" s="4"/>
      <c r="E4" s="4"/>
      <c r="F4" s="4"/>
      <c r="G4" s="4"/>
      <c r="H4" s="4"/>
      <c r="I4" s="4"/>
      <c r="J4" s="4"/>
      <c r="K4" s="4"/>
    </row>
    <row r="5" spans="1:1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60">
      <c r="A6" s="40" t="s">
        <v>62</v>
      </c>
      <c r="B6" s="40" t="s">
        <v>63</v>
      </c>
      <c r="C6" s="40" t="s">
        <v>64</v>
      </c>
      <c r="D6" s="40" t="s">
        <v>73</v>
      </c>
      <c r="E6" s="40" t="s">
        <v>65</v>
      </c>
      <c r="F6" s="40" t="s">
        <v>74</v>
      </c>
      <c r="G6" s="40" t="s">
        <v>75</v>
      </c>
      <c r="H6" s="40" t="s">
        <v>76</v>
      </c>
      <c r="I6" s="4"/>
      <c r="J6" s="4"/>
      <c r="K6" s="4"/>
    </row>
    <row r="7" spans="1:11" ht="15">
      <c r="A7" s="41" t="s">
        <v>77</v>
      </c>
      <c r="B7" s="41" t="s">
        <v>78</v>
      </c>
      <c r="C7" s="41" t="s">
        <v>79</v>
      </c>
      <c r="D7" s="41" t="s">
        <v>80</v>
      </c>
      <c r="E7" s="41" t="s">
        <v>81</v>
      </c>
      <c r="F7" s="41" t="s">
        <v>82</v>
      </c>
      <c r="G7" s="41" t="s">
        <v>83</v>
      </c>
      <c r="H7" s="41" t="s">
        <v>84</v>
      </c>
      <c r="I7" s="4"/>
      <c r="J7" s="4"/>
      <c r="K7" s="4"/>
    </row>
    <row r="8" spans="1:8" s="89" customFormat="1" ht="36.6" customHeight="1">
      <c r="A8" s="2" t="s">
        <v>131</v>
      </c>
      <c r="B8" s="2" t="s">
        <v>132</v>
      </c>
      <c r="C8" s="88" t="s">
        <v>67</v>
      </c>
      <c r="D8" s="86">
        <v>1</v>
      </c>
      <c r="E8" s="86" t="s">
        <v>68</v>
      </c>
      <c r="F8" s="86">
        <v>2</v>
      </c>
      <c r="G8" s="87">
        <v>0.51</v>
      </c>
      <c r="H8" s="87">
        <f>(F8/D8)*G8</f>
        <v>1.02</v>
      </c>
    </row>
    <row r="9" spans="1:11" ht="26.45" customHeight="1">
      <c r="A9" s="43" t="str">
        <f>'Przykładowe materiały - ceny'!A7</f>
        <v>REH-016</v>
      </c>
      <c r="B9" s="43" t="str">
        <f>'Przykładowe materiały - ceny'!B7</f>
        <v>Oliwka Bambino 300 ml</v>
      </c>
      <c r="C9" s="42" t="str">
        <f>'Przykładowe materiały - ceny'!C7</f>
        <v>środek pielęgnacyjny</v>
      </c>
      <c r="D9" s="82">
        <v>20</v>
      </c>
      <c r="E9" s="83" t="str">
        <f>'Przykładowe materiały - ceny'!D7</f>
        <v>szt</v>
      </c>
      <c r="F9" s="2">
        <v>1</v>
      </c>
      <c r="G9" s="23">
        <f>'Przykładowe materiały - ceny'!E7</f>
        <v>21</v>
      </c>
      <c r="H9" s="23">
        <f>(F9/D9)*G9</f>
        <v>1.05</v>
      </c>
      <c r="I9" s="4"/>
      <c r="J9" s="4"/>
      <c r="K9" s="4"/>
    </row>
    <row r="10" spans="1:11" ht="34.15" customHeight="1">
      <c r="A10" s="43" t="str">
        <f>'[1]Przykładowe materiały - ceny'!A5</f>
        <v>REH 003</v>
      </c>
      <c r="B10" s="43" t="str">
        <f>'[1]Przykładowe materiały - ceny'!B5</f>
        <v>Mikrozid AF Liquid 1L - średnie zużycie na 1 zabieg 15 ml</v>
      </c>
      <c r="C10" s="42" t="str">
        <f>'[1]Przykładowe materiały - ceny'!C5</f>
        <v>środek do dezynfekcji</v>
      </c>
      <c r="D10" s="85">
        <v>65</v>
      </c>
      <c r="E10" s="86" t="s">
        <v>70</v>
      </c>
      <c r="F10" s="85">
        <v>1</v>
      </c>
      <c r="G10" s="87">
        <v>18.99</v>
      </c>
      <c r="H10" s="23">
        <f>(F10/D10)*G10</f>
        <v>0.29215384615384615</v>
      </c>
      <c r="I10" s="4"/>
      <c r="J10" s="4"/>
      <c r="K10" s="4"/>
    </row>
    <row r="11" spans="1:11" ht="34.15" customHeight="1">
      <c r="A11" s="43" t="str">
        <f>'Przykładowe materiały - ceny'!A9</f>
        <v>REH 005</v>
      </c>
      <c r="B11" s="43" t="str">
        <f>'Przykładowe materiały - ceny'!B9</f>
        <v>Talk kosmetyczny 100 g - średnie zużycie na 1 zabieg 5 g</v>
      </c>
      <c r="C11" s="42" t="str">
        <f>'Przykładowe materiały - ceny'!C9</f>
        <v>środek kosmetyczny</v>
      </c>
      <c r="D11" s="72">
        <v>20</v>
      </c>
      <c r="E11" s="72" t="s">
        <v>123</v>
      </c>
      <c r="F11" s="70">
        <v>1</v>
      </c>
      <c r="G11" s="73">
        <v>8.75</v>
      </c>
      <c r="H11" s="23">
        <f>(F11/D11)*G11</f>
        <v>0.4375</v>
      </c>
      <c r="I11" s="4"/>
      <c r="J11" s="4"/>
      <c r="K11" s="4"/>
    </row>
    <row r="12" spans="1:8" s="89" customFormat="1" ht="36.6" customHeight="1">
      <c r="A12" s="2" t="s">
        <v>116</v>
      </c>
      <c r="B12" s="33" t="s">
        <v>69</v>
      </c>
      <c r="C12" s="34" t="s">
        <v>67</v>
      </c>
      <c r="D12" s="85">
        <v>1</v>
      </c>
      <c r="E12" s="86" t="s">
        <v>68</v>
      </c>
      <c r="F12" s="85">
        <v>1</v>
      </c>
      <c r="G12" s="97">
        <v>0.93</v>
      </c>
      <c r="H12" s="87">
        <f>(F12/D12)*G12</f>
        <v>0.93</v>
      </c>
    </row>
    <row r="13" spans="1:11" ht="22.9" customHeight="1">
      <c r="A13" s="123" t="s">
        <v>85</v>
      </c>
      <c r="B13" s="124"/>
      <c r="C13" s="124"/>
      <c r="D13" s="124"/>
      <c r="E13" s="124"/>
      <c r="F13" s="124"/>
      <c r="G13" s="125"/>
      <c r="H13" s="44">
        <f>SUM(H8:H12)</f>
        <v>3.7296538461538464</v>
      </c>
      <c r="I13" s="4"/>
      <c r="J13" s="4"/>
      <c r="K13" s="4"/>
    </row>
    <row r="14" spans="1:11" ht="18.6" customHeight="1">
      <c r="A14" s="39"/>
      <c r="B14" s="39"/>
      <c r="C14" s="39"/>
      <c r="D14" s="39"/>
      <c r="E14" s="39"/>
      <c r="F14" s="39"/>
      <c r="G14" s="39"/>
      <c r="H14" s="39"/>
      <c r="I14" s="4"/>
      <c r="J14" s="4"/>
      <c r="K14" s="4"/>
    </row>
    <row r="15" spans="1:11" ht="24.6" customHeight="1">
      <c r="A15" s="39" t="s">
        <v>86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24.6" customHeight="1">
      <c r="A16" s="39" t="s">
        <v>87</v>
      </c>
      <c r="B16" s="45" t="s">
        <v>88</v>
      </c>
      <c r="C16" s="45" t="s">
        <v>89</v>
      </c>
      <c r="D16" s="4"/>
      <c r="E16" s="4"/>
      <c r="F16" s="4"/>
      <c r="G16" s="4"/>
      <c r="H16" s="4"/>
      <c r="I16" s="4"/>
      <c r="J16" s="4"/>
      <c r="K16" s="4"/>
    </row>
    <row r="17" spans="1:11" ht="24.6" customHeight="1">
      <c r="A17" s="46" t="str">
        <f>'[1]Przykładowe stawki wynagrodzeń'!C12</f>
        <v>mgr fizjoterapii/rehabilitacji</v>
      </c>
      <c r="B17" s="47">
        <f>'[1]Przykładowe stawki wynagrodzeń'!E13</f>
        <v>51.654008958333335</v>
      </c>
      <c r="C17" s="48">
        <f>B17/60</f>
        <v>0.8609001493055556</v>
      </c>
      <c r="D17" s="4"/>
      <c r="E17" s="4"/>
      <c r="F17" s="4"/>
      <c r="G17" s="4"/>
      <c r="H17" s="4"/>
      <c r="I17" s="4"/>
      <c r="J17" s="4"/>
      <c r="K17" s="4"/>
    </row>
    <row r="18" spans="1:11" ht="24.6" customHeight="1">
      <c r="A18" s="49" t="str">
        <f>'[1]Przykładowe stawki wynagrodzeń'!C27</f>
        <v>technik fizjoterapii/technik masażysta</v>
      </c>
      <c r="B18" s="50">
        <f>'[1]Przykładowe stawki wynagrodzeń'!E28</f>
        <v>39.50040603125</v>
      </c>
      <c r="C18" s="51">
        <f aca="true" t="shared" si="0" ref="C18:C19">B18/60</f>
        <v>0.6583401005208334</v>
      </c>
      <c r="D18" s="4"/>
      <c r="E18" s="4"/>
      <c r="F18" s="4"/>
      <c r="G18" s="4"/>
      <c r="H18" s="4"/>
      <c r="I18" s="4"/>
      <c r="J18" s="4"/>
      <c r="K18" s="4"/>
    </row>
    <row r="19" spans="1:11" ht="45">
      <c r="A19" s="52" t="s">
        <v>90</v>
      </c>
      <c r="B19" s="50">
        <f>'[1]Przykładowe stawki wynagrodzeń'!E29</f>
        <v>44.56440725086806</v>
      </c>
      <c r="C19" s="51">
        <f t="shared" si="0"/>
        <v>0.7427401208478009</v>
      </c>
      <c r="D19" s="4"/>
      <c r="E19" s="4"/>
      <c r="F19" s="4"/>
      <c r="G19" s="4"/>
      <c r="H19" s="4"/>
      <c r="I19" s="4"/>
      <c r="J19" s="4"/>
      <c r="K19" s="4"/>
    </row>
    <row r="20" spans="1:11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60">
      <c r="A22" s="40" t="s">
        <v>91</v>
      </c>
      <c r="B22" s="40" t="s">
        <v>92</v>
      </c>
      <c r="C22" s="40" t="s">
        <v>73</v>
      </c>
      <c r="D22" s="40" t="s">
        <v>93</v>
      </c>
      <c r="E22" s="40" t="s">
        <v>94</v>
      </c>
      <c r="F22" s="40" t="s">
        <v>95</v>
      </c>
      <c r="G22" s="40" t="s">
        <v>96</v>
      </c>
      <c r="H22" s="4"/>
      <c r="I22" s="4"/>
      <c r="J22" s="4"/>
      <c r="K22" s="4"/>
    </row>
    <row r="23" spans="1:11" ht="15">
      <c r="A23" s="53"/>
      <c r="B23" s="41" t="s">
        <v>78</v>
      </c>
      <c r="C23" s="41" t="s">
        <v>80</v>
      </c>
      <c r="D23" s="41" t="s">
        <v>81</v>
      </c>
      <c r="E23" s="41" t="s">
        <v>82</v>
      </c>
      <c r="F23" s="41" t="s">
        <v>83</v>
      </c>
      <c r="G23" s="54" t="s">
        <v>97</v>
      </c>
      <c r="H23" s="4"/>
      <c r="I23" s="4"/>
      <c r="J23" s="4"/>
      <c r="K23" s="4"/>
    </row>
    <row r="24" spans="1:11" ht="46.15" customHeight="1">
      <c r="A24" s="55" t="s">
        <v>104</v>
      </c>
      <c r="B24" s="56" t="str">
        <f>A18</f>
        <v>technik fizjoterapii/technik masażysta</v>
      </c>
      <c r="C24" s="57">
        <v>1</v>
      </c>
      <c r="D24" s="5" t="s">
        <v>98</v>
      </c>
      <c r="E24" s="58">
        <v>3</v>
      </c>
      <c r="F24" s="59">
        <f>C18</f>
        <v>0.6583401005208334</v>
      </c>
      <c r="G24" s="59">
        <f>(E24/C24)*F24</f>
        <v>1.9750203015625</v>
      </c>
      <c r="H24" s="4"/>
      <c r="I24" s="4"/>
      <c r="J24" s="4"/>
      <c r="K24" s="4"/>
    </row>
    <row r="25" spans="1:11" ht="36.6" customHeight="1">
      <c r="A25" s="55" t="s">
        <v>105</v>
      </c>
      <c r="B25" s="56" t="str">
        <f>A18</f>
        <v>technik fizjoterapii/technik masażysta</v>
      </c>
      <c r="C25" s="5">
        <v>1</v>
      </c>
      <c r="D25" s="5" t="s">
        <v>98</v>
      </c>
      <c r="E25" s="60">
        <v>15</v>
      </c>
      <c r="F25" s="59">
        <f>C18</f>
        <v>0.6583401005208334</v>
      </c>
      <c r="G25" s="61">
        <f>(E25/C25)*F25</f>
        <v>9.8751015078125</v>
      </c>
      <c r="H25" s="4"/>
      <c r="I25" s="4"/>
      <c r="J25" s="4"/>
      <c r="K25" s="4"/>
    </row>
    <row r="26" spans="1:11" ht="30">
      <c r="A26" s="55" t="s">
        <v>99</v>
      </c>
      <c r="B26" s="56" t="str">
        <f>A18</f>
        <v>technik fizjoterapii/technik masażysta</v>
      </c>
      <c r="C26" s="5">
        <v>1</v>
      </c>
      <c r="D26" s="5" t="s">
        <v>98</v>
      </c>
      <c r="E26" s="60">
        <v>4</v>
      </c>
      <c r="F26" s="59">
        <f>C18</f>
        <v>0.6583401005208334</v>
      </c>
      <c r="G26" s="61">
        <f>(E26/C26)*F26</f>
        <v>2.6333604020833334</v>
      </c>
      <c r="H26" s="4"/>
      <c r="I26" s="4"/>
      <c r="J26" s="4"/>
      <c r="K26" s="4"/>
    </row>
    <row r="27" spans="1:11" ht="25.15" customHeight="1">
      <c r="A27" s="126" t="s">
        <v>100</v>
      </c>
      <c r="B27" s="127"/>
      <c r="C27" s="127"/>
      <c r="D27" s="127"/>
      <c r="E27" s="127"/>
      <c r="F27" s="127"/>
      <c r="G27" s="62">
        <f>SUM(G24:G26)</f>
        <v>14.483482211458334</v>
      </c>
      <c r="H27" s="4"/>
      <c r="I27" s="4"/>
      <c r="J27" s="4"/>
      <c r="K27" s="4"/>
    </row>
    <row r="28" spans="1:11" ht="25.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7" ht="15">
      <c r="A29" s="4"/>
      <c r="B29" s="4"/>
      <c r="C29" s="4"/>
      <c r="D29" s="4"/>
      <c r="E29" s="4"/>
      <c r="F29" s="4"/>
      <c r="G29" s="4"/>
    </row>
    <row r="30" spans="1:7" ht="25.9" customHeight="1">
      <c r="A30" s="128" t="s">
        <v>101</v>
      </c>
      <c r="B30" s="128"/>
      <c r="C30" s="47">
        <f>H13</f>
        <v>3.7296538461538464</v>
      </c>
      <c r="D30" s="4"/>
      <c r="E30" s="4"/>
      <c r="F30" s="4"/>
      <c r="G30" s="4"/>
    </row>
    <row r="31" spans="1:7" ht="25.9" customHeight="1">
      <c r="A31" s="129" t="s">
        <v>102</v>
      </c>
      <c r="B31" s="129"/>
      <c r="C31" s="50">
        <f>G27</f>
        <v>14.483482211458334</v>
      </c>
      <c r="D31" s="4"/>
      <c r="E31" s="4"/>
      <c r="F31" s="4"/>
      <c r="G31" s="4"/>
    </row>
    <row r="32" spans="1:7" ht="33" customHeight="1">
      <c r="A32" s="119" t="s">
        <v>103</v>
      </c>
      <c r="B32" s="119"/>
      <c r="C32" s="66">
        <f>SUM(C30:C31)</f>
        <v>18.213136057612182</v>
      </c>
      <c r="D32" s="39"/>
      <c r="E32" s="39"/>
      <c r="F32" s="39"/>
      <c r="G32" s="39"/>
    </row>
  </sheetData>
  <mergeCells count="7">
    <mergeCell ref="A32:B32"/>
    <mergeCell ref="B1:C1"/>
    <mergeCell ref="A4:C4"/>
    <mergeCell ref="A13:G13"/>
    <mergeCell ref="A27:F27"/>
    <mergeCell ref="A30:B30"/>
    <mergeCell ref="A31:B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8170E-BCD7-4732-9083-60688B76684E}">
  <dimension ref="A1:K32"/>
  <sheetViews>
    <sheetView workbookViewId="0" topLeftCell="A1">
      <selection activeCell="H14" sqref="H14"/>
    </sheetView>
  </sheetViews>
  <sheetFormatPr defaultColWidth="9.140625" defaultRowHeight="15"/>
  <cols>
    <col min="1" max="1" width="48.7109375" style="63" customWidth="1"/>
    <col min="2" max="2" width="39.7109375" style="63" customWidth="1"/>
    <col min="3" max="3" width="18.00390625" style="63" customWidth="1"/>
    <col min="4" max="4" width="11.7109375" style="63" customWidth="1"/>
    <col min="5" max="5" width="13.28125" style="63" customWidth="1"/>
    <col min="6" max="6" width="12.8515625" style="63" customWidth="1"/>
    <col min="7" max="7" width="14.8515625" style="63" customWidth="1"/>
    <col min="8" max="8" width="15.421875" style="6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5.15" customHeight="1">
      <c r="A1" s="39" t="s">
        <v>9</v>
      </c>
      <c r="B1" s="120" t="str">
        <f>'Wykaz procedur (przykład)'!C4</f>
        <v>Masaż mechaniczny - elektrostatyczny HIVAMAT</v>
      </c>
      <c r="C1" s="121"/>
      <c r="D1" s="4"/>
      <c r="E1" s="4"/>
      <c r="F1" s="4"/>
      <c r="G1" s="4"/>
      <c r="H1" s="4"/>
      <c r="I1" s="4"/>
      <c r="J1" s="4"/>
      <c r="K1" s="4"/>
    </row>
    <row r="2" spans="1:11" ht="25.15" customHeight="1">
      <c r="A2" s="39" t="s">
        <v>45</v>
      </c>
      <c r="B2" s="64" t="str">
        <f>'Wykaz procedur (przykład)'!B4</f>
        <v>93.3917</v>
      </c>
      <c r="C2" s="65"/>
      <c r="D2" s="4"/>
      <c r="E2" s="4"/>
      <c r="F2" s="4"/>
      <c r="G2" s="4"/>
      <c r="H2" s="4"/>
      <c r="I2" s="4"/>
      <c r="J2" s="4"/>
      <c r="K2" s="4"/>
    </row>
    <row r="3" spans="1:11" ht="19.15" customHeight="1">
      <c r="A3" s="39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3.45" customHeight="1">
      <c r="A4" s="122" t="s">
        <v>72</v>
      </c>
      <c r="B4" s="122"/>
      <c r="C4" s="122"/>
      <c r="D4" s="4"/>
      <c r="E4" s="4"/>
      <c r="F4" s="4"/>
      <c r="G4" s="4"/>
      <c r="H4" s="4"/>
      <c r="I4" s="4"/>
      <c r="J4" s="4"/>
      <c r="K4" s="4"/>
    </row>
    <row r="5" spans="1:1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60">
      <c r="A6" s="40" t="s">
        <v>62</v>
      </c>
      <c r="B6" s="40" t="s">
        <v>63</v>
      </c>
      <c r="C6" s="40" t="s">
        <v>64</v>
      </c>
      <c r="D6" s="40" t="s">
        <v>73</v>
      </c>
      <c r="E6" s="40" t="s">
        <v>65</v>
      </c>
      <c r="F6" s="40" t="s">
        <v>74</v>
      </c>
      <c r="G6" s="40" t="s">
        <v>75</v>
      </c>
      <c r="H6" s="40" t="s">
        <v>76</v>
      </c>
      <c r="I6" s="4"/>
      <c r="J6" s="4"/>
      <c r="K6" s="4"/>
    </row>
    <row r="7" spans="1:11" ht="15">
      <c r="A7" s="41" t="s">
        <v>77</v>
      </c>
      <c r="B7" s="41" t="s">
        <v>78</v>
      </c>
      <c r="C7" s="41" t="s">
        <v>79</v>
      </c>
      <c r="D7" s="41" t="s">
        <v>80</v>
      </c>
      <c r="E7" s="41" t="s">
        <v>81</v>
      </c>
      <c r="F7" s="41" t="s">
        <v>82</v>
      </c>
      <c r="G7" s="41" t="s">
        <v>83</v>
      </c>
      <c r="H7" s="41" t="s">
        <v>84</v>
      </c>
      <c r="I7" s="4"/>
      <c r="J7" s="4"/>
      <c r="K7" s="4"/>
    </row>
    <row r="8" spans="1:11" ht="31.15" customHeight="1">
      <c r="A8" s="43" t="str">
        <f>'Przykładowe materiały - ceny'!A8</f>
        <v>REH- 017</v>
      </c>
      <c r="B8" s="43" t="str">
        <f>'Przykładowe materiały - ceny'!B8</f>
        <v>Elektroda EKG</v>
      </c>
      <c r="C8" s="42" t="str">
        <f>'Przykładowe materiały - ceny'!C8</f>
        <v>materiał jednorazowy</v>
      </c>
      <c r="D8" s="82">
        <v>1</v>
      </c>
      <c r="E8" s="83" t="str">
        <f>'Przykładowe materiały - ceny'!D7</f>
        <v>szt</v>
      </c>
      <c r="F8" s="82">
        <v>1</v>
      </c>
      <c r="G8" s="23">
        <f>'Przykładowe materiały - ceny'!E8</f>
        <v>0.36</v>
      </c>
      <c r="H8" s="23">
        <f>(F8/D8)*G8</f>
        <v>0.36</v>
      </c>
      <c r="I8" s="4"/>
      <c r="J8" s="4"/>
      <c r="K8" s="4"/>
    </row>
    <row r="9" spans="1:11" ht="36.6" customHeight="1">
      <c r="A9" s="43" t="str">
        <f>'[1]Przykładowe materiały - ceny'!A5</f>
        <v>REH 003</v>
      </c>
      <c r="B9" s="43" t="str">
        <f>'[1]Przykładowe materiały - ceny'!B5</f>
        <v>Mikrozid AF Liquid 1L - średnie zużycie na 1 zabieg 15 ml</v>
      </c>
      <c r="C9" s="42" t="str">
        <f>'[1]Przykładowe materiały - ceny'!C5</f>
        <v>środek do dezynfekcji</v>
      </c>
      <c r="D9" s="85">
        <v>65</v>
      </c>
      <c r="E9" s="86" t="s">
        <v>70</v>
      </c>
      <c r="F9" s="85">
        <v>1</v>
      </c>
      <c r="G9" s="87">
        <v>18.99</v>
      </c>
      <c r="H9" s="23">
        <f>(F9/D9)*G9</f>
        <v>0.29215384615384615</v>
      </c>
      <c r="I9" s="4"/>
      <c r="J9" s="4"/>
      <c r="K9" s="4"/>
    </row>
    <row r="10" spans="1:11" ht="33" customHeight="1">
      <c r="A10" s="43" t="str">
        <f>'Przykładowe materiały - ceny'!A4</f>
        <v>REH-011</v>
      </c>
      <c r="B10" s="43" t="str">
        <f>'Przykładowe materiały - ceny'!B4</f>
        <v>Rękawiczki winylowe</v>
      </c>
      <c r="C10" s="42" t="str">
        <f>'Przykładowe materiały - ceny'!C4</f>
        <v>materiał jednorazowy</v>
      </c>
      <c r="D10" s="84">
        <v>1</v>
      </c>
      <c r="E10" s="83" t="str">
        <f>'Przykładowe materiały - ceny'!D4</f>
        <v>szt</v>
      </c>
      <c r="F10" s="82">
        <v>2</v>
      </c>
      <c r="G10" s="23">
        <f>'Przykładowe materiały - ceny'!E4</f>
        <v>0.21</v>
      </c>
      <c r="H10" s="23">
        <f>(F10/D10)*G10</f>
        <v>0.42</v>
      </c>
      <c r="I10" s="4"/>
      <c r="J10" s="4"/>
      <c r="K10" s="4"/>
    </row>
    <row r="11" spans="1:11" ht="36" customHeight="1">
      <c r="A11" s="43" t="str">
        <f>'Przykładowe materiały - ceny'!A9</f>
        <v>REH 005</v>
      </c>
      <c r="B11" s="43" t="str">
        <f>'Przykładowe materiały - ceny'!B9</f>
        <v>Talk kosmetyczny 100 g - średnie zużycie na 1 zabieg 5 g</v>
      </c>
      <c r="C11" s="42" t="str">
        <f>'Przykładowe materiały - ceny'!C9</f>
        <v>środek kosmetyczny</v>
      </c>
      <c r="D11" s="72">
        <v>20</v>
      </c>
      <c r="E11" s="72" t="s">
        <v>123</v>
      </c>
      <c r="F11" s="72">
        <v>1</v>
      </c>
      <c r="G11" s="73">
        <v>8.75</v>
      </c>
      <c r="H11" s="23">
        <f>(F11/D11)*G11</f>
        <v>0.4375</v>
      </c>
      <c r="I11" s="4"/>
      <c r="J11" s="4"/>
      <c r="K11" s="4"/>
    </row>
    <row r="12" spans="1:8" s="89" customFormat="1" ht="36.6" customHeight="1">
      <c r="A12" s="2" t="s">
        <v>116</v>
      </c>
      <c r="B12" s="33" t="s">
        <v>69</v>
      </c>
      <c r="C12" s="34" t="s">
        <v>67</v>
      </c>
      <c r="D12" s="85">
        <v>1</v>
      </c>
      <c r="E12" s="86" t="s">
        <v>68</v>
      </c>
      <c r="F12" s="85">
        <v>1</v>
      </c>
      <c r="G12" s="97">
        <v>0.93</v>
      </c>
      <c r="H12" s="87">
        <f>(F12/D12)*G12</f>
        <v>0.93</v>
      </c>
    </row>
    <row r="13" spans="1:11" ht="25.9" customHeight="1">
      <c r="A13" s="123" t="s">
        <v>85</v>
      </c>
      <c r="B13" s="124"/>
      <c r="C13" s="124"/>
      <c r="D13" s="124"/>
      <c r="E13" s="124"/>
      <c r="F13" s="124"/>
      <c r="G13" s="125"/>
      <c r="H13" s="44">
        <f>SUM(H8:H12)</f>
        <v>2.439653846153846</v>
      </c>
      <c r="I13" s="4"/>
      <c r="J13" s="4"/>
      <c r="K13" s="4"/>
    </row>
    <row r="14" spans="1:11" ht="18.6" customHeight="1">
      <c r="A14" s="39"/>
      <c r="B14" s="39"/>
      <c r="C14" s="39"/>
      <c r="D14" s="39"/>
      <c r="E14" s="39"/>
      <c r="F14" s="39"/>
      <c r="G14" s="39"/>
      <c r="H14" s="39"/>
      <c r="I14" s="4"/>
      <c r="J14" s="4"/>
      <c r="K14" s="4"/>
    </row>
    <row r="15" spans="1:11" ht="22.15" customHeight="1">
      <c r="A15" s="39" t="s">
        <v>86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22.15" customHeight="1">
      <c r="A16" s="39" t="s">
        <v>87</v>
      </c>
      <c r="B16" s="45" t="s">
        <v>88</v>
      </c>
      <c r="C16" s="45" t="s">
        <v>89</v>
      </c>
      <c r="D16" s="4"/>
      <c r="E16" s="4"/>
      <c r="F16" s="4"/>
      <c r="G16" s="4"/>
      <c r="H16" s="4"/>
      <c r="I16" s="4"/>
      <c r="J16" s="4"/>
      <c r="K16" s="4"/>
    </row>
    <row r="17" spans="1:11" ht="28.15" customHeight="1">
      <c r="A17" s="46" t="str">
        <f>'[1]Przykładowe stawki wynagrodzeń'!C12</f>
        <v>mgr fizjoterapii/rehabilitacji</v>
      </c>
      <c r="B17" s="47">
        <f>'[1]Przykładowe stawki wynagrodzeń'!E13</f>
        <v>51.654008958333335</v>
      </c>
      <c r="C17" s="48">
        <f>B17/60</f>
        <v>0.8609001493055556</v>
      </c>
      <c r="D17" s="4"/>
      <c r="E17" s="4"/>
      <c r="F17" s="4"/>
      <c r="G17" s="4"/>
      <c r="H17" s="4"/>
      <c r="I17" s="4"/>
      <c r="J17" s="4"/>
      <c r="K17" s="4"/>
    </row>
    <row r="18" spans="1:11" ht="28.15" customHeight="1">
      <c r="A18" s="49" t="str">
        <f>'[1]Przykładowe stawki wynagrodzeń'!C27</f>
        <v>technik fizjoterapii/technik masażysta</v>
      </c>
      <c r="B18" s="50">
        <f>'[1]Przykładowe stawki wynagrodzeń'!E28</f>
        <v>39.50040603125</v>
      </c>
      <c r="C18" s="51">
        <f aca="true" t="shared" si="0" ref="C18:C19">B18/60</f>
        <v>0.6583401005208334</v>
      </c>
      <c r="D18" s="4"/>
      <c r="E18" s="4"/>
      <c r="F18" s="4"/>
      <c r="G18" s="4"/>
      <c r="H18" s="4"/>
      <c r="I18" s="4"/>
      <c r="J18" s="4"/>
      <c r="K18" s="4"/>
    </row>
    <row r="19" spans="1:11" ht="45">
      <c r="A19" s="52" t="s">
        <v>90</v>
      </c>
      <c r="B19" s="50">
        <f>'[1]Przykładowe stawki wynagrodzeń'!E29</f>
        <v>44.56440725086806</v>
      </c>
      <c r="C19" s="51">
        <f t="shared" si="0"/>
        <v>0.7427401208478009</v>
      </c>
      <c r="D19" s="4"/>
      <c r="E19" s="4"/>
      <c r="F19" s="4"/>
      <c r="G19" s="4"/>
      <c r="H19" s="4"/>
      <c r="I19" s="4"/>
      <c r="J19" s="4"/>
      <c r="K19" s="4"/>
    </row>
    <row r="20" spans="1:11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45">
      <c r="A22" s="40" t="s">
        <v>91</v>
      </c>
      <c r="B22" s="40" t="s">
        <v>92</v>
      </c>
      <c r="C22" s="40" t="s">
        <v>73</v>
      </c>
      <c r="D22" s="40" t="s">
        <v>93</v>
      </c>
      <c r="E22" s="40" t="s">
        <v>94</v>
      </c>
      <c r="F22" s="40" t="s">
        <v>95</v>
      </c>
      <c r="G22" s="40" t="s">
        <v>96</v>
      </c>
      <c r="H22" s="4"/>
      <c r="I22" s="4"/>
      <c r="J22" s="4"/>
      <c r="K22" s="4"/>
    </row>
    <row r="23" spans="1:11" ht="15">
      <c r="A23" s="53"/>
      <c r="B23" s="41" t="s">
        <v>78</v>
      </c>
      <c r="C23" s="41" t="s">
        <v>80</v>
      </c>
      <c r="D23" s="41" t="s">
        <v>81</v>
      </c>
      <c r="E23" s="41" t="s">
        <v>82</v>
      </c>
      <c r="F23" s="41" t="s">
        <v>83</v>
      </c>
      <c r="G23" s="54" t="s">
        <v>97</v>
      </c>
      <c r="H23" s="4"/>
      <c r="I23" s="4"/>
      <c r="J23" s="4"/>
      <c r="K23" s="4"/>
    </row>
    <row r="24" spans="1:11" ht="46.15" customHeight="1">
      <c r="A24" s="55" t="s">
        <v>104</v>
      </c>
      <c r="B24" s="56" t="str">
        <f>A17</f>
        <v>mgr fizjoterapii/rehabilitacji</v>
      </c>
      <c r="C24" s="57">
        <v>1</v>
      </c>
      <c r="D24" s="5" t="s">
        <v>98</v>
      </c>
      <c r="E24" s="58">
        <v>3</v>
      </c>
      <c r="F24" s="59">
        <f>C17</f>
        <v>0.8609001493055556</v>
      </c>
      <c r="G24" s="59">
        <f>(E24/C24)*F24</f>
        <v>2.582700447916667</v>
      </c>
      <c r="H24" s="4"/>
      <c r="I24" s="4"/>
      <c r="J24" s="4"/>
      <c r="K24" s="4"/>
    </row>
    <row r="25" spans="1:11" ht="26.45" customHeight="1">
      <c r="A25" s="55" t="s">
        <v>108</v>
      </c>
      <c r="B25" s="56" t="str">
        <f>A17</f>
        <v>mgr fizjoterapii/rehabilitacji</v>
      </c>
      <c r="C25" s="5">
        <v>1</v>
      </c>
      <c r="D25" s="5" t="s">
        <v>98</v>
      </c>
      <c r="E25" s="60">
        <v>17</v>
      </c>
      <c r="F25" s="59">
        <f>C17</f>
        <v>0.8609001493055556</v>
      </c>
      <c r="G25" s="61">
        <f>(E25/C25)*F25</f>
        <v>14.635302538194445</v>
      </c>
      <c r="H25" s="4"/>
      <c r="I25" s="4"/>
      <c r="J25" s="4"/>
      <c r="K25" s="4"/>
    </row>
    <row r="26" spans="1:11" ht="30">
      <c r="A26" s="55" t="s">
        <v>99</v>
      </c>
      <c r="B26" s="56" t="str">
        <f>A17</f>
        <v>mgr fizjoterapii/rehabilitacji</v>
      </c>
      <c r="C26" s="5">
        <v>1</v>
      </c>
      <c r="D26" s="5" t="s">
        <v>98</v>
      </c>
      <c r="E26" s="60">
        <v>4</v>
      </c>
      <c r="F26" s="59">
        <f>C17</f>
        <v>0.8609001493055556</v>
      </c>
      <c r="G26" s="61">
        <f>(E26/C26)*F26</f>
        <v>3.4436005972222223</v>
      </c>
      <c r="H26" s="4"/>
      <c r="I26" s="4"/>
      <c r="J26" s="4"/>
      <c r="K26" s="4"/>
    </row>
    <row r="27" spans="1:11" ht="25.15" customHeight="1">
      <c r="A27" s="126" t="s">
        <v>100</v>
      </c>
      <c r="B27" s="127"/>
      <c r="C27" s="127"/>
      <c r="D27" s="127"/>
      <c r="E27" s="127"/>
      <c r="F27" s="127"/>
      <c r="G27" s="62">
        <f>SUM(G24:G26)</f>
        <v>20.661603583333335</v>
      </c>
      <c r="H27" s="4"/>
      <c r="I27" s="4"/>
      <c r="J27" s="4"/>
      <c r="K27" s="4"/>
    </row>
    <row r="28" spans="1:11" ht="25.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7" ht="15">
      <c r="A29" s="4"/>
      <c r="B29" s="4"/>
      <c r="C29" s="4"/>
      <c r="D29" s="4"/>
      <c r="E29" s="4"/>
      <c r="F29" s="4"/>
      <c r="G29" s="4"/>
    </row>
    <row r="30" spans="1:7" ht="28.15" customHeight="1">
      <c r="A30" s="128" t="s">
        <v>101</v>
      </c>
      <c r="B30" s="128"/>
      <c r="C30" s="47">
        <f>H13</f>
        <v>2.439653846153846</v>
      </c>
      <c r="D30" s="4"/>
      <c r="E30" s="4"/>
      <c r="F30" s="4"/>
      <c r="G30" s="4"/>
    </row>
    <row r="31" spans="1:7" ht="28.15" customHeight="1">
      <c r="A31" s="129" t="s">
        <v>102</v>
      </c>
      <c r="B31" s="129"/>
      <c r="C31" s="50">
        <f>G27</f>
        <v>20.661603583333335</v>
      </c>
      <c r="D31" s="4"/>
      <c r="E31" s="4"/>
      <c r="F31" s="4"/>
      <c r="G31" s="4"/>
    </row>
    <row r="32" spans="1:7" ht="33" customHeight="1">
      <c r="A32" s="119" t="s">
        <v>103</v>
      </c>
      <c r="B32" s="119"/>
      <c r="C32" s="66">
        <f>SUM(C30:C31)</f>
        <v>23.10125742948718</v>
      </c>
      <c r="D32" s="39"/>
      <c r="E32" s="39"/>
      <c r="F32" s="39"/>
      <c r="G32" s="39"/>
    </row>
  </sheetData>
  <mergeCells count="7">
    <mergeCell ref="A32:B32"/>
    <mergeCell ref="B1:C1"/>
    <mergeCell ref="A4:C4"/>
    <mergeCell ref="A13:G13"/>
    <mergeCell ref="A27:F27"/>
    <mergeCell ref="A30:B30"/>
    <mergeCell ref="A31:B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BF902-5854-498B-B4D1-4DC03BB6E359}">
  <dimension ref="A1:K30"/>
  <sheetViews>
    <sheetView workbookViewId="0" topLeftCell="A1">
      <selection activeCell="H12" sqref="H12"/>
    </sheetView>
  </sheetViews>
  <sheetFormatPr defaultColWidth="9.140625" defaultRowHeight="15"/>
  <cols>
    <col min="1" max="1" width="48.7109375" style="63" customWidth="1"/>
    <col min="2" max="2" width="39.7109375" style="63" customWidth="1"/>
    <col min="3" max="3" width="18.00390625" style="63" customWidth="1"/>
    <col min="4" max="4" width="11.7109375" style="63" customWidth="1"/>
    <col min="5" max="5" width="12.140625" style="63" customWidth="1"/>
    <col min="6" max="6" width="12.8515625" style="63" customWidth="1"/>
    <col min="7" max="7" width="14.421875" style="63" customWidth="1"/>
    <col min="8" max="8" width="15.421875" style="6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3.45" customHeight="1">
      <c r="A1" s="39" t="s">
        <v>9</v>
      </c>
      <c r="B1" s="120" t="str">
        <f>'Wykaz procedur (przykład)'!C5</f>
        <v>Drenaż limfatyczny miejscowy</v>
      </c>
      <c r="C1" s="121"/>
      <c r="D1" s="4"/>
      <c r="E1" s="4"/>
      <c r="F1" s="4"/>
      <c r="G1" s="4"/>
      <c r="H1" s="4"/>
      <c r="I1" s="4"/>
      <c r="J1" s="4"/>
      <c r="K1" s="4"/>
    </row>
    <row r="2" spans="1:11" ht="23.45" customHeight="1">
      <c r="A2" s="39" t="s">
        <v>45</v>
      </c>
      <c r="B2" s="64" t="str">
        <f>'Wykaz procedur (przykład)'!B5</f>
        <v>93.3986</v>
      </c>
      <c r="C2" s="65"/>
      <c r="D2" s="4"/>
      <c r="E2" s="4"/>
      <c r="F2" s="4"/>
      <c r="G2" s="4"/>
      <c r="H2" s="4"/>
      <c r="I2" s="4"/>
      <c r="J2" s="4"/>
      <c r="K2" s="4"/>
    </row>
    <row r="3" spans="1:11" ht="19.15" customHeight="1">
      <c r="A3" s="39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3.45" customHeight="1">
      <c r="A4" s="122" t="s">
        <v>72</v>
      </c>
      <c r="B4" s="122"/>
      <c r="C4" s="122"/>
      <c r="D4" s="4"/>
      <c r="E4" s="4"/>
      <c r="F4" s="4"/>
      <c r="G4" s="4"/>
      <c r="H4" s="4"/>
      <c r="I4" s="4"/>
      <c r="J4" s="4"/>
      <c r="K4" s="4"/>
    </row>
    <row r="5" spans="1:1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60">
      <c r="A6" s="40" t="s">
        <v>62</v>
      </c>
      <c r="B6" s="40" t="s">
        <v>63</v>
      </c>
      <c r="C6" s="40" t="s">
        <v>64</v>
      </c>
      <c r="D6" s="40" t="s">
        <v>73</v>
      </c>
      <c r="E6" s="40" t="s">
        <v>65</v>
      </c>
      <c r="F6" s="40" t="s">
        <v>74</v>
      </c>
      <c r="G6" s="40" t="s">
        <v>75</v>
      </c>
      <c r="H6" s="40" t="s">
        <v>76</v>
      </c>
      <c r="I6" s="4"/>
      <c r="J6" s="4"/>
      <c r="K6" s="4"/>
    </row>
    <row r="7" spans="1:11" ht="15">
      <c r="A7" s="41" t="s">
        <v>77</v>
      </c>
      <c r="B7" s="41" t="s">
        <v>78</v>
      </c>
      <c r="C7" s="41" t="s">
        <v>79</v>
      </c>
      <c r="D7" s="41" t="s">
        <v>80</v>
      </c>
      <c r="E7" s="41" t="s">
        <v>81</v>
      </c>
      <c r="F7" s="41" t="s">
        <v>82</v>
      </c>
      <c r="G7" s="41" t="s">
        <v>83</v>
      </c>
      <c r="H7" s="41" t="s">
        <v>84</v>
      </c>
      <c r="I7" s="4"/>
      <c r="J7" s="4"/>
      <c r="K7" s="4"/>
    </row>
    <row r="8" spans="1:8" s="89" customFormat="1" ht="36.6" customHeight="1">
      <c r="A8" s="2" t="s">
        <v>131</v>
      </c>
      <c r="B8" s="2" t="s">
        <v>132</v>
      </c>
      <c r="C8" s="88" t="s">
        <v>67</v>
      </c>
      <c r="D8" s="86">
        <v>1</v>
      </c>
      <c r="E8" s="86" t="s">
        <v>68</v>
      </c>
      <c r="F8" s="86">
        <v>2</v>
      </c>
      <c r="G8" s="87">
        <v>0.51</v>
      </c>
      <c r="H8" s="87">
        <f>(F8/D8)*G8</f>
        <v>1.02</v>
      </c>
    </row>
    <row r="9" spans="1:11" ht="30">
      <c r="A9" s="30" t="str">
        <f>'[1]Przykładowe materiały - ceny'!A5</f>
        <v>REH 003</v>
      </c>
      <c r="B9" s="30" t="str">
        <f>'[1]Przykładowe materiały - ceny'!B5</f>
        <v>Mikrozid AF Liquid 1L - średnie zużycie na 1 zabieg 15 ml</v>
      </c>
      <c r="C9" s="42" t="str">
        <f>'[1]Przykładowe materiały - ceny'!C5</f>
        <v>środek do dezynfekcji</v>
      </c>
      <c r="D9" s="85">
        <v>65</v>
      </c>
      <c r="E9" s="86" t="s">
        <v>70</v>
      </c>
      <c r="F9" s="85">
        <v>1</v>
      </c>
      <c r="G9" s="87">
        <v>18.99</v>
      </c>
      <c r="H9" s="23">
        <f>(F9/D9)*G9</f>
        <v>0.29215384615384615</v>
      </c>
      <c r="I9" s="4"/>
      <c r="J9" s="4"/>
      <c r="K9" s="4"/>
    </row>
    <row r="10" spans="1:8" s="89" customFormat="1" ht="36.6" customHeight="1">
      <c r="A10" s="2" t="s">
        <v>116</v>
      </c>
      <c r="B10" s="33" t="s">
        <v>69</v>
      </c>
      <c r="C10" s="34" t="s">
        <v>67</v>
      </c>
      <c r="D10" s="85">
        <v>1</v>
      </c>
      <c r="E10" s="86" t="s">
        <v>68</v>
      </c>
      <c r="F10" s="85">
        <v>1</v>
      </c>
      <c r="G10" s="97">
        <v>0.93</v>
      </c>
      <c r="H10" s="87">
        <f>(F10/D10)*G10</f>
        <v>0.93</v>
      </c>
    </row>
    <row r="11" spans="1:11" ht="26.45" customHeight="1">
      <c r="A11" s="123" t="s">
        <v>85</v>
      </c>
      <c r="B11" s="124"/>
      <c r="C11" s="124"/>
      <c r="D11" s="124"/>
      <c r="E11" s="124"/>
      <c r="F11" s="124"/>
      <c r="G11" s="125"/>
      <c r="H11" s="44">
        <f>SUM(H8:H10)</f>
        <v>2.242153846153846</v>
      </c>
      <c r="I11" s="4"/>
      <c r="J11" s="4"/>
      <c r="K11" s="4"/>
    </row>
    <row r="12" spans="1:11" ht="18.6" customHeight="1">
      <c r="A12" s="39"/>
      <c r="B12" s="39"/>
      <c r="C12" s="39"/>
      <c r="D12" s="39"/>
      <c r="E12" s="39"/>
      <c r="F12" s="39"/>
      <c r="G12" s="39"/>
      <c r="H12" s="39"/>
      <c r="I12" s="4"/>
      <c r="J12" s="4"/>
      <c r="K12" s="4"/>
    </row>
    <row r="13" spans="1:11" ht="20.45" customHeight="1">
      <c r="A13" s="39" t="s">
        <v>86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20.45" customHeight="1">
      <c r="A14" s="39" t="s">
        <v>87</v>
      </c>
      <c r="B14" s="45" t="s">
        <v>88</v>
      </c>
      <c r="C14" s="45" t="s">
        <v>89</v>
      </c>
      <c r="D14" s="4"/>
      <c r="E14" s="4"/>
      <c r="F14" s="4"/>
      <c r="G14" s="4"/>
      <c r="H14" s="4"/>
      <c r="I14" s="4"/>
      <c r="J14" s="4"/>
      <c r="K14" s="4"/>
    </row>
    <row r="15" spans="1:11" ht="28.15" customHeight="1">
      <c r="A15" s="46" t="str">
        <f>'[1]Przykładowe stawki wynagrodzeń'!C12</f>
        <v>mgr fizjoterapii/rehabilitacji</v>
      </c>
      <c r="B15" s="47">
        <f>'[1]Przykładowe stawki wynagrodzeń'!E13</f>
        <v>51.654008958333335</v>
      </c>
      <c r="C15" s="48">
        <f>B15/60</f>
        <v>0.8609001493055556</v>
      </c>
      <c r="D15" s="4"/>
      <c r="E15" s="4"/>
      <c r="F15" s="4"/>
      <c r="G15" s="4"/>
      <c r="H15" s="4"/>
      <c r="I15" s="4"/>
      <c r="J15" s="4"/>
      <c r="K15" s="4"/>
    </row>
    <row r="16" spans="1:11" ht="28.15" customHeight="1">
      <c r="A16" s="49" t="str">
        <f>'[1]Przykładowe stawki wynagrodzeń'!C27</f>
        <v>technik fizjoterapii/technik masażysta</v>
      </c>
      <c r="B16" s="50">
        <f>'[1]Przykładowe stawki wynagrodzeń'!E28</f>
        <v>39.50040603125</v>
      </c>
      <c r="C16" s="51">
        <f aca="true" t="shared" si="0" ref="C16:C17">B16/60</f>
        <v>0.6583401005208334</v>
      </c>
      <c r="D16" s="4"/>
      <c r="E16" s="4"/>
      <c r="F16" s="4"/>
      <c r="G16" s="4"/>
      <c r="H16" s="4"/>
      <c r="I16" s="4"/>
      <c r="J16" s="4"/>
      <c r="K16" s="4"/>
    </row>
    <row r="17" spans="1:11" ht="45">
      <c r="A17" s="52" t="s">
        <v>90</v>
      </c>
      <c r="B17" s="50">
        <f>'[1]Przykładowe stawki wynagrodzeń'!E29</f>
        <v>44.56440725086806</v>
      </c>
      <c r="C17" s="51">
        <f t="shared" si="0"/>
        <v>0.7427401208478009</v>
      </c>
      <c r="D17" s="4"/>
      <c r="E17" s="4"/>
      <c r="F17" s="4"/>
      <c r="G17" s="4"/>
      <c r="H17" s="4"/>
      <c r="I17" s="4"/>
      <c r="J17" s="4"/>
      <c r="K17" s="4"/>
    </row>
    <row r="18" spans="1:11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60">
      <c r="A20" s="40" t="s">
        <v>91</v>
      </c>
      <c r="B20" s="40" t="s">
        <v>92</v>
      </c>
      <c r="C20" s="40" t="s">
        <v>73</v>
      </c>
      <c r="D20" s="40" t="s">
        <v>93</v>
      </c>
      <c r="E20" s="40" t="s">
        <v>94</v>
      </c>
      <c r="F20" s="40" t="s">
        <v>95</v>
      </c>
      <c r="G20" s="40" t="s">
        <v>96</v>
      </c>
      <c r="H20" s="4"/>
      <c r="I20" s="4"/>
      <c r="J20" s="4"/>
      <c r="K20" s="4"/>
    </row>
    <row r="21" spans="1:11" ht="15">
      <c r="A21" s="53"/>
      <c r="B21" s="41" t="s">
        <v>78</v>
      </c>
      <c r="C21" s="41" t="s">
        <v>80</v>
      </c>
      <c r="D21" s="41" t="s">
        <v>81</v>
      </c>
      <c r="E21" s="41" t="s">
        <v>82</v>
      </c>
      <c r="F21" s="41" t="s">
        <v>83</v>
      </c>
      <c r="G21" s="54" t="s">
        <v>97</v>
      </c>
      <c r="H21" s="4"/>
      <c r="I21" s="4"/>
      <c r="J21" s="4"/>
      <c r="K21" s="4"/>
    </row>
    <row r="22" spans="1:11" ht="46.15" customHeight="1">
      <c r="A22" s="55" t="s">
        <v>104</v>
      </c>
      <c r="B22" s="56" t="str">
        <f>A17</f>
        <v>średnia stawka 
(mgr fizjoterapii/rehabilitacji i technik fizjoterapii/technik masażysta)</v>
      </c>
      <c r="C22" s="57">
        <v>1</v>
      </c>
      <c r="D22" s="5" t="s">
        <v>98</v>
      </c>
      <c r="E22" s="58">
        <v>3</v>
      </c>
      <c r="F22" s="59">
        <f>C17</f>
        <v>0.7427401208478009</v>
      </c>
      <c r="G22" s="59">
        <f>(E22/C22)*F22</f>
        <v>2.2282203625434027</v>
      </c>
      <c r="H22" s="4"/>
      <c r="I22" s="4"/>
      <c r="J22" s="4"/>
      <c r="K22" s="4"/>
    </row>
    <row r="23" spans="1:11" ht="45">
      <c r="A23" s="55" t="s">
        <v>105</v>
      </c>
      <c r="B23" s="56" t="str">
        <f>A17</f>
        <v>średnia stawka 
(mgr fizjoterapii/rehabilitacji i technik fizjoterapii/technik masażysta)</v>
      </c>
      <c r="C23" s="5">
        <v>1</v>
      </c>
      <c r="D23" s="5" t="s">
        <v>98</v>
      </c>
      <c r="E23" s="60">
        <v>20</v>
      </c>
      <c r="F23" s="59">
        <f>C17</f>
        <v>0.7427401208478009</v>
      </c>
      <c r="G23" s="61">
        <f>(E23/C23)*F23</f>
        <v>14.85480241695602</v>
      </c>
      <c r="H23" s="4"/>
      <c r="I23" s="4"/>
      <c r="J23" s="4"/>
      <c r="K23" s="4"/>
    </row>
    <row r="24" spans="1:11" ht="45">
      <c r="A24" s="55" t="s">
        <v>99</v>
      </c>
      <c r="B24" s="56" t="str">
        <f>A17</f>
        <v>średnia stawka 
(mgr fizjoterapii/rehabilitacji i technik fizjoterapii/technik masażysta)</v>
      </c>
      <c r="C24" s="5">
        <v>1</v>
      </c>
      <c r="D24" s="5" t="s">
        <v>98</v>
      </c>
      <c r="E24" s="60">
        <v>4</v>
      </c>
      <c r="F24" s="59">
        <f>C17</f>
        <v>0.7427401208478009</v>
      </c>
      <c r="G24" s="61">
        <f>(E24/C24)*F24</f>
        <v>2.9709604833912038</v>
      </c>
      <c r="H24" s="4"/>
      <c r="I24" s="4"/>
      <c r="J24" s="4"/>
      <c r="K24" s="4"/>
    </row>
    <row r="25" spans="1:11" ht="25.15" customHeight="1">
      <c r="A25" s="126" t="s">
        <v>100</v>
      </c>
      <c r="B25" s="127"/>
      <c r="C25" s="127"/>
      <c r="D25" s="127"/>
      <c r="E25" s="127"/>
      <c r="F25" s="127"/>
      <c r="G25" s="62">
        <f>SUM(G22:G24)</f>
        <v>20.053983262890625</v>
      </c>
      <c r="H25" s="4"/>
      <c r="I25" s="4"/>
      <c r="J25" s="4"/>
      <c r="K25" s="4"/>
    </row>
    <row r="26" spans="1:11" ht="25.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7" ht="15">
      <c r="A27" s="4"/>
      <c r="B27" s="4"/>
      <c r="C27" s="4"/>
      <c r="D27" s="4"/>
      <c r="E27" s="4"/>
      <c r="F27" s="4"/>
      <c r="G27" s="4"/>
    </row>
    <row r="28" spans="1:7" ht="28.9" customHeight="1">
      <c r="A28" s="128" t="s">
        <v>101</v>
      </c>
      <c r="B28" s="128"/>
      <c r="C28" s="47">
        <f>H11</f>
        <v>2.242153846153846</v>
      </c>
      <c r="D28" s="4"/>
      <c r="E28" s="4"/>
      <c r="F28" s="4"/>
      <c r="G28" s="4"/>
    </row>
    <row r="29" spans="1:7" ht="28.9" customHeight="1">
      <c r="A29" s="129" t="s">
        <v>102</v>
      </c>
      <c r="B29" s="129"/>
      <c r="C29" s="50">
        <f>G25</f>
        <v>20.053983262890625</v>
      </c>
      <c r="D29" s="4"/>
      <c r="E29" s="4"/>
      <c r="F29" s="4"/>
      <c r="G29" s="4"/>
    </row>
    <row r="30" spans="1:7" ht="33" customHeight="1">
      <c r="A30" s="119" t="s">
        <v>103</v>
      </c>
      <c r="B30" s="119"/>
      <c r="C30" s="66">
        <f>SUM(C28:C29)</f>
        <v>22.296137109044473</v>
      </c>
      <c r="D30" s="39"/>
      <c r="E30" s="39"/>
      <c r="F30" s="39"/>
      <c r="G30" s="39"/>
    </row>
  </sheetData>
  <mergeCells count="7">
    <mergeCell ref="A30:B30"/>
    <mergeCell ref="B1:C1"/>
    <mergeCell ref="A4:C4"/>
    <mergeCell ref="A11:G11"/>
    <mergeCell ref="A25:F25"/>
    <mergeCell ref="A28:B28"/>
    <mergeCell ref="A29:B2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8FA6C-09A0-418A-8A8E-BDD73684D5CD}">
  <dimension ref="A1:K30"/>
  <sheetViews>
    <sheetView workbookViewId="0" topLeftCell="A22">
      <selection activeCell="B40" sqref="B40"/>
    </sheetView>
  </sheetViews>
  <sheetFormatPr defaultColWidth="9.140625" defaultRowHeight="15"/>
  <cols>
    <col min="1" max="1" width="48.7109375" style="63" customWidth="1"/>
    <col min="2" max="2" width="39.7109375" style="63" customWidth="1"/>
    <col min="3" max="3" width="18.00390625" style="63" customWidth="1"/>
    <col min="4" max="4" width="11.7109375" style="63" customWidth="1"/>
    <col min="5" max="5" width="11.421875" style="63" customWidth="1"/>
    <col min="6" max="6" width="13.57421875" style="63" customWidth="1"/>
    <col min="7" max="8" width="15.421875" style="6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5.15" customHeight="1">
      <c r="A1" s="39" t="s">
        <v>9</v>
      </c>
      <c r="B1" s="120" t="str">
        <f>'Wykaz procedur (przykład)'!C6</f>
        <v>Drenaż limfatyczny ogólny</v>
      </c>
      <c r="C1" s="121"/>
      <c r="D1" s="4"/>
      <c r="E1" s="4"/>
      <c r="F1" s="4"/>
      <c r="G1" s="4"/>
      <c r="H1" s="4"/>
      <c r="I1" s="4"/>
      <c r="J1" s="4"/>
      <c r="K1" s="4"/>
    </row>
    <row r="2" spans="1:11" ht="25.15" customHeight="1">
      <c r="A2" s="39" t="s">
        <v>45</v>
      </c>
      <c r="B2" s="64" t="str">
        <f>'Wykaz procedur (przykład)'!B6</f>
        <v>93.3987</v>
      </c>
      <c r="C2" s="65"/>
      <c r="D2" s="4"/>
      <c r="E2" s="4"/>
      <c r="F2" s="4"/>
      <c r="G2" s="4"/>
      <c r="H2" s="4"/>
      <c r="I2" s="4"/>
      <c r="J2" s="4"/>
      <c r="K2" s="4"/>
    </row>
    <row r="3" spans="1:11" ht="19.15" customHeight="1">
      <c r="A3" s="39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3.45" customHeight="1">
      <c r="A4" s="122" t="s">
        <v>72</v>
      </c>
      <c r="B4" s="122"/>
      <c r="C4" s="122"/>
      <c r="D4" s="4"/>
      <c r="E4" s="4"/>
      <c r="F4" s="4"/>
      <c r="G4" s="4"/>
      <c r="H4" s="4"/>
      <c r="I4" s="4"/>
      <c r="J4" s="4"/>
      <c r="K4" s="4"/>
    </row>
    <row r="5" spans="1:1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60">
      <c r="A6" s="40" t="s">
        <v>62</v>
      </c>
      <c r="B6" s="40" t="s">
        <v>63</v>
      </c>
      <c r="C6" s="40" t="s">
        <v>64</v>
      </c>
      <c r="D6" s="40" t="s">
        <v>73</v>
      </c>
      <c r="E6" s="40" t="s">
        <v>65</v>
      </c>
      <c r="F6" s="40" t="s">
        <v>74</v>
      </c>
      <c r="G6" s="40" t="s">
        <v>75</v>
      </c>
      <c r="H6" s="40" t="s">
        <v>76</v>
      </c>
      <c r="I6" s="4"/>
      <c r="J6" s="4"/>
      <c r="K6" s="4"/>
    </row>
    <row r="7" spans="1:11" ht="15">
      <c r="A7" s="41" t="s">
        <v>77</v>
      </c>
      <c r="B7" s="41" t="s">
        <v>78</v>
      </c>
      <c r="C7" s="41" t="s">
        <v>79</v>
      </c>
      <c r="D7" s="41" t="s">
        <v>80</v>
      </c>
      <c r="E7" s="41" t="s">
        <v>81</v>
      </c>
      <c r="F7" s="41" t="s">
        <v>82</v>
      </c>
      <c r="G7" s="41" t="s">
        <v>83</v>
      </c>
      <c r="H7" s="41" t="s">
        <v>84</v>
      </c>
      <c r="I7" s="4"/>
      <c r="J7" s="4"/>
      <c r="K7" s="4"/>
    </row>
    <row r="8" spans="1:8" s="89" customFormat="1" ht="36.6" customHeight="1">
      <c r="A8" s="2" t="s">
        <v>131</v>
      </c>
      <c r="B8" s="2" t="s">
        <v>132</v>
      </c>
      <c r="C8" s="88" t="s">
        <v>67</v>
      </c>
      <c r="D8" s="86">
        <v>1</v>
      </c>
      <c r="E8" s="86" t="s">
        <v>68</v>
      </c>
      <c r="F8" s="86">
        <v>2</v>
      </c>
      <c r="G8" s="87">
        <v>0.51</v>
      </c>
      <c r="H8" s="87">
        <f>(F8/D8)*G8</f>
        <v>1.02</v>
      </c>
    </row>
    <row r="9" spans="1:11" ht="33" customHeight="1">
      <c r="A9" s="43" t="str">
        <f>'[1]Przykładowe materiały - ceny'!A5</f>
        <v>REH 003</v>
      </c>
      <c r="B9" s="43" t="str">
        <f>'[1]Przykładowe materiały - ceny'!B5</f>
        <v>Mikrozid AF Liquid 1L - średnie zużycie na 1 zabieg 15 ml</v>
      </c>
      <c r="C9" s="42" t="str">
        <f>'[1]Przykładowe materiały - ceny'!C5</f>
        <v>środek do dezynfekcji</v>
      </c>
      <c r="D9" s="84">
        <v>65</v>
      </c>
      <c r="E9" s="83" t="s">
        <v>70</v>
      </c>
      <c r="F9" s="99">
        <v>1</v>
      </c>
      <c r="G9" s="98">
        <v>18.99</v>
      </c>
      <c r="H9" s="23">
        <f>(F9/D9)*G9</f>
        <v>0.29215384615384615</v>
      </c>
      <c r="I9" s="4"/>
      <c r="J9" s="4"/>
      <c r="K9" s="4"/>
    </row>
    <row r="10" spans="1:8" s="89" customFormat="1" ht="36.6" customHeight="1">
      <c r="A10" s="2" t="s">
        <v>116</v>
      </c>
      <c r="B10" s="33" t="s">
        <v>69</v>
      </c>
      <c r="C10" s="34" t="s">
        <v>67</v>
      </c>
      <c r="D10" s="85">
        <v>1</v>
      </c>
      <c r="E10" s="86" t="s">
        <v>68</v>
      </c>
      <c r="F10" s="85">
        <v>1</v>
      </c>
      <c r="G10" s="97">
        <v>0.93</v>
      </c>
      <c r="H10" s="87">
        <f>(F10/D10)*G10</f>
        <v>0.93</v>
      </c>
    </row>
    <row r="11" spans="1:11" ht="31.15" customHeight="1">
      <c r="A11" s="123" t="s">
        <v>85</v>
      </c>
      <c r="B11" s="124"/>
      <c r="C11" s="124"/>
      <c r="D11" s="124"/>
      <c r="E11" s="124"/>
      <c r="F11" s="124"/>
      <c r="G11" s="125"/>
      <c r="H11" s="44">
        <f>SUM(H8:H10)</f>
        <v>2.242153846153846</v>
      </c>
      <c r="I11" s="4"/>
      <c r="J11" s="4"/>
      <c r="K11" s="4"/>
    </row>
    <row r="12" spans="1:11" ht="18.6" customHeight="1">
      <c r="A12" s="39"/>
      <c r="B12" s="39"/>
      <c r="C12" s="39"/>
      <c r="D12" s="39"/>
      <c r="E12" s="39"/>
      <c r="F12" s="39"/>
      <c r="G12" s="39"/>
      <c r="H12" s="39"/>
      <c r="I12" s="4"/>
      <c r="J12" s="4"/>
      <c r="K12" s="4"/>
    </row>
    <row r="13" spans="1:11" ht="21.6" customHeight="1">
      <c r="A13" s="39" t="s">
        <v>86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21.6" customHeight="1">
      <c r="A14" s="39" t="s">
        <v>87</v>
      </c>
      <c r="B14" s="45" t="s">
        <v>88</v>
      </c>
      <c r="C14" s="45" t="s">
        <v>89</v>
      </c>
      <c r="D14" s="4"/>
      <c r="E14" s="4"/>
      <c r="F14" s="4"/>
      <c r="G14" s="4"/>
      <c r="H14" s="4"/>
      <c r="I14" s="4"/>
      <c r="J14" s="4"/>
      <c r="K14" s="4"/>
    </row>
    <row r="15" spans="1:11" ht="28.9" customHeight="1">
      <c r="A15" s="46" t="str">
        <f>'[1]Przykładowe stawki wynagrodzeń'!C12</f>
        <v>mgr fizjoterapii/rehabilitacji</v>
      </c>
      <c r="B15" s="47">
        <f>'[1]Przykładowe stawki wynagrodzeń'!E13</f>
        <v>51.654008958333335</v>
      </c>
      <c r="C15" s="48">
        <f>B15/60</f>
        <v>0.8609001493055556</v>
      </c>
      <c r="D15" s="4"/>
      <c r="E15" s="4"/>
      <c r="F15" s="4"/>
      <c r="G15" s="4"/>
      <c r="H15" s="4"/>
      <c r="I15" s="4"/>
      <c r="J15" s="4"/>
      <c r="K15" s="4"/>
    </row>
    <row r="16" spans="1:11" ht="28.9" customHeight="1">
      <c r="A16" s="49" t="str">
        <f>'[1]Przykładowe stawki wynagrodzeń'!C27</f>
        <v>technik fizjoterapii/technik masażysta</v>
      </c>
      <c r="B16" s="50">
        <f>'[1]Przykładowe stawki wynagrodzeń'!E28</f>
        <v>39.50040603125</v>
      </c>
      <c r="C16" s="51">
        <f aca="true" t="shared" si="0" ref="C16:C17">B16/60</f>
        <v>0.6583401005208334</v>
      </c>
      <c r="D16" s="4"/>
      <c r="E16" s="4"/>
      <c r="F16" s="4"/>
      <c r="G16" s="4"/>
      <c r="H16" s="4"/>
      <c r="I16" s="4"/>
      <c r="J16" s="4"/>
      <c r="K16" s="4"/>
    </row>
    <row r="17" spans="1:11" ht="45">
      <c r="A17" s="52" t="s">
        <v>90</v>
      </c>
      <c r="B17" s="50">
        <f>'[1]Przykładowe stawki wynagrodzeń'!E29</f>
        <v>44.56440725086806</v>
      </c>
      <c r="C17" s="51">
        <f t="shared" si="0"/>
        <v>0.7427401208478009</v>
      </c>
      <c r="D17" s="4"/>
      <c r="E17" s="4"/>
      <c r="F17" s="4"/>
      <c r="G17" s="4"/>
      <c r="H17" s="4"/>
      <c r="I17" s="4"/>
      <c r="J17" s="4"/>
      <c r="K17" s="4"/>
    </row>
    <row r="18" spans="1:11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45">
      <c r="A20" s="40" t="s">
        <v>91</v>
      </c>
      <c r="B20" s="40" t="s">
        <v>92</v>
      </c>
      <c r="C20" s="40" t="s">
        <v>73</v>
      </c>
      <c r="D20" s="40" t="s">
        <v>93</v>
      </c>
      <c r="E20" s="40" t="s">
        <v>94</v>
      </c>
      <c r="F20" s="40" t="s">
        <v>95</v>
      </c>
      <c r="G20" s="40" t="s">
        <v>96</v>
      </c>
      <c r="H20" s="4"/>
      <c r="I20" s="4"/>
      <c r="J20" s="4"/>
      <c r="K20" s="4"/>
    </row>
    <row r="21" spans="1:11" ht="15">
      <c r="A21" s="53"/>
      <c r="B21" s="41" t="s">
        <v>78</v>
      </c>
      <c r="C21" s="41" t="s">
        <v>80</v>
      </c>
      <c r="D21" s="41" t="s">
        <v>81</v>
      </c>
      <c r="E21" s="41" t="s">
        <v>82</v>
      </c>
      <c r="F21" s="41" t="s">
        <v>83</v>
      </c>
      <c r="G21" s="54" t="s">
        <v>97</v>
      </c>
      <c r="H21" s="4"/>
      <c r="I21" s="4"/>
      <c r="J21" s="4"/>
      <c r="K21" s="4"/>
    </row>
    <row r="22" spans="1:11" ht="46.15" customHeight="1">
      <c r="A22" s="55" t="s">
        <v>104</v>
      </c>
      <c r="B22" s="56" t="str">
        <f>A17</f>
        <v>średnia stawka 
(mgr fizjoterapii/rehabilitacji i technik fizjoterapii/technik masażysta)</v>
      </c>
      <c r="C22" s="57">
        <v>1</v>
      </c>
      <c r="D22" s="5" t="s">
        <v>98</v>
      </c>
      <c r="E22" s="58">
        <v>3</v>
      </c>
      <c r="F22" s="59">
        <f>C17</f>
        <v>0.7427401208478009</v>
      </c>
      <c r="G22" s="59">
        <f>(E22/C22)*F22</f>
        <v>2.2282203625434027</v>
      </c>
      <c r="H22" s="4"/>
      <c r="I22" s="4"/>
      <c r="J22" s="4"/>
      <c r="K22" s="4"/>
    </row>
    <row r="23" spans="1:11" ht="45">
      <c r="A23" s="55" t="s">
        <v>105</v>
      </c>
      <c r="B23" s="56" t="str">
        <f>A17</f>
        <v>średnia stawka 
(mgr fizjoterapii/rehabilitacji i technik fizjoterapii/technik masażysta)</v>
      </c>
      <c r="C23" s="5">
        <v>1</v>
      </c>
      <c r="D23" s="5" t="s">
        <v>98</v>
      </c>
      <c r="E23" s="60">
        <v>40</v>
      </c>
      <c r="F23" s="59">
        <f>C17</f>
        <v>0.7427401208478009</v>
      </c>
      <c r="G23" s="61">
        <f>(E23/C23)*F23</f>
        <v>29.70960483391204</v>
      </c>
      <c r="H23" s="4"/>
      <c r="I23" s="4"/>
      <c r="J23" s="4"/>
      <c r="K23" s="4"/>
    </row>
    <row r="24" spans="1:11" ht="45">
      <c r="A24" s="55" t="s">
        <v>99</v>
      </c>
      <c r="B24" s="56" t="str">
        <f>A17</f>
        <v>średnia stawka 
(mgr fizjoterapii/rehabilitacji i technik fizjoterapii/technik masażysta)</v>
      </c>
      <c r="C24" s="5">
        <v>1</v>
      </c>
      <c r="D24" s="5" t="s">
        <v>98</v>
      </c>
      <c r="E24" s="60">
        <v>4</v>
      </c>
      <c r="F24" s="59">
        <f>C17</f>
        <v>0.7427401208478009</v>
      </c>
      <c r="G24" s="61">
        <f>(E24/C24)*F24</f>
        <v>2.9709604833912038</v>
      </c>
      <c r="H24" s="4"/>
      <c r="I24" s="4"/>
      <c r="J24" s="4"/>
      <c r="K24" s="4"/>
    </row>
    <row r="25" spans="1:11" ht="25.15" customHeight="1">
      <c r="A25" s="126" t="s">
        <v>100</v>
      </c>
      <c r="B25" s="127"/>
      <c r="C25" s="127"/>
      <c r="D25" s="127"/>
      <c r="E25" s="127"/>
      <c r="F25" s="127"/>
      <c r="G25" s="62">
        <f>SUM(G22:G24)</f>
        <v>34.908785679846645</v>
      </c>
      <c r="H25" s="4"/>
      <c r="I25" s="4"/>
      <c r="J25" s="4"/>
      <c r="K25" s="4"/>
    </row>
    <row r="26" spans="1:11" ht="25.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7" ht="15">
      <c r="A27" s="4"/>
      <c r="B27" s="4"/>
      <c r="C27" s="4"/>
      <c r="D27" s="4"/>
      <c r="E27" s="4"/>
      <c r="F27" s="4"/>
      <c r="G27" s="4"/>
    </row>
    <row r="28" spans="1:7" ht="27" customHeight="1">
      <c r="A28" s="128" t="s">
        <v>101</v>
      </c>
      <c r="B28" s="128"/>
      <c r="C28" s="47">
        <f>H11</f>
        <v>2.242153846153846</v>
      </c>
      <c r="D28" s="4"/>
      <c r="E28" s="4"/>
      <c r="F28" s="4"/>
      <c r="G28" s="4"/>
    </row>
    <row r="29" spans="1:7" ht="27" customHeight="1">
      <c r="A29" s="129" t="s">
        <v>102</v>
      </c>
      <c r="B29" s="129"/>
      <c r="C29" s="50">
        <f>G25</f>
        <v>34.908785679846645</v>
      </c>
      <c r="D29" s="4"/>
      <c r="E29" s="4"/>
      <c r="F29" s="4"/>
      <c r="G29" s="4"/>
    </row>
    <row r="30" spans="1:7" ht="33" customHeight="1">
      <c r="A30" s="119" t="s">
        <v>103</v>
      </c>
      <c r="B30" s="119"/>
      <c r="C30" s="66">
        <f>SUM(C28:C29)</f>
        <v>37.15093952600049</v>
      </c>
      <c r="D30" s="39"/>
      <c r="E30" s="39"/>
      <c r="F30" s="39"/>
      <c r="G30" s="39"/>
    </row>
  </sheetData>
  <mergeCells count="7">
    <mergeCell ref="A30:B30"/>
    <mergeCell ref="B1:C1"/>
    <mergeCell ref="A4:C4"/>
    <mergeCell ref="A11:G11"/>
    <mergeCell ref="A25:F25"/>
    <mergeCell ref="A28:B28"/>
    <mergeCell ref="A29:B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Klimkiewicz</dc:creator>
  <cp:keywords/>
  <dc:description/>
  <cp:lastModifiedBy>Edyta Rybacka</cp:lastModifiedBy>
  <dcterms:created xsi:type="dcterms:W3CDTF">2015-06-05T18:19:34Z</dcterms:created>
  <dcterms:modified xsi:type="dcterms:W3CDTF">2022-01-11T08:04:00Z</dcterms:modified>
  <cp:category/>
  <cp:version/>
  <cp:contentType/>
  <cp:contentStatus/>
</cp:coreProperties>
</file>