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hidePivotFieldList="1"/>
  <bookViews>
    <workbookView xWindow="65416" yWindow="65416" windowWidth="29040" windowHeight="15840" tabRatio="967" activeTab="2"/>
  </bookViews>
  <sheets>
    <sheet name="Wykaz procedur - Kinezyterapia " sheetId="1" r:id="rId1"/>
    <sheet name="Przykładowe stawki wynagrodzeń" sheetId="21" r:id="rId2"/>
    <sheet name="Zest.jedn.kosztów normatywnych" sheetId="22" r:id="rId3"/>
    <sheet name="Zestawienie kosztów wytworzenia" sheetId="23" r:id="rId4"/>
    <sheet name="Przykładowe materiały - ceny" sheetId="24" r:id="rId5"/>
    <sheet name="93.0109" sheetId="20" r:id="rId6"/>
    <sheet name="93.1121" sheetId="19" r:id="rId7"/>
    <sheet name="93.1131" sheetId="18" r:id="rId8"/>
    <sheet name="93.1132" sheetId="17" r:id="rId9"/>
    <sheet name="93.1139" sheetId="16" r:id="rId10"/>
    <sheet name="93.1202" sheetId="15" r:id="rId11"/>
    <sheet name="93.1205" sheetId="14" r:id="rId12"/>
    <sheet name="93.1301" sheetId="13" r:id="rId13"/>
    <sheet name="93.1303" sheetId="12" r:id="rId14"/>
    <sheet name="93.1305" sheetId="11" r:id="rId15"/>
    <sheet name="93.1602" sheetId="10" r:id="rId16"/>
    <sheet name="93.1812" sheetId="9" r:id="rId17"/>
    <sheet name="93.1901" sheetId="8" r:id="rId18"/>
    <sheet name="93.1903" sheetId="7" r:id="rId19"/>
    <sheet name="93.2102" sheetId="6" r:id="rId20"/>
    <sheet name="93.2202" sheetId="5" r:id="rId21"/>
    <sheet name="93.2204" sheetId="4" r:id="rId22"/>
    <sheet name="93.3808" sheetId="3" r:id="rId23"/>
    <sheet name="93.3810" sheetId="2" r:id="rId2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<sst xmlns="http://schemas.openxmlformats.org/spreadsheetml/2006/main" count="1157" uniqueCount="162">
  <si>
    <t>Lp</t>
  </si>
  <si>
    <t>Nazwa procedury</t>
  </si>
  <si>
    <t>93.0109</t>
  </si>
  <si>
    <t>Oceny funkcjonalne -inne</t>
  </si>
  <si>
    <t>93.1121</t>
  </si>
  <si>
    <t>Ćwiczenia bierne wykonywane manualnie</t>
  </si>
  <si>
    <t>93.1131</t>
  </si>
  <si>
    <t>Ćwiczenia czynno bierne</t>
  </si>
  <si>
    <t>Ćwiczenia prowadzone</t>
  </si>
  <si>
    <t>93.1139</t>
  </si>
  <si>
    <t>Inne ćwiczenia z udziałem fizjoterapeuty (czynne wolne z oporem)</t>
  </si>
  <si>
    <t>93.1202</t>
  </si>
  <si>
    <t>Ćwiczenia czynne wolne</t>
  </si>
  <si>
    <t>93.1205</t>
  </si>
  <si>
    <t xml:space="preserve">Ćwiczenia czynne w odciążeniu </t>
  </si>
  <si>
    <t>93.1301</t>
  </si>
  <si>
    <t>Ćwiczenia izometryczne</t>
  </si>
  <si>
    <t>93.1303</t>
  </si>
  <si>
    <t>Ćwiczenia czynne w odciążeniu z oporem</t>
  </si>
  <si>
    <t>93.1305</t>
  </si>
  <si>
    <t>Ćwiczenia izokinetyczne</t>
  </si>
  <si>
    <t>93.1602</t>
  </si>
  <si>
    <t>Mobilizacje dużych stawów</t>
  </si>
  <si>
    <t>93.1812</t>
  </si>
  <si>
    <t>Czynne ćwiczenia oddechowe</t>
  </si>
  <si>
    <t>93.1901</t>
  </si>
  <si>
    <t>Ćwiczenia równoważne</t>
  </si>
  <si>
    <t>93.1903</t>
  </si>
  <si>
    <t>Ćwiczenia sprawności manualnej</t>
  </si>
  <si>
    <t>93.2102</t>
  </si>
  <si>
    <t>Wyciąg mechaniczny</t>
  </si>
  <si>
    <t>93.2202</t>
  </si>
  <si>
    <t>Pionizacja czynna</t>
  </si>
  <si>
    <t>93.2204</t>
  </si>
  <si>
    <t>Nauka czynności lokomocyjnych</t>
  </si>
  <si>
    <t>93.3808</t>
  </si>
  <si>
    <t>Metody neurofizjologiczne - Metoda PNF</t>
  </si>
  <si>
    <t>93.3810</t>
  </si>
  <si>
    <t>Metody neurofizjologiczne - ćwiczenia wspomagane zastępczym sprzężeniem zwrotnym (biofeetback)</t>
  </si>
  <si>
    <t>Kod procedury 
według klasyfikacji 
ICD-9</t>
  </si>
  <si>
    <t>Nazwisko i imię</t>
  </si>
  <si>
    <t>Stanowisko</t>
  </si>
  <si>
    <t>Wynagrodzenie brutto
ROK 2020</t>
  </si>
  <si>
    <t>Wynagrodzenie brutto z ZUS pracodawcy
ROK 2020</t>
  </si>
  <si>
    <t>Pracownik 1</t>
  </si>
  <si>
    <t>mgr fizjoterapii/rehabilitacji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</si>
  <si>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</si>
  <si>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</si>
  <si>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</si>
  <si>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</si>
  <si>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</si>
  <si>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</si>
  <si>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</si>
  <si>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</si>
  <si>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</si>
  <si>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Średnia stawka w zł/godz. mgr fizjoterapii/rehabilitacji</t>
  </si>
  <si>
    <t>Pracownik 11</t>
  </si>
  <si>
    <t>technik fizjoterapii/technik masażysta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</si>
  <si>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</si>
  <si>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</si>
  <si>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</si>
  <si>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</si>
  <si>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</si>
  <si>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</si>
  <si>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</si>
  <si>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</si>
  <si>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</si>
  <si>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</si>
  <si>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</si>
  <si>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</si>
  <si>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</si>
  <si>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Średnia stawka w zł/godz. technik fizjoterapii/technik masażysta</t>
  </si>
  <si>
    <t>Pracownia Kinezyterapii - przykładowe stawki wynagrodzeń personelu</t>
  </si>
  <si>
    <t>Lp.</t>
  </si>
  <si>
    <t>Kod procedury wg świadczeniodawcy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</si>
  <si>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</si>
  <si>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</si>
  <si>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</si>
  <si>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</si>
  <si>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</si>
  <si>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Akceptacja osoby odpowiedzialnej po stronie wyceny kosztowej</t>
  </si>
  <si>
    <t>Akceptacja osoby odpowiedzialnej po stronie wyceny merytorycznej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</si>
  <si>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</si>
  <si>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</si>
  <si>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</si>
  <si>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</si>
  <si>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</si>
  <si>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6=4+5</t>
  </si>
  <si>
    <t>8=6x7</t>
  </si>
  <si>
    <t>10=6*9</t>
  </si>
  <si>
    <t>Suma jednostek kalkulacyjnych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</si>
  <si>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</si>
  <si>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</si>
  <si>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</si>
  <si>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</si>
  <si>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</si>
  <si>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 xml:space="preserve">Pracownia Kinezyterapii - przykładowe ceny materiałów </t>
  </si>
  <si>
    <t>Tabela 1. Koszty materiałowe</t>
  </si>
  <si>
    <t>Liczba procedur</t>
  </si>
  <si>
    <t>Ilość M zużyta na N procedur</t>
  </si>
  <si>
    <t>Cena jednostki miary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</si>
  <si>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</si>
  <si>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</si>
  <si>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</si>
  <si>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</si>
  <si>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</si>
  <si>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</si>
  <si>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</si>
  <si>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</si>
  <si>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</si>
  <si>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</si>
  <si>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</si>
  <si>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</si>
  <si>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</si>
  <si>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</si>
  <si>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</si>
  <si>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</si>
  <si>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</si>
  <si>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</si>
  <si>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</si>
  <si>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</si>
  <si>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</si>
  <si>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</si>
  <si>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</si>
  <si>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</si>
  <si>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Oceny funkcjonalne - inne</t>
  </si>
  <si>
    <r>
      <rPr>
        <b/>
        <sz val="11"/>
        <color theme="1"/>
        <rFont val="Calibri"/>
        <family val="2"/>
        <scheme val="minor"/>
      </rPr>
      <t xml:space="preserve">średnia stawka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(mgr fizjoterapii/rehabilitacji i technik fizjoterapii/technik masażysta)</t>
    </r>
  </si>
  <si>
    <r>
      <t xml:space="preserve">Przeprowadzenie wywiadu z pacjentem przed rozpoczęciem zabiegu
</t>
    </r>
    <r>
      <rPr>
        <sz val="9"/>
        <color theme="1"/>
        <rFont val="Calibri"/>
        <family val="2"/>
        <scheme val="minor"/>
      </rPr>
      <t>(średnio przyjęto, że pacjent ma jednorazowo zlecone 10 zabiegów)</t>
    </r>
  </si>
  <si>
    <t>Uzupełnienie dokumentacji, sprzątnięcie stanowiska pracy</t>
  </si>
  <si>
    <t>RAZEM</t>
  </si>
  <si>
    <t>* Średnia stawka w zł/godz. (mgr fizjoterapii/rehabilitacji i technik fizjoterapii/technik masażysta)</t>
  </si>
  <si>
    <t>* Jeżeli poszczególne etapy procedury medycznej są realizowane zamiennie przez pracowników różnych grup zawodowych wówczas należy wyliczyć średnią stawkę wynagrodzenia dla tych grup i nią posługiwać się przy wyliczniu kosztu zasobów osobowych.</t>
  </si>
  <si>
    <t>Czynności</t>
  </si>
  <si>
    <t>Badanie narządów ruchu, ocena fizykalna pacjenta, wpis do karty badania i rozplanowanie zabiegów fizjoterapeutycznych.</t>
  </si>
  <si>
    <t>Rękawiczki jednorazowe</t>
  </si>
  <si>
    <t>materiał jednorazowy</t>
  </si>
  <si>
    <t>szt</t>
  </si>
  <si>
    <t>Przygotowanie pacjenta (ułożenie na stole rehabilitacyjnym) i wykonanie procedury</t>
  </si>
  <si>
    <t>Prześcieradło nieprzemakalne</t>
  </si>
  <si>
    <t>93.1132</t>
  </si>
  <si>
    <t>Ćwiczenia wspomagane</t>
  </si>
  <si>
    <t>1. Przygotowanie pacjenta (ułożenie w pozycji siedzącej lub leżącej);
2. Instruktaż pacjenta o ruchach wykonywanych w ćwiczeniu;</t>
  </si>
  <si>
    <t>Przygotowanie pacjenta i wykonanie zabiegu</t>
  </si>
  <si>
    <t>Wykonanie zabiegu fizjoterapeutycznego</t>
  </si>
  <si>
    <t>Przygotowanie pacjenta i wykonanie zabiegu fizjoterapeutycznego</t>
  </si>
  <si>
    <t>litr</t>
  </si>
  <si>
    <t>Przeprowadzenie wywiadu z pacjentem przed rozpoczęciem zabiegu</t>
  </si>
  <si>
    <t>1. Przygotowanie pacjenta (ułożenie w pozycji siedzącej lub leżącej);
2. Instruktaż pacjenta o ruchach wykonywanych w ćwiczeniu;
3. Kontrola wzrokowa pacjenta podczas trwania ćwiczenia</t>
  </si>
  <si>
    <t xml:space="preserve">1. Przygotowanie pacjenta (ułożenie w pozycji siedzącej lub leżącej);
2. Instruktaż pacjenta o ruchach wykonywanych w ćwiczeniu;
3. Kontrola wzrokowa pacjenta podczas trwania ćwiczenia </t>
  </si>
  <si>
    <t>Wykonanie ćwiczeń (ćwiczenia w grupie ok 8 osób wykonywane są z udziałem terapeuty)</t>
  </si>
  <si>
    <t>Koszt wytworzenia Pracowni Kinezyterapii w miesiącu styczniu</t>
  </si>
  <si>
    <t>Data sporządzenia/aktualizacji:</t>
  </si>
  <si>
    <t xml:space="preserve">                                                                             ZATWIERDZAM</t>
  </si>
  <si>
    <t xml:space="preserve">                                                                                          (data i podpis Kierownika OPK)</t>
  </si>
  <si>
    <t>Pracownia Kinezyterapii – przykładowy wykaz zabiegów rehabilitacyjnych</t>
  </si>
  <si>
    <t>Pracownia Kinezyterapii - zestawienie jednostkowych kosztów normatywnych przykładowych zabiegów rehabilitacyjnych</t>
  </si>
  <si>
    <t>REH 001</t>
  </si>
  <si>
    <t>REH 012</t>
  </si>
  <si>
    <t>REH 003</t>
  </si>
  <si>
    <t>Mikrozid AF Liquid 1L - średnie zużycie na 1 zabieg 15 ml</t>
  </si>
  <si>
    <t>środek do dezynfekcji</t>
  </si>
  <si>
    <t>Pracownia Kinezyterapii - zestawienie jednostkowych kosztów wytworzenia przykładowych zabiegów rehabilitacyjnych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</si>
</sst>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990033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53">
    <xf numFmtId="0" fontId="0" fillId="0" borderId="0" xfId="0"/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" fillId="5" borderId="1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20" fillId="7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4" fontId="2" fillId="6" borderId="4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 topLeftCell="A1">
      <selection activeCell="B2" sqref="B2"/>
    </sheetView>
  </sheetViews>
  <sheetFormatPr defaultColWidth="8.8515625" defaultRowHeight="15"/>
  <cols>
    <col min="1" max="1" width="6.7109375" style="1" customWidth="1"/>
    <col min="2" max="2" width="20.140625" style="4" customWidth="1"/>
    <col min="3" max="3" width="82.7109375" style="1" customWidth="1"/>
    <col min="4" max="7" width="8.8515625" style="1" customWidth="1"/>
    <col min="8" max="8" width="33.8515625" style="1" bestFit="1" customWidth="1"/>
    <col min="9" max="9" width="12.00390625" style="1" bestFit="1" customWidth="1"/>
    <col min="10" max="16384" width="8.8515625" style="1" customWidth="1"/>
  </cols>
  <sheetData>
    <row r="1" spans="1:3" ht="42.6" customHeight="1">
      <c r="A1" s="123" t="s">
        <v>154</v>
      </c>
      <c r="B1" s="123"/>
      <c r="C1" s="123"/>
    </row>
    <row r="2" spans="1:9" ht="49.9" customHeight="1">
      <c r="A2" s="94" t="s">
        <v>0</v>
      </c>
      <c r="B2" s="94" t="s">
        <v>39</v>
      </c>
      <c r="C2" s="94" t="s">
        <v>1</v>
      </c>
      <c r="H2"/>
      <c r="I2"/>
    </row>
    <row r="3" spans="1:3" ht="22.9" customHeight="1">
      <c r="A3" s="3">
        <v>1</v>
      </c>
      <c r="B3" s="3" t="s">
        <v>2</v>
      </c>
      <c r="C3" s="2" t="s">
        <v>125</v>
      </c>
    </row>
    <row r="4" spans="1:10" ht="22.9" customHeight="1">
      <c r="A4" s="3">
        <v>2</v>
      </c>
      <c r="B4" s="3" t="s">
        <v>4</v>
      </c>
      <c r="C4" s="2" t="s">
        <v>5</v>
      </c>
      <c r="H4"/>
      <c r="I4"/>
      <c r="J4"/>
    </row>
    <row r="5" spans="1:10" ht="22.9" customHeight="1">
      <c r="A5" s="3">
        <v>3</v>
      </c>
      <c r="B5" s="3" t="s">
        <v>6</v>
      </c>
      <c r="C5" s="2" t="s">
        <v>7</v>
      </c>
      <c r="H5"/>
      <c r="I5"/>
      <c r="J5"/>
    </row>
    <row r="6" spans="1:10" ht="22.9" customHeight="1">
      <c r="A6" s="3">
        <v>4</v>
      </c>
      <c r="B6" s="3" t="s">
        <v>139</v>
      </c>
      <c r="C6" s="2" t="s">
        <v>140</v>
      </c>
      <c r="H6"/>
      <c r="I6"/>
      <c r="J6"/>
    </row>
    <row r="7" spans="1:10" ht="22.9" customHeight="1">
      <c r="A7" s="3">
        <v>5</v>
      </c>
      <c r="B7" s="3" t="s">
        <v>9</v>
      </c>
      <c r="C7" s="2" t="s">
        <v>10</v>
      </c>
      <c r="H7"/>
      <c r="I7"/>
      <c r="J7"/>
    </row>
    <row r="8" spans="1:10" ht="22.9" customHeight="1">
      <c r="A8" s="3">
        <v>6</v>
      </c>
      <c r="B8" s="3" t="s">
        <v>11</v>
      </c>
      <c r="C8" s="2" t="s">
        <v>12</v>
      </c>
      <c r="H8"/>
      <c r="I8"/>
      <c r="J8"/>
    </row>
    <row r="9" spans="1:10" ht="22.9" customHeight="1">
      <c r="A9" s="3">
        <v>7</v>
      </c>
      <c r="B9" s="3" t="s">
        <v>13</v>
      </c>
      <c r="C9" s="2" t="s">
        <v>14</v>
      </c>
      <c r="H9"/>
      <c r="I9"/>
      <c r="J9"/>
    </row>
    <row r="10" spans="1:10" ht="22.9" customHeight="1">
      <c r="A10" s="3">
        <v>8</v>
      </c>
      <c r="B10" s="3" t="s">
        <v>15</v>
      </c>
      <c r="C10" s="2" t="s">
        <v>16</v>
      </c>
      <c r="H10"/>
      <c r="I10"/>
      <c r="J10"/>
    </row>
    <row r="11" spans="1:10" ht="22.9" customHeight="1">
      <c r="A11" s="3">
        <v>9</v>
      </c>
      <c r="B11" s="3" t="s">
        <v>17</v>
      </c>
      <c r="C11" s="2" t="s">
        <v>18</v>
      </c>
      <c r="H11"/>
      <c r="I11"/>
      <c r="J11"/>
    </row>
    <row r="12" spans="1:10" ht="22.9" customHeight="1">
      <c r="A12" s="3">
        <v>10</v>
      </c>
      <c r="B12" s="3" t="s">
        <v>19</v>
      </c>
      <c r="C12" s="2" t="s">
        <v>20</v>
      </c>
      <c r="H12"/>
      <c r="I12"/>
      <c r="J12"/>
    </row>
    <row r="13" spans="1:10" ht="22.9" customHeight="1">
      <c r="A13" s="3">
        <v>11</v>
      </c>
      <c r="B13" s="3" t="s">
        <v>21</v>
      </c>
      <c r="C13" s="2" t="s">
        <v>22</v>
      </c>
      <c r="H13"/>
      <c r="I13"/>
      <c r="J13"/>
    </row>
    <row r="14" spans="1:10" ht="22.9" customHeight="1">
      <c r="A14" s="3">
        <v>12</v>
      </c>
      <c r="B14" s="3" t="s">
        <v>23</v>
      </c>
      <c r="C14" s="2" t="s">
        <v>24</v>
      </c>
      <c r="H14"/>
      <c r="I14"/>
      <c r="J14"/>
    </row>
    <row r="15" spans="1:10" ht="22.9" customHeight="1">
      <c r="A15" s="3">
        <v>13</v>
      </c>
      <c r="B15" s="3" t="s">
        <v>25</v>
      </c>
      <c r="C15" s="2" t="s">
        <v>26</v>
      </c>
      <c r="H15"/>
      <c r="I15"/>
      <c r="J15"/>
    </row>
    <row r="16" spans="1:10" ht="22.9" customHeight="1">
      <c r="A16" s="3">
        <v>14</v>
      </c>
      <c r="B16" s="3" t="s">
        <v>27</v>
      </c>
      <c r="C16" s="2" t="s">
        <v>28</v>
      </c>
      <c r="H16"/>
      <c r="I16"/>
      <c r="J16"/>
    </row>
    <row r="17" spans="1:10" ht="22.9" customHeight="1">
      <c r="A17" s="3">
        <v>15</v>
      </c>
      <c r="B17" s="3" t="s">
        <v>29</v>
      </c>
      <c r="C17" s="2" t="s">
        <v>30</v>
      </c>
      <c r="H17"/>
      <c r="I17"/>
      <c r="J17"/>
    </row>
    <row r="18" spans="1:10" ht="22.9" customHeight="1">
      <c r="A18" s="3">
        <v>16</v>
      </c>
      <c r="B18" s="3" t="s">
        <v>31</v>
      </c>
      <c r="C18" s="2" t="s">
        <v>32</v>
      </c>
      <c r="H18"/>
      <c r="I18"/>
      <c r="J18"/>
    </row>
    <row r="19" spans="1:10" ht="22.9" customHeight="1">
      <c r="A19" s="3">
        <v>17</v>
      </c>
      <c r="B19" s="3" t="s">
        <v>33</v>
      </c>
      <c r="C19" s="2" t="s">
        <v>34</v>
      </c>
      <c r="H19"/>
      <c r="I19"/>
      <c r="J19"/>
    </row>
    <row r="20" spans="1:10" ht="22.9" customHeight="1">
      <c r="A20" s="3">
        <v>18</v>
      </c>
      <c r="B20" s="3" t="s">
        <v>35</v>
      </c>
      <c r="C20" s="2" t="s">
        <v>36</v>
      </c>
      <c r="H20"/>
      <c r="I20"/>
      <c r="J20"/>
    </row>
    <row r="21" spans="1:10" ht="35.45" customHeight="1">
      <c r="A21" s="3">
        <v>19</v>
      </c>
      <c r="B21" s="3" t="s">
        <v>37</v>
      </c>
      <c r="C21" s="2" t="s">
        <v>38</v>
      </c>
      <c r="H21"/>
      <c r="I21"/>
      <c r="J21"/>
    </row>
    <row r="22" ht="15">
      <c r="H22"/>
    </row>
    <row r="23" ht="15">
      <c r="H23"/>
    </row>
    <row r="24" s="95" customFormat="1" ht="17.45" customHeight="1">
      <c r="C24" s="96" t="s">
        <v>152</v>
      </c>
    </row>
    <row r="25" s="95" customFormat="1" ht="17.45" customHeight="1">
      <c r="C25" s="97" t="s">
        <v>153</v>
      </c>
    </row>
    <row r="26" ht="15">
      <c r="H26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F1CF-6589-4DB9-B345-56A80EC6938B}">
  <dimension ref="A1:K29"/>
  <sheetViews>
    <sheetView workbookViewId="0" topLeftCell="A4">
      <selection activeCell="D9" sqref="D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'!C7</f>
        <v>Inne ćwiczenia z udziałem fizjoterapeuty (czynne wolne z oporem)</v>
      </c>
      <c r="C1" s="146"/>
      <c r="D1" s="152"/>
      <c r="E1" s="152"/>
      <c r="F1" s="152"/>
      <c r="G1" s="152"/>
      <c r="H1" s="152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'!B7</f>
        <v>93.1139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1.1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31.9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36"/>
      <c r="J9" s="36"/>
      <c r="K9" s="36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5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77.45" customHeight="1">
      <c r="A22" s="91" t="s">
        <v>147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11</v>
      </c>
      <c r="F22" s="42">
        <f>C16</f>
        <v>0.7427401208478009</v>
      </c>
      <c r="G22" s="42">
        <f>(E22/C22)*F22</f>
        <v>8.17014132932581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11.363923848971355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11.363923848971355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12.676077695125201</v>
      </c>
      <c r="D29" s="35"/>
      <c r="E29" s="35"/>
      <c r="F29" s="35"/>
      <c r="G29" s="35"/>
    </row>
  </sheetData>
  <mergeCells count="7">
    <mergeCell ref="A29:B29"/>
    <mergeCell ref="B1:H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8A97-16C3-4D00-829A-3155A2548541}">
  <dimension ref="A1:K29"/>
  <sheetViews>
    <sheetView workbookViewId="0" topLeftCell="A4">
      <selection activeCell="F15" sqref="F15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'!C8</f>
        <v>Ćwiczenia czynne wolne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'!B8</f>
        <v>93.1202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3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4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79.9" customHeight="1">
      <c r="A22" s="91" t="s">
        <v>148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11</v>
      </c>
      <c r="F22" s="42">
        <f>C16</f>
        <v>0.7427401208478009</v>
      </c>
      <c r="G22" s="42">
        <f>(E22/C22)*F22</f>
        <v>8.17014132932581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11.363923848971355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11.363923848971355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12.676077695125201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5284-882C-4B26-A862-504BA4E93685}">
  <dimension ref="A1:K29"/>
  <sheetViews>
    <sheetView workbookViewId="0" topLeftCell="A16">
      <selection activeCell="B22" sqref="B22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'!C9</f>
        <v xml:space="preserve">Ćwiczenia czynne w odciążeniu 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'!B9</f>
        <v>93.1205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8.4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3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3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76.9" customHeight="1">
      <c r="A22" s="91" t="s">
        <v>148</v>
      </c>
      <c r="B22" s="59" t="str">
        <f>A14</f>
        <v>mgr fizjoterapii/rehabilitacji</v>
      </c>
      <c r="C22" s="53">
        <v>1</v>
      </c>
      <c r="D22" s="53" t="s">
        <v>121</v>
      </c>
      <c r="E22" s="41">
        <v>5</v>
      </c>
      <c r="F22" s="42">
        <f>C14</f>
        <v>0.8609001493055556</v>
      </c>
      <c r="G22" s="42">
        <f>(E22/C22)*F22</f>
        <v>4.304500746527778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8.006371388541668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8.006371388541668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9.318525234695514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DBE2-BC40-460C-8192-E95B0311C7D8}">
  <dimension ref="A1:K29"/>
  <sheetViews>
    <sheetView workbookViewId="0" topLeftCell="A16">
      <selection activeCell="A23" sqref="A23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'!C10</f>
        <v>Ćwiczenia izometryczne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'!B10</f>
        <v>93.1301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4.1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2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63" customHeight="1">
      <c r="A22" s="90" t="s">
        <v>141</v>
      </c>
      <c r="B22" s="59" t="str">
        <f>A14</f>
        <v>mgr fizjoterapii/rehabilitacji</v>
      </c>
      <c r="C22" s="53">
        <v>1</v>
      </c>
      <c r="D22" s="53" t="s">
        <v>121</v>
      </c>
      <c r="E22" s="41">
        <v>8</v>
      </c>
      <c r="F22" s="42">
        <f>C14</f>
        <v>0.8609001493055556</v>
      </c>
      <c r="G22" s="42">
        <f>(E22/C22)*F22</f>
        <v>6.887201194444445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10.589071836458334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10.589071836458334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11.90122568261218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CDC2-D83E-4345-B3E7-6A06BC3E14A8}">
  <dimension ref="A1:K29"/>
  <sheetViews>
    <sheetView workbookViewId="0" topLeftCell="A22">
      <selection activeCell="F13" sqref="F13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5.8515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'!C11</f>
        <v>Ćwiczenia czynne w odciążeniu z oporem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'!B11</f>
        <v>93.1303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1.1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6.6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1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76.9" customHeight="1">
      <c r="A22" s="91" t="s">
        <v>148</v>
      </c>
      <c r="B22" s="59" t="str">
        <f>A14</f>
        <v>mgr fizjoterapii/rehabilitacji</v>
      </c>
      <c r="C22" s="53">
        <v>1</v>
      </c>
      <c r="D22" s="53" t="s">
        <v>121</v>
      </c>
      <c r="E22" s="41">
        <v>7</v>
      </c>
      <c r="F22" s="42">
        <f>C14</f>
        <v>0.8609001493055556</v>
      </c>
      <c r="G22" s="42">
        <f>(E22/C22)*F22</f>
        <v>6.026301045138889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9.728171687152779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9.728171687152779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11.040325533306625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1E53-FDFE-4B5A-BB97-6BC8BE226670}">
  <dimension ref="A1:K29"/>
  <sheetViews>
    <sheetView workbookViewId="0" topLeftCell="A25">
      <selection activeCell="H11" sqref="H11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'!C12</f>
        <v>Ćwiczenia izokinetyczne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'!B12</f>
        <v>93.1305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1.9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6.6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0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42.6" customHeight="1">
      <c r="A22" s="91" t="s">
        <v>148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9</v>
      </c>
      <c r="F22" s="42">
        <f>C16</f>
        <v>0.7427401208478009</v>
      </c>
      <c r="G22" s="42">
        <f>(E22/C22)*F22</f>
        <v>6.684661087630208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9.878443607275752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9.878443607275752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11.190597453429598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148B-4BC3-4AC4-9247-A964D2472A62}">
  <dimension ref="A1:K29"/>
  <sheetViews>
    <sheetView workbookViewId="0" topLeftCell="A22">
      <selection activeCell="E15" sqref="E15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'!C13</f>
        <v>Mobilizacje dużych stawów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'!B13</f>
        <v>93.1602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0.6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4.1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7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9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90" t="s">
        <v>142</v>
      </c>
      <c r="B22" s="59" t="str">
        <f>A14</f>
        <v>mgr fizjoterapii/rehabilitacji</v>
      </c>
      <c r="C22" s="53">
        <v>1</v>
      </c>
      <c r="D22" s="53" t="s">
        <v>121</v>
      </c>
      <c r="E22" s="41">
        <v>11</v>
      </c>
      <c r="F22" s="42">
        <f>C14</f>
        <v>0.8609001493055556</v>
      </c>
      <c r="G22" s="42">
        <f>(E22/C22)*F22</f>
        <v>9.469901642361112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13.171772284375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13.171772284375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14.483926130528847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0512-282E-4DD1-A162-5D77CB41BB58}">
  <dimension ref="A1:K29"/>
  <sheetViews>
    <sheetView workbookViewId="0" topLeftCell="A16">
      <selection activeCell="I22" sqref="I22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'!C14</f>
        <v>Czynne ćwiczenia oddechowe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'!B14</f>
        <v>93.1812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2.4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8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75.6" customHeight="1">
      <c r="A22" s="91" t="s">
        <v>148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11</v>
      </c>
      <c r="F22" s="42">
        <f>C16</f>
        <v>0.7427401208478009</v>
      </c>
      <c r="G22" s="42">
        <f>(E22/C22)*F22</f>
        <v>8.17014132932581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11.363923848971355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11.363923848971355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12.676077695125201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914B-5B80-4A69-A65E-72D3CDD0D068}">
  <dimension ref="A1:K29"/>
  <sheetViews>
    <sheetView workbookViewId="0" topLeftCell="A1">
      <selection activeCell="D9" sqref="D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'!C15</f>
        <v>Ćwiczenia równoważne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'!B15</f>
        <v>93.1901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1.1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6.6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7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76.9" customHeight="1">
      <c r="A22" s="91" t="s">
        <v>148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15</v>
      </c>
      <c r="F22" s="42">
        <f>C16</f>
        <v>0.7427401208478009</v>
      </c>
      <c r="G22" s="42">
        <f>(E22/C22)*F22</f>
        <v>11.141101812717014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14.33488433236256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14.33488433236256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15.647038178516405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1DC36-5FFC-4084-B877-2A9C9D4050CA}">
  <dimension ref="A1:K29"/>
  <sheetViews>
    <sheetView workbookViewId="0" topLeftCell="A4">
      <selection activeCell="H11" sqref="H11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'!C16</f>
        <v>Ćwiczenia sprawności manualnej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'!B16</f>
        <v>93.1903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5.4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6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91" t="s">
        <v>149</v>
      </c>
      <c r="B22" s="59" t="str">
        <f>A14</f>
        <v>mgr fizjoterapii/rehabilitacji</v>
      </c>
      <c r="C22" s="53">
        <v>8</v>
      </c>
      <c r="D22" s="53" t="s">
        <v>121</v>
      </c>
      <c r="E22" s="41">
        <v>30</v>
      </c>
      <c r="F22" s="42">
        <f>C14</f>
        <v>0.8609001493055556</v>
      </c>
      <c r="G22" s="42">
        <f>(E22/C22)*F22</f>
        <v>3.2283755598958335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8</v>
      </c>
      <c r="D23" s="53" t="s">
        <v>121</v>
      </c>
      <c r="E23" s="41">
        <v>15</v>
      </c>
      <c r="F23" s="42">
        <f>C14</f>
        <v>0.8609001493055556</v>
      </c>
      <c r="G23" s="42">
        <f>(E23/C23)*F23</f>
        <v>1.6141877799479167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5.100833384635417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5.100833384635417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6.412987230789263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274A3-DA4B-450A-8CC5-18F3BF92C546}">
  <dimension ref="A1:L31"/>
  <sheetViews>
    <sheetView workbookViewId="0" topLeftCell="A1">
      <selection activeCell="F24" sqref="F24"/>
    </sheetView>
  </sheetViews>
  <sheetFormatPr defaultColWidth="8.8515625" defaultRowHeight="15"/>
  <cols>
    <col min="1" max="1" width="5.00390625" style="5" customWidth="1"/>
    <col min="2" max="2" width="16.28125" style="5" customWidth="1"/>
    <col min="3" max="3" width="34.7109375" style="5" customWidth="1"/>
    <col min="4" max="4" width="21.28125" style="5" customWidth="1"/>
    <col min="5" max="5" width="26.7109375" style="5" customWidth="1"/>
    <col min="6" max="8" width="8.8515625" style="5" customWidth="1"/>
    <col min="9" max="9" width="12.140625" style="5" customWidth="1"/>
    <col min="10" max="10" width="10.00390625" style="5" customWidth="1"/>
    <col min="11" max="11" width="12.28125" style="5" customWidth="1"/>
    <col min="12" max="12" width="12.421875" style="5" bestFit="1" customWidth="1"/>
    <col min="13" max="13" width="8.8515625" style="5" customWidth="1"/>
    <col min="14" max="14" width="11.421875" style="5" bestFit="1" customWidth="1"/>
    <col min="15" max="16384" width="8.8515625" style="5" customWidth="1"/>
  </cols>
  <sheetData>
    <row r="1" spans="1:5" ht="31.9" customHeight="1">
      <c r="A1" s="124" t="s">
        <v>72</v>
      </c>
      <c r="B1" s="124"/>
      <c r="C1" s="124"/>
      <c r="D1" s="124"/>
      <c r="E1" s="124"/>
    </row>
    <row r="2" spans="1:5" ht="47.45" customHeight="1">
      <c r="A2" s="98" t="s">
        <v>0</v>
      </c>
      <c r="B2" s="98" t="s">
        <v>40</v>
      </c>
      <c r="C2" s="98" t="s">
        <v>41</v>
      </c>
      <c r="D2" s="98" t="s">
        <v>42</v>
      </c>
      <c r="E2" s="98" t="s">
        <v>43</v>
      </c>
    </row>
    <row r="3" spans="1:12" ht="25.15" customHeight="1">
      <c r="A3" s="6">
        <v>1</v>
      </c>
      <c r="B3" s="7" t="s">
        <v>44</v>
      </c>
      <c r="C3" s="7" t="s">
        <v>45</v>
      </c>
      <c r="D3" s="8">
        <v>98920</v>
      </c>
      <c r="E3" s="9">
        <f>D3*1.1991</f>
        <v>118614.97200000001</v>
      </c>
      <c r="L3" s="10"/>
    </row>
    <row r="4" spans="1:12" ht="25.15" customHeight="1">
      <c r="A4" s="6">
        <v>2</v>
      </c>
      <c r="B4" s="7" t="s">
        <v>46</v>
      </c>
      <c r="C4" s="7" t="s">
        <v>45</v>
      </c>
      <c r="D4" s="9">
        <v>82800</v>
      </c>
      <c r="E4" s="9">
        <f>D4*1.1991</f>
        <v>99285.48000000001</v>
      </c>
      <c r="L4" s="10"/>
    </row>
    <row r="5" spans="1:12" ht="25.15" customHeight="1">
      <c r="A5" s="6">
        <v>3</v>
      </c>
      <c r="B5" s="7" t="s">
        <v>47</v>
      </c>
      <c r="C5" s="7" t="s">
        <v>45</v>
      </c>
      <c r="D5" s="9">
        <v>79960</v>
      </c>
      <c r="E5" s="9">
        <f>D5*1.1991</f>
        <v>95880.03600000001</v>
      </c>
      <c r="L5" s="10"/>
    </row>
    <row r="6" spans="1:12" ht="25.15" customHeight="1">
      <c r="A6" s="6">
        <v>4</v>
      </c>
      <c r="B6" s="7" t="s">
        <v>48</v>
      </c>
      <c r="C6" s="7" t="s">
        <v>45</v>
      </c>
      <c r="D6" s="9">
        <v>85260</v>
      </c>
      <c r="E6" s="9">
        <f aca="true" t="shared" si="0" ref="E6:E12">D6*1.1991</f>
        <v>102235.266</v>
      </c>
      <c r="L6" s="10"/>
    </row>
    <row r="7" spans="1:12" ht="25.15" customHeight="1">
      <c r="A7" s="6">
        <v>5</v>
      </c>
      <c r="B7" s="7" t="s">
        <v>49</v>
      </c>
      <c r="C7" s="7" t="s">
        <v>45</v>
      </c>
      <c r="D7" s="9">
        <v>79340</v>
      </c>
      <c r="E7" s="9">
        <f t="shared" si="0"/>
        <v>95136.594</v>
      </c>
      <c r="L7" s="10"/>
    </row>
    <row r="8" spans="1:12" ht="28.15" customHeight="1">
      <c r="A8" s="6">
        <v>6</v>
      </c>
      <c r="B8" s="7" t="s">
        <v>50</v>
      </c>
      <c r="C8" s="7" t="s">
        <v>45</v>
      </c>
      <c r="D8" s="9">
        <v>81736</v>
      </c>
      <c r="E8" s="9">
        <f>D8</f>
        <v>81736</v>
      </c>
      <c r="L8" s="10"/>
    </row>
    <row r="9" spans="1:12" ht="23.45" customHeight="1">
      <c r="A9" s="6">
        <v>7</v>
      </c>
      <c r="B9" s="7" t="s">
        <v>51</v>
      </c>
      <c r="C9" s="7" t="s">
        <v>45</v>
      </c>
      <c r="D9" s="9">
        <v>84640</v>
      </c>
      <c r="E9" s="9">
        <f t="shared" si="0"/>
        <v>101491.82400000001</v>
      </c>
      <c r="L9" s="10"/>
    </row>
    <row r="10" spans="1:12" ht="25.15" customHeight="1">
      <c r="A10" s="6">
        <v>8</v>
      </c>
      <c r="B10" s="7" t="s">
        <v>52</v>
      </c>
      <c r="C10" s="7" t="s">
        <v>45</v>
      </c>
      <c r="D10" s="9">
        <v>81120</v>
      </c>
      <c r="E10" s="9">
        <f t="shared" si="0"/>
        <v>97270.992</v>
      </c>
      <c r="L10" s="10"/>
    </row>
    <row r="11" spans="1:12" ht="25.15" customHeight="1">
      <c r="A11" s="6">
        <v>9</v>
      </c>
      <c r="B11" s="7" t="s">
        <v>53</v>
      </c>
      <c r="C11" s="7" t="s">
        <v>45</v>
      </c>
      <c r="D11" s="11">
        <v>86740</v>
      </c>
      <c r="E11" s="9">
        <f t="shared" si="0"/>
        <v>104009.93400000001</v>
      </c>
      <c r="L11" s="10"/>
    </row>
    <row r="12" spans="1:12" ht="25.15" customHeight="1">
      <c r="A12" s="6">
        <v>10</v>
      </c>
      <c r="B12" s="7" t="s">
        <v>54</v>
      </c>
      <c r="C12" s="7" t="s">
        <v>45</v>
      </c>
      <c r="D12" s="11">
        <v>80140</v>
      </c>
      <c r="E12" s="9">
        <f t="shared" si="0"/>
        <v>96095.87400000001</v>
      </c>
      <c r="L12" s="10"/>
    </row>
    <row r="13" spans="1:5" ht="25.15" customHeight="1">
      <c r="A13" s="125" t="s">
        <v>55</v>
      </c>
      <c r="B13" s="126"/>
      <c r="C13" s="126"/>
      <c r="D13" s="127"/>
      <c r="E13" s="99">
        <f>SUM(E3:E12)/10/12/160</f>
        <v>51.654008958333335</v>
      </c>
    </row>
    <row r="14" spans="1:5" ht="25.15" customHeight="1">
      <c r="A14" s="6">
        <v>1</v>
      </c>
      <c r="B14" s="7" t="s">
        <v>56</v>
      </c>
      <c r="C14" s="7" t="s">
        <v>57</v>
      </c>
      <c r="D14" s="9">
        <v>59120</v>
      </c>
      <c r="E14" s="12">
        <f>D14*1.1991</f>
        <v>70890.792</v>
      </c>
    </row>
    <row r="15" spans="1:5" ht="25.15" customHeight="1">
      <c r="A15" s="6">
        <v>2</v>
      </c>
      <c r="B15" s="7" t="s">
        <v>58</v>
      </c>
      <c r="C15" s="7" t="s">
        <v>57</v>
      </c>
      <c r="D15" s="9">
        <v>58620</v>
      </c>
      <c r="E15" s="12">
        <f aca="true" t="shared" si="1" ref="E15:E27">D15*1.1991</f>
        <v>70291.242</v>
      </c>
    </row>
    <row r="16" spans="1:5" ht="25.15" customHeight="1">
      <c r="A16" s="6">
        <v>3</v>
      </c>
      <c r="B16" s="7" t="s">
        <v>59</v>
      </c>
      <c r="C16" s="7" t="s">
        <v>57</v>
      </c>
      <c r="D16" s="9">
        <v>57468</v>
      </c>
      <c r="E16" s="12">
        <f t="shared" si="1"/>
        <v>68909.8788</v>
      </c>
    </row>
    <row r="17" spans="1:5" ht="25.15" customHeight="1">
      <c r="A17" s="6">
        <v>4</v>
      </c>
      <c r="B17" s="7" t="s">
        <v>60</v>
      </c>
      <c r="C17" s="7" t="s">
        <v>57</v>
      </c>
      <c r="D17" s="11">
        <v>60233.6</v>
      </c>
      <c r="E17" s="12">
        <f t="shared" si="1"/>
        <v>72226.10976</v>
      </c>
    </row>
    <row r="18" spans="1:5" ht="25.15" customHeight="1">
      <c r="A18" s="6">
        <v>5</v>
      </c>
      <c r="B18" s="7" t="s">
        <v>61</v>
      </c>
      <c r="C18" s="7" t="s">
        <v>57</v>
      </c>
      <c r="D18" s="11">
        <v>70762.8</v>
      </c>
      <c r="E18" s="12">
        <f t="shared" si="1"/>
        <v>84851.67348000001</v>
      </c>
    </row>
    <row r="19" spans="1:5" ht="25.15" customHeight="1">
      <c r="A19" s="6">
        <v>6</v>
      </c>
      <c r="B19" s="7" t="s">
        <v>62</v>
      </c>
      <c r="C19" s="7" t="s">
        <v>57</v>
      </c>
      <c r="D19" s="11">
        <v>69161.6</v>
      </c>
      <c r="E19" s="12">
        <f t="shared" si="1"/>
        <v>82931.67456000001</v>
      </c>
    </row>
    <row r="20" spans="1:5" ht="25.15" customHeight="1">
      <c r="A20" s="6">
        <v>7</v>
      </c>
      <c r="B20" s="7" t="s">
        <v>63</v>
      </c>
      <c r="C20" s="7" t="s">
        <v>57</v>
      </c>
      <c r="D20" s="11">
        <v>66089.6</v>
      </c>
      <c r="E20" s="12">
        <f t="shared" si="1"/>
        <v>79248.03936000001</v>
      </c>
    </row>
    <row r="21" spans="1:5" ht="25.15" customHeight="1">
      <c r="A21" s="6">
        <v>8</v>
      </c>
      <c r="B21" s="7" t="s">
        <v>64</v>
      </c>
      <c r="C21" s="7" t="s">
        <v>57</v>
      </c>
      <c r="D21" s="11">
        <v>63157.2</v>
      </c>
      <c r="E21" s="12">
        <f t="shared" si="1"/>
        <v>75731.79852</v>
      </c>
    </row>
    <row r="22" spans="1:5" ht="25.15" customHeight="1">
      <c r="A22" s="6">
        <v>9</v>
      </c>
      <c r="B22" s="7" t="s">
        <v>65</v>
      </c>
      <c r="C22" s="7" t="s">
        <v>57</v>
      </c>
      <c r="D22" s="9">
        <v>58482</v>
      </c>
      <c r="E22" s="12">
        <f t="shared" si="1"/>
        <v>70125.7662</v>
      </c>
    </row>
    <row r="23" spans="1:5" ht="25.15" customHeight="1">
      <c r="A23" s="6">
        <v>10</v>
      </c>
      <c r="B23" s="7" t="s">
        <v>66</v>
      </c>
      <c r="C23" s="7" t="s">
        <v>57</v>
      </c>
      <c r="D23" s="11">
        <v>60080.4</v>
      </c>
      <c r="E23" s="12">
        <f t="shared" si="1"/>
        <v>72042.40764</v>
      </c>
    </row>
    <row r="24" spans="1:5" ht="25.15" customHeight="1">
      <c r="A24" s="6">
        <v>11</v>
      </c>
      <c r="B24" s="7" t="s">
        <v>67</v>
      </c>
      <c r="C24" s="7" t="s">
        <v>57</v>
      </c>
      <c r="D24" s="11">
        <v>58432.8</v>
      </c>
      <c r="E24" s="12">
        <f t="shared" si="1"/>
        <v>70066.77048</v>
      </c>
    </row>
    <row r="25" spans="1:5" ht="25.15" customHeight="1">
      <c r="A25" s="6">
        <v>12</v>
      </c>
      <c r="B25" s="7" t="s">
        <v>68</v>
      </c>
      <c r="C25" s="7" t="s">
        <v>57</v>
      </c>
      <c r="D25" s="11">
        <v>65036</v>
      </c>
      <c r="E25" s="12">
        <f t="shared" si="1"/>
        <v>77984.6676</v>
      </c>
    </row>
    <row r="26" spans="1:5" ht="25.15" customHeight="1">
      <c r="A26" s="6">
        <v>13</v>
      </c>
      <c r="B26" s="7" t="s">
        <v>69</v>
      </c>
      <c r="C26" s="7" t="s">
        <v>57</v>
      </c>
      <c r="D26" s="11">
        <v>70429.6</v>
      </c>
      <c r="E26" s="12">
        <f t="shared" si="1"/>
        <v>84452.13336</v>
      </c>
    </row>
    <row r="27" spans="1:5" ht="25.15" customHeight="1">
      <c r="A27" s="6">
        <v>14</v>
      </c>
      <c r="B27" s="7" t="s">
        <v>70</v>
      </c>
      <c r="C27" s="7" t="s">
        <v>57</v>
      </c>
      <c r="D27" s="11">
        <v>68399.6</v>
      </c>
      <c r="E27" s="12">
        <f t="shared" si="1"/>
        <v>82017.96036000001</v>
      </c>
    </row>
    <row r="28" spans="1:5" ht="27" customHeight="1">
      <c r="A28" s="125" t="s">
        <v>71</v>
      </c>
      <c r="B28" s="126"/>
      <c r="C28" s="126"/>
      <c r="D28" s="127"/>
      <c r="E28" s="99">
        <f>SUM(E14:E27)/14/12/160</f>
        <v>39.50040603125</v>
      </c>
    </row>
    <row r="29" spans="1:5" s="36" customFormat="1" ht="30.6" customHeight="1">
      <c r="A29" s="128" t="s">
        <v>130</v>
      </c>
      <c r="B29" s="129"/>
      <c r="C29" s="129"/>
      <c r="D29" s="130"/>
      <c r="E29" s="57">
        <f>(E3+E4+E5+E6+E7+E8+E9+E10+E11+E12+E14+E15+E16+E17+E18+E19+E20+E21+E22+E23+E24+E25+E26+E27)/24/12/160</f>
        <v>44.56440725086806</v>
      </c>
    </row>
    <row r="30" s="56" customFormat="1" ht="15"/>
    <row r="31" spans="1:5" s="56" customFormat="1" ht="37.15" customHeight="1">
      <c r="A31" s="131" t="s">
        <v>131</v>
      </c>
      <c r="B31" s="131"/>
      <c r="C31" s="131"/>
      <c r="D31" s="131"/>
      <c r="E31" s="131"/>
    </row>
    <row r="32" s="13" customFormat="1" ht="15"/>
    <row r="33" s="13" customFormat="1" ht="5.45" customHeight="1"/>
    <row r="34" s="13" customFormat="1" ht="15"/>
    <row r="35" s="13" customFormat="1" ht="15"/>
    <row r="36" s="13" customFormat="1" ht="15"/>
  </sheetData>
  <mergeCells count="5">
    <mergeCell ref="A1:E1"/>
    <mergeCell ref="A13:D13"/>
    <mergeCell ref="A28:D28"/>
    <mergeCell ref="A29:D29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C0E5-5E47-4C19-B8EF-D69750981F2E}">
  <dimension ref="A1:K29"/>
  <sheetViews>
    <sheetView workbookViewId="0" topLeftCell="A1">
      <selection activeCell="H11" sqref="H11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'!C17</f>
        <v>Wyciąg mechaniczny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'!B17</f>
        <v>93.2102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29.4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1.9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5" t="s">
        <v>127</v>
      </c>
      <c r="B21" s="59" t="str">
        <f>A16</f>
        <v>średnia stawka 
(mgr fizjoterapii/rehabilitacji i technik fizjoterapii/technik masażysta)</v>
      </c>
      <c r="C21" s="52">
        <v>10</v>
      </c>
      <c r="D21" s="53" t="s">
        <v>121</v>
      </c>
      <c r="E21" s="54">
        <v>3</v>
      </c>
      <c r="F21" s="55">
        <f>C16</f>
        <v>0.7427401208478009</v>
      </c>
      <c r="G21" s="55">
        <f>(E21/C21)*F21</f>
        <v>0.22282203625434027</v>
      </c>
      <c r="H21" s="36"/>
      <c r="I21" s="36"/>
      <c r="J21" s="36"/>
      <c r="K21" s="36"/>
    </row>
    <row r="22" spans="1:11" ht="42.6" customHeight="1">
      <c r="A22" s="91" t="s">
        <v>148</v>
      </c>
      <c r="B22" s="59" t="str">
        <f>A16</f>
        <v>średnia stawka 
(mgr fizjoterapii/rehabilitacji i technik fizjoterapii/technik masażysta)</v>
      </c>
      <c r="C22" s="53">
        <v>1</v>
      </c>
      <c r="D22" s="53" t="s">
        <v>121</v>
      </c>
      <c r="E22" s="41">
        <v>15</v>
      </c>
      <c r="F22" s="42">
        <f>C16</f>
        <v>0.7427401208478009</v>
      </c>
      <c r="G22" s="42">
        <f>(E22/C22)*F22</f>
        <v>11.141101812717014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A16</f>
        <v>średnia stawka 
(mgr fizjoterapii/rehabilitacji i technik fizjoterapii/technik masażysta)</v>
      </c>
      <c r="C23" s="53">
        <v>1</v>
      </c>
      <c r="D23" s="53" t="s">
        <v>121</v>
      </c>
      <c r="E23" s="41">
        <v>4</v>
      </c>
      <c r="F23" s="42">
        <f>C16</f>
        <v>0.7427401208478009</v>
      </c>
      <c r="G23" s="42">
        <f>(E23/C23)*F23</f>
        <v>2.9709604833912038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14.33488433236256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14.33488433236256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15.647038178516405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B800-6B5F-48F7-9F01-88E6C1E09E44}">
  <dimension ref="A1:K28"/>
  <sheetViews>
    <sheetView workbookViewId="0" topLeftCell="A1">
      <selection activeCell="H10" sqref="H10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'!C18</f>
        <v>Pionizacja czynna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'!B18</f>
        <v>93.2202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26.4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24" customHeight="1">
      <c r="A9" s="149" t="s">
        <v>110</v>
      </c>
      <c r="B9" s="150"/>
      <c r="C9" s="150"/>
      <c r="D9" s="150"/>
      <c r="E9" s="150"/>
      <c r="F9" s="150"/>
      <c r="G9" s="151"/>
      <c r="H9" s="32">
        <f>SUM(H8:H8)</f>
        <v>1.02</v>
      </c>
      <c r="I9" s="36"/>
      <c r="J9" s="36"/>
      <c r="K9" s="36"/>
    </row>
    <row r="10" spans="1:11" ht="18.6" customHeight="1">
      <c r="A10" s="35"/>
      <c r="B10" s="35"/>
      <c r="C10" s="35"/>
      <c r="D10" s="35"/>
      <c r="E10" s="35"/>
      <c r="F10" s="35"/>
      <c r="G10" s="35"/>
      <c r="H10" s="35"/>
      <c r="I10" s="36"/>
      <c r="J10" s="36"/>
      <c r="K10" s="36"/>
    </row>
    <row r="11" spans="1:11" ht="28.15" customHeight="1">
      <c r="A11" s="35" t="s">
        <v>111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28.15" customHeight="1">
      <c r="A12" s="35" t="s">
        <v>112</v>
      </c>
      <c r="B12" s="44" t="s">
        <v>113</v>
      </c>
      <c r="C12" s="44" t="s">
        <v>114</v>
      </c>
      <c r="D12" s="36"/>
      <c r="E12" s="36"/>
      <c r="F12" s="36"/>
      <c r="G12" s="36"/>
      <c r="H12" s="36"/>
      <c r="I12" s="36"/>
      <c r="J12" s="36"/>
      <c r="K12" s="36"/>
    </row>
    <row r="13" spans="1:11" ht="25.9" customHeight="1">
      <c r="A13" s="45" t="str">
        <f>'Przykładowe stawki wynagrodzeń'!C12</f>
        <v>mgr fizjoterapii/rehabilitacji</v>
      </c>
      <c r="B13" s="46">
        <f>'Przykładowe stawki wynagrodzeń'!E13</f>
        <v>51.654008958333335</v>
      </c>
      <c r="C13" s="47">
        <f>B13/60</f>
        <v>0.8609001493055556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8" t="str">
        <f>'Przykładowe stawki wynagrodzeń'!C27</f>
        <v>technik fizjoterapii/technik masażysta</v>
      </c>
      <c r="B14" s="49">
        <f>'Przykładowe stawki wynagrodzeń'!E28</f>
        <v>39.50040603125</v>
      </c>
      <c r="C14" s="50">
        <f aca="true" t="shared" si="0" ref="C14:C15">B14/60</f>
        <v>0.6583401005208334</v>
      </c>
      <c r="D14" s="36"/>
      <c r="E14" s="36"/>
      <c r="F14" s="36"/>
      <c r="G14" s="36"/>
      <c r="H14" s="36"/>
      <c r="I14" s="36"/>
      <c r="J14" s="36"/>
      <c r="K14" s="36"/>
    </row>
    <row r="15" spans="1:11" ht="44.45" customHeight="1">
      <c r="A15" s="58" t="s">
        <v>126</v>
      </c>
      <c r="B15" s="49">
        <f>'Przykładowe stawki wynagrodzeń'!E29</f>
        <v>44.56440725086806</v>
      </c>
      <c r="C15" s="50">
        <f t="shared" si="0"/>
        <v>0.7427401208478009</v>
      </c>
      <c r="D15" s="36"/>
      <c r="E15" s="36"/>
      <c r="F15" s="36"/>
      <c r="G15" s="36"/>
      <c r="H15" s="36"/>
      <c r="I15" s="36"/>
      <c r="J15" s="36"/>
      <c r="K15" s="36"/>
    </row>
    <row r="16" spans="1:1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60">
      <c r="A18" s="37" t="s">
        <v>132</v>
      </c>
      <c r="B18" s="37" t="s">
        <v>115</v>
      </c>
      <c r="C18" s="37" t="s">
        <v>98</v>
      </c>
      <c r="D18" s="37" t="s">
        <v>116</v>
      </c>
      <c r="E18" s="37" t="s">
        <v>117</v>
      </c>
      <c r="F18" s="37" t="s">
        <v>118</v>
      </c>
      <c r="G18" s="37" t="s">
        <v>119</v>
      </c>
      <c r="H18" s="36"/>
      <c r="I18" s="36"/>
      <c r="J18" s="36"/>
      <c r="K18" s="36"/>
    </row>
    <row r="19" spans="1:11" ht="27" customHeight="1">
      <c r="A19" s="51"/>
      <c r="B19" s="60" t="s">
        <v>103</v>
      </c>
      <c r="C19" s="60" t="s">
        <v>105</v>
      </c>
      <c r="D19" s="60" t="s">
        <v>106</v>
      </c>
      <c r="E19" s="60" t="s">
        <v>107</v>
      </c>
      <c r="F19" s="60" t="s">
        <v>108</v>
      </c>
      <c r="G19" s="39" t="s">
        <v>120</v>
      </c>
      <c r="H19" s="36"/>
      <c r="I19" s="36"/>
      <c r="J19" s="36"/>
      <c r="K19" s="36"/>
    </row>
    <row r="20" spans="1:11" ht="51" customHeight="1">
      <c r="A20" s="74" t="s">
        <v>127</v>
      </c>
      <c r="B20" s="59" t="str">
        <f>A13</f>
        <v>mgr fizjoterapii/rehabilitacji</v>
      </c>
      <c r="C20" s="52">
        <v>10</v>
      </c>
      <c r="D20" s="53" t="s">
        <v>121</v>
      </c>
      <c r="E20" s="54">
        <v>3</v>
      </c>
      <c r="F20" s="55">
        <f>C13</f>
        <v>0.8609001493055556</v>
      </c>
      <c r="G20" s="55">
        <f>(E20/C20)*F20</f>
        <v>0.25827004479166665</v>
      </c>
      <c r="H20" s="36"/>
      <c r="I20" s="36"/>
      <c r="J20" s="36"/>
      <c r="K20" s="36"/>
    </row>
    <row r="21" spans="1:11" ht="42.6" customHeight="1">
      <c r="A21" s="90" t="s">
        <v>143</v>
      </c>
      <c r="B21" s="59" t="str">
        <f>A13</f>
        <v>mgr fizjoterapii/rehabilitacji</v>
      </c>
      <c r="C21" s="53">
        <v>1</v>
      </c>
      <c r="D21" s="53" t="s">
        <v>121</v>
      </c>
      <c r="E21" s="41">
        <v>10</v>
      </c>
      <c r="F21" s="42">
        <f>C13</f>
        <v>0.8609001493055556</v>
      </c>
      <c r="G21" s="42">
        <f>(E21/C21)*F21</f>
        <v>8.609001493055557</v>
      </c>
      <c r="H21" s="36"/>
      <c r="I21" s="36"/>
      <c r="J21" s="36"/>
      <c r="K21" s="36"/>
    </row>
    <row r="22" spans="1:11" ht="47.45" customHeight="1">
      <c r="A22" s="40" t="s">
        <v>128</v>
      </c>
      <c r="B22" s="59" t="str">
        <f>A13</f>
        <v>mgr fizjoterapii/rehabilitacji</v>
      </c>
      <c r="C22" s="53">
        <v>1</v>
      </c>
      <c r="D22" s="53" t="s">
        <v>121</v>
      </c>
      <c r="E22" s="41">
        <v>4</v>
      </c>
      <c r="F22" s="42">
        <f>C13</f>
        <v>0.8609001493055556</v>
      </c>
      <c r="G22" s="42">
        <f>(E22/C22)*F22</f>
        <v>3.4436005972222223</v>
      </c>
      <c r="H22" s="36"/>
      <c r="I22" s="36"/>
      <c r="J22" s="36"/>
      <c r="K22" s="36"/>
    </row>
    <row r="23" spans="1:11" ht="25.15" customHeight="1">
      <c r="A23" s="144" t="s">
        <v>129</v>
      </c>
      <c r="B23" s="145"/>
      <c r="C23" s="145"/>
      <c r="D23" s="145"/>
      <c r="E23" s="145"/>
      <c r="F23" s="145"/>
      <c r="G23" s="43">
        <f>SUM(G20:G22)</f>
        <v>12.310872135069445</v>
      </c>
      <c r="H23" s="36"/>
      <c r="I23" s="36"/>
      <c r="J23" s="36"/>
      <c r="K23" s="36"/>
    </row>
    <row r="24" spans="1:11" ht="25.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7" ht="15">
      <c r="A25" s="36"/>
      <c r="B25" s="36"/>
      <c r="C25" s="36"/>
      <c r="D25" s="36"/>
      <c r="E25" s="36"/>
      <c r="F25" s="36"/>
      <c r="G25" s="36"/>
    </row>
    <row r="26" spans="1:7" ht="24.6" customHeight="1">
      <c r="A26" s="141" t="s">
        <v>122</v>
      </c>
      <c r="B26" s="141"/>
      <c r="C26" s="46">
        <f>H9</f>
        <v>1.02</v>
      </c>
      <c r="D26" s="36"/>
      <c r="E26" s="36"/>
      <c r="F26" s="36"/>
      <c r="G26" s="36"/>
    </row>
    <row r="27" spans="1:7" ht="24.6" customHeight="1">
      <c r="A27" s="142" t="s">
        <v>123</v>
      </c>
      <c r="B27" s="142"/>
      <c r="C27" s="49">
        <f>G23</f>
        <v>12.310872135069445</v>
      </c>
      <c r="D27" s="36"/>
      <c r="E27" s="36"/>
      <c r="F27" s="36"/>
      <c r="G27" s="36"/>
    </row>
    <row r="28" spans="1:7" ht="33" customHeight="1">
      <c r="A28" s="143" t="s">
        <v>124</v>
      </c>
      <c r="B28" s="143"/>
      <c r="C28" s="113">
        <f>SUM(C26:C27)</f>
        <v>13.330872135069445</v>
      </c>
      <c r="D28" s="35"/>
      <c r="E28" s="35"/>
      <c r="F28" s="35"/>
      <c r="G28" s="35"/>
    </row>
  </sheetData>
  <mergeCells count="7">
    <mergeCell ref="A28:B28"/>
    <mergeCell ref="B1:C1"/>
    <mergeCell ref="A4:C4"/>
    <mergeCell ref="A9:G9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6D5E-206A-4713-9DD0-306196FFA3E1}">
  <dimension ref="A1:K28"/>
  <sheetViews>
    <sheetView workbookViewId="0" topLeftCell="A1">
      <selection activeCell="H10" sqref="H10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'!C19</f>
        <v>Nauka czynności lokomocyjnych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'!B19</f>
        <v>93.2204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24" customHeight="1">
      <c r="A9" s="149" t="s">
        <v>110</v>
      </c>
      <c r="B9" s="150"/>
      <c r="C9" s="150"/>
      <c r="D9" s="150"/>
      <c r="E9" s="150"/>
      <c r="F9" s="150"/>
      <c r="G9" s="151"/>
      <c r="H9" s="32">
        <f>SUM(H8:H8)</f>
        <v>1.02</v>
      </c>
      <c r="I9" s="36"/>
      <c r="J9" s="36"/>
      <c r="K9" s="36"/>
    </row>
    <row r="10" spans="1:11" ht="18.6" customHeight="1">
      <c r="A10" s="35"/>
      <c r="B10" s="35"/>
      <c r="C10" s="35"/>
      <c r="D10" s="35"/>
      <c r="E10" s="35"/>
      <c r="F10" s="35"/>
      <c r="G10" s="35"/>
      <c r="H10" s="35"/>
      <c r="I10" s="36"/>
      <c r="J10" s="36"/>
      <c r="K10" s="36"/>
    </row>
    <row r="11" spans="1:11" ht="28.15" customHeight="1">
      <c r="A11" s="35" t="s">
        <v>111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28.15" customHeight="1">
      <c r="A12" s="35" t="s">
        <v>112</v>
      </c>
      <c r="B12" s="44" t="s">
        <v>113</v>
      </c>
      <c r="C12" s="44" t="s">
        <v>114</v>
      </c>
      <c r="D12" s="36"/>
      <c r="E12" s="36"/>
      <c r="F12" s="36"/>
      <c r="G12" s="36"/>
      <c r="H12" s="36"/>
      <c r="I12" s="36"/>
      <c r="J12" s="36"/>
      <c r="K12" s="36"/>
    </row>
    <row r="13" spans="1:11" ht="25.9" customHeight="1">
      <c r="A13" s="45" t="str">
        <f>'Przykładowe stawki wynagrodzeń'!C12</f>
        <v>mgr fizjoterapii/rehabilitacji</v>
      </c>
      <c r="B13" s="46">
        <f>'Przykładowe stawki wynagrodzeń'!E13</f>
        <v>51.654008958333335</v>
      </c>
      <c r="C13" s="47">
        <f>B13/60</f>
        <v>0.8609001493055556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8" t="str">
        <f>'Przykładowe stawki wynagrodzeń'!C27</f>
        <v>technik fizjoterapii/technik masażysta</v>
      </c>
      <c r="B14" s="49">
        <f>'Przykładowe stawki wynagrodzeń'!E28</f>
        <v>39.50040603125</v>
      </c>
      <c r="C14" s="50">
        <f aca="true" t="shared" si="0" ref="C14:C15">B14/60</f>
        <v>0.6583401005208334</v>
      </c>
      <c r="D14" s="36"/>
      <c r="E14" s="36"/>
      <c r="F14" s="36"/>
      <c r="G14" s="36"/>
      <c r="H14" s="36"/>
      <c r="I14" s="36"/>
      <c r="J14" s="36"/>
      <c r="K14" s="36"/>
    </row>
    <row r="15" spans="1:11" ht="44.45" customHeight="1">
      <c r="A15" s="58" t="s">
        <v>126</v>
      </c>
      <c r="B15" s="49">
        <f>'Przykładowe stawki wynagrodzeń'!E29</f>
        <v>44.56440725086806</v>
      </c>
      <c r="C15" s="50">
        <f t="shared" si="0"/>
        <v>0.7427401208478009</v>
      </c>
      <c r="D15" s="36"/>
      <c r="E15" s="36"/>
      <c r="F15" s="36"/>
      <c r="G15" s="36"/>
      <c r="H15" s="36"/>
      <c r="I15" s="36"/>
      <c r="J15" s="36"/>
      <c r="K15" s="36"/>
    </row>
    <row r="16" spans="1:1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60">
      <c r="A18" s="37" t="s">
        <v>132</v>
      </c>
      <c r="B18" s="37" t="s">
        <v>115</v>
      </c>
      <c r="C18" s="37" t="s">
        <v>98</v>
      </c>
      <c r="D18" s="37" t="s">
        <v>116</v>
      </c>
      <c r="E18" s="37" t="s">
        <v>117</v>
      </c>
      <c r="F18" s="37" t="s">
        <v>118</v>
      </c>
      <c r="G18" s="37" t="s">
        <v>119</v>
      </c>
      <c r="H18" s="36"/>
      <c r="I18" s="36"/>
      <c r="J18" s="36"/>
      <c r="K18" s="36"/>
    </row>
    <row r="19" spans="1:11" ht="27" customHeight="1">
      <c r="A19" s="51"/>
      <c r="B19" s="60" t="s">
        <v>103</v>
      </c>
      <c r="C19" s="60" t="s">
        <v>105</v>
      </c>
      <c r="D19" s="60" t="s">
        <v>106</v>
      </c>
      <c r="E19" s="60" t="s">
        <v>107</v>
      </c>
      <c r="F19" s="60" t="s">
        <v>108</v>
      </c>
      <c r="G19" s="39" t="s">
        <v>120</v>
      </c>
      <c r="H19" s="36"/>
      <c r="I19" s="36"/>
      <c r="J19" s="36"/>
      <c r="K19" s="36"/>
    </row>
    <row r="20" spans="1:11" ht="51" customHeight="1">
      <c r="A20" s="73" t="s">
        <v>127</v>
      </c>
      <c r="B20" s="59" t="str">
        <f>A13</f>
        <v>mgr fizjoterapii/rehabilitacji</v>
      </c>
      <c r="C20" s="52">
        <v>10</v>
      </c>
      <c r="D20" s="53" t="s">
        <v>121</v>
      </c>
      <c r="E20" s="54">
        <v>3</v>
      </c>
      <c r="F20" s="55">
        <f>C13</f>
        <v>0.8609001493055556</v>
      </c>
      <c r="G20" s="55">
        <f>(E20/C20)*F20</f>
        <v>0.25827004479166665</v>
      </c>
      <c r="H20" s="36"/>
      <c r="I20" s="36"/>
      <c r="J20" s="36"/>
      <c r="K20" s="36"/>
    </row>
    <row r="21" spans="1:11" ht="42.6" customHeight="1">
      <c r="A21" s="90" t="s">
        <v>143</v>
      </c>
      <c r="B21" s="59" t="str">
        <f>A13</f>
        <v>mgr fizjoterapii/rehabilitacji</v>
      </c>
      <c r="C21" s="53">
        <v>1</v>
      </c>
      <c r="D21" s="53" t="s">
        <v>121</v>
      </c>
      <c r="E21" s="41">
        <v>10</v>
      </c>
      <c r="F21" s="42">
        <f>C13</f>
        <v>0.8609001493055556</v>
      </c>
      <c r="G21" s="42">
        <f>(E21/C21)*F21</f>
        <v>8.609001493055557</v>
      </c>
      <c r="H21" s="36"/>
      <c r="I21" s="36"/>
      <c r="J21" s="36"/>
      <c r="K21" s="36"/>
    </row>
    <row r="22" spans="1:11" ht="47.45" customHeight="1">
      <c r="A22" s="40" t="s">
        <v>128</v>
      </c>
      <c r="B22" s="59" t="str">
        <f>A13</f>
        <v>mgr fizjoterapii/rehabilitacji</v>
      </c>
      <c r="C22" s="53">
        <v>1</v>
      </c>
      <c r="D22" s="53" t="s">
        <v>121</v>
      </c>
      <c r="E22" s="41">
        <v>4</v>
      </c>
      <c r="F22" s="42">
        <f>C13</f>
        <v>0.8609001493055556</v>
      </c>
      <c r="G22" s="42">
        <f>(E22/C22)*F22</f>
        <v>3.4436005972222223</v>
      </c>
      <c r="H22" s="36"/>
      <c r="I22" s="36"/>
      <c r="J22" s="36"/>
      <c r="K22" s="36"/>
    </row>
    <row r="23" spans="1:11" ht="25.15" customHeight="1">
      <c r="A23" s="144" t="s">
        <v>129</v>
      </c>
      <c r="B23" s="145"/>
      <c r="C23" s="145"/>
      <c r="D23" s="145"/>
      <c r="E23" s="145"/>
      <c r="F23" s="145"/>
      <c r="G23" s="43">
        <f>SUM(G20:G22)</f>
        <v>12.310872135069445</v>
      </c>
      <c r="H23" s="36"/>
      <c r="I23" s="36"/>
      <c r="J23" s="36"/>
      <c r="K23" s="36"/>
    </row>
    <row r="24" spans="1:11" ht="25.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7" ht="15">
      <c r="A25" s="36"/>
      <c r="B25" s="36"/>
      <c r="C25" s="36"/>
      <c r="D25" s="36"/>
      <c r="E25" s="36"/>
      <c r="F25" s="36"/>
      <c r="G25" s="36"/>
    </row>
    <row r="26" spans="1:7" ht="24.6" customHeight="1">
      <c r="A26" s="141" t="s">
        <v>122</v>
      </c>
      <c r="B26" s="141"/>
      <c r="C26" s="46">
        <f>H9</f>
        <v>1.02</v>
      </c>
      <c r="D26" s="36"/>
      <c r="E26" s="36"/>
      <c r="F26" s="36"/>
      <c r="G26" s="36"/>
    </row>
    <row r="27" spans="1:7" ht="24.6" customHeight="1">
      <c r="A27" s="142" t="s">
        <v>123</v>
      </c>
      <c r="B27" s="142"/>
      <c r="C27" s="49">
        <f>G23</f>
        <v>12.310872135069445</v>
      </c>
      <c r="D27" s="36"/>
      <c r="E27" s="36"/>
      <c r="F27" s="36"/>
      <c r="G27" s="36"/>
    </row>
    <row r="28" spans="1:7" ht="33" customHeight="1">
      <c r="A28" s="143" t="s">
        <v>124</v>
      </c>
      <c r="B28" s="143"/>
      <c r="C28" s="113">
        <f>SUM(C26:C27)</f>
        <v>13.330872135069445</v>
      </c>
      <c r="D28" s="35"/>
      <c r="E28" s="35"/>
      <c r="F28" s="35"/>
      <c r="G28" s="35"/>
    </row>
  </sheetData>
  <mergeCells count="7">
    <mergeCell ref="A28:B28"/>
    <mergeCell ref="B1:C1"/>
    <mergeCell ref="A4:C4"/>
    <mergeCell ref="A9:G9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7DF6-8201-4A3B-BE9B-B3AA0C6844BF}">
  <dimension ref="A1:K29"/>
  <sheetViews>
    <sheetView workbookViewId="0" topLeftCell="A1">
      <selection activeCell="D9" sqref="D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'!C20</f>
        <v>Metody neurofizjologiczne - Metoda PNF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'!B20</f>
        <v>93.3808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4.1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4.1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2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90" t="s">
        <v>144</v>
      </c>
      <c r="B22" s="59" t="str">
        <f>A14</f>
        <v>mgr fizjoterapii/rehabilitacji</v>
      </c>
      <c r="C22" s="53">
        <v>1</v>
      </c>
      <c r="D22" s="53" t="s">
        <v>121</v>
      </c>
      <c r="E22" s="41">
        <v>60</v>
      </c>
      <c r="F22" s="42">
        <f>C14</f>
        <v>0.8609001493055556</v>
      </c>
      <c r="G22" s="42">
        <f>(E22/C22)*F22</f>
        <v>51.654008958333335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55.35587960034722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55.35587960034722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56.66803344650107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1C7C-1117-48BE-B628-DAA842AA526C}">
  <dimension ref="A1:K29"/>
  <sheetViews>
    <sheetView workbookViewId="0" topLeftCell="A16">
      <selection activeCell="H21" sqref="H21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'!C21</f>
        <v>Metody neurofizjologiczne - ćwiczenia wspomagane zastępczym sprzężeniem zwrotnym (biofeetback)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'!B21</f>
        <v>93.3810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3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s="88" customFormat="1" ht="30.6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71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90" t="s">
        <v>144</v>
      </c>
      <c r="B22" s="59" t="str">
        <f>A14</f>
        <v>mgr fizjoterapii/rehabilitacji</v>
      </c>
      <c r="C22" s="53">
        <v>1</v>
      </c>
      <c r="D22" s="53" t="s">
        <v>121</v>
      </c>
      <c r="E22" s="41">
        <v>30</v>
      </c>
      <c r="F22" s="42">
        <f>C14</f>
        <v>0.8609001493055556</v>
      </c>
      <c r="G22" s="42">
        <f>(E22/C22)*F22</f>
        <v>25.827004479166668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29.528875121180555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29.528875121180555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30.841028967334402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FD9C-BF07-49B9-B2CC-C8AAA3933527}">
  <dimension ref="A1:G25"/>
  <sheetViews>
    <sheetView tabSelected="1" workbookViewId="0" topLeftCell="A1">
      <selection activeCell="C2" sqref="C2:C3"/>
    </sheetView>
  </sheetViews>
  <sheetFormatPr defaultColWidth="9.140625" defaultRowHeight="15"/>
  <cols>
    <col min="1" max="1" width="9.140625" style="14" customWidth="1"/>
    <col min="2" max="2" width="20.28125" style="14" customWidth="1"/>
    <col min="3" max="3" width="60.421875" style="14" customWidth="1"/>
    <col min="4" max="4" width="23.28125" style="14" customWidth="1"/>
    <col min="5" max="5" width="19.57421875" style="14" customWidth="1"/>
    <col min="6" max="6" width="21.28125" style="14" customWidth="1"/>
    <col min="7" max="7" width="25.140625" style="14" customWidth="1"/>
    <col min="8" max="16384" width="9.140625" style="14" customWidth="1"/>
  </cols>
  <sheetData>
    <row r="1" spans="1:6" s="5" customFormat="1" ht="31.15" customHeight="1">
      <c r="A1" s="124" t="s">
        <v>155</v>
      </c>
      <c r="B1" s="124"/>
      <c r="C1" s="124"/>
      <c r="D1" s="124"/>
      <c r="E1" s="124"/>
      <c r="F1" s="124"/>
    </row>
    <row r="2" spans="1:6" ht="18" customHeight="1">
      <c r="A2" s="133" t="s">
        <v>73</v>
      </c>
      <c r="B2" s="133" t="s">
        <v>39</v>
      </c>
      <c r="C2" s="133" t="s">
        <v>1</v>
      </c>
      <c r="D2" s="100" t="s">
        <v>75</v>
      </c>
      <c r="E2" s="100" t="s">
        <v>76</v>
      </c>
      <c r="F2" s="134" t="s">
        <v>77</v>
      </c>
    </row>
    <row r="3" spans="1:7" ht="74.45" customHeight="1">
      <c r="A3" s="133"/>
      <c r="B3" s="133"/>
      <c r="C3" s="133"/>
      <c r="D3" s="101" t="s">
        <v>78</v>
      </c>
      <c r="E3" s="101" t="s">
        <v>79</v>
      </c>
      <c r="F3" s="135"/>
      <c r="G3" s="15"/>
    </row>
    <row r="4" spans="1:7" ht="18" customHeight="1">
      <c r="A4" s="16">
        <v>1</v>
      </c>
      <c r="B4" s="3" t="s">
        <v>2</v>
      </c>
      <c r="C4" s="2" t="s">
        <v>3</v>
      </c>
      <c r="D4" s="17">
        <f>'93.0109'!C27</f>
        <v>1.3121538461538462</v>
      </c>
      <c r="E4" s="17">
        <f>'93.0109'!C28</f>
        <v>18.939803284722224</v>
      </c>
      <c r="F4" s="18">
        <f>SUM(D4:E4)</f>
        <v>20.25195713087607</v>
      </c>
      <c r="G4" s="15"/>
    </row>
    <row r="5" spans="1:7" ht="18" customHeight="1">
      <c r="A5" s="16">
        <v>2</v>
      </c>
      <c r="B5" s="3" t="s">
        <v>4</v>
      </c>
      <c r="C5" s="2" t="s">
        <v>5</v>
      </c>
      <c r="D5" s="17">
        <f>'93.1121'!C27</f>
        <v>1.3121538461538462</v>
      </c>
      <c r="E5" s="17">
        <f>'93.1121'!C28</f>
        <v>25.224374374652776</v>
      </c>
      <c r="F5" s="18">
        <f aca="true" t="shared" si="0" ref="F5:F22">SUM(D5:E5)</f>
        <v>26.536528220806623</v>
      </c>
      <c r="G5" s="15"/>
    </row>
    <row r="6" spans="1:7" ht="18" customHeight="1">
      <c r="A6" s="16">
        <v>3</v>
      </c>
      <c r="B6" s="3" t="s">
        <v>6</v>
      </c>
      <c r="C6" s="2" t="s">
        <v>7</v>
      </c>
      <c r="D6" s="17">
        <f>'93.1131'!C27</f>
        <v>1.3121538461538462</v>
      </c>
      <c r="E6" s="17">
        <f>'93.1131'!C28</f>
        <v>51.05137885381944</v>
      </c>
      <c r="F6" s="18">
        <f t="shared" si="0"/>
        <v>52.36353269997329</v>
      </c>
      <c r="G6" s="15"/>
    </row>
    <row r="7" spans="1:7" ht="18" customHeight="1">
      <c r="A7" s="16">
        <v>4</v>
      </c>
      <c r="B7" s="3" t="s">
        <v>139</v>
      </c>
      <c r="C7" s="2" t="s">
        <v>8</v>
      </c>
      <c r="D7" s="17">
        <f>'93.1132'!C27</f>
        <v>1.3121538461538462</v>
      </c>
      <c r="E7" s="17">
        <f>'93.1132'!C28</f>
        <v>8.006371388541668</v>
      </c>
      <c r="F7" s="18">
        <f t="shared" si="0"/>
        <v>9.318525234695514</v>
      </c>
      <c r="G7" s="15"/>
    </row>
    <row r="8" spans="1:6" ht="18" customHeight="1">
      <c r="A8" s="16">
        <v>5</v>
      </c>
      <c r="B8" s="3" t="s">
        <v>9</v>
      </c>
      <c r="C8" s="2" t="s">
        <v>10</v>
      </c>
      <c r="D8" s="17">
        <f>'93.1139'!C27</f>
        <v>1.3121538461538462</v>
      </c>
      <c r="E8" s="17">
        <f>'93.1139'!C28</f>
        <v>11.363923848971355</v>
      </c>
      <c r="F8" s="18">
        <f t="shared" si="0"/>
        <v>12.676077695125201</v>
      </c>
    </row>
    <row r="9" spans="1:6" ht="18" customHeight="1">
      <c r="A9" s="16">
        <v>6</v>
      </c>
      <c r="B9" s="3" t="s">
        <v>11</v>
      </c>
      <c r="C9" s="2" t="s">
        <v>12</v>
      </c>
      <c r="D9" s="17">
        <f>'93.1202'!C27</f>
        <v>1.3121538461538462</v>
      </c>
      <c r="E9" s="17">
        <f>'93.1202'!C28</f>
        <v>11.363923848971355</v>
      </c>
      <c r="F9" s="18">
        <f t="shared" si="0"/>
        <v>12.676077695125201</v>
      </c>
    </row>
    <row r="10" spans="1:6" ht="18" customHeight="1">
      <c r="A10" s="16">
        <v>7</v>
      </c>
      <c r="B10" s="3" t="s">
        <v>13</v>
      </c>
      <c r="C10" s="2" t="s">
        <v>14</v>
      </c>
      <c r="D10" s="17">
        <f>'93.1205'!C27</f>
        <v>1.3121538461538462</v>
      </c>
      <c r="E10" s="17">
        <f>'93.1205'!C28</f>
        <v>8.006371388541668</v>
      </c>
      <c r="F10" s="18">
        <f t="shared" si="0"/>
        <v>9.318525234695514</v>
      </c>
    </row>
    <row r="11" spans="1:6" ht="18" customHeight="1">
      <c r="A11" s="16">
        <v>8</v>
      </c>
      <c r="B11" s="3" t="s">
        <v>15</v>
      </c>
      <c r="C11" s="2" t="s">
        <v>16</v>
      </c>
      <c r="D11" s="17">
        <f>'93.1301'!C27</f>
        <v>1.3121538461538462</v>
      </c>
      <c r="E11" s="17">
        <f>'93.1301'!C28</f>
        <v>10.589071836458334</v>
      </c>
      <c r="F11" s="18">
        <f t="shared" si="0"/>
        <v>11.90122568261218</v>
      </c>
    </row>
    <row r="12" spans="1:6" ht="18" customHeight="1">
      <c r="A12" s="16">
        <v>9</v>
      </c>
      <c r="B12" s="3" t="s">
        <v>17</v>
      </c>
      <c r="C12" s="2" t="s">
        <v>18</v>
      </c>
      <c r="D12" s="17">
        <f>'93.1303'!C27</f>
        <v>1.3121538461538462</v>
      </c>
      <c r="E12" s="17">
        <f>'93.1303'!C28</f>
        <v>9.728171687152779</v>
      </c>
      <c r="F12" s="18">
        <f t="shared" si="0"/>
        <v>11.040325533306625</v>
      </c>
    </row>
    <row r="13" spans="1:6" ht="18" customHeight="1">
      <c r="A13" s="16">
        <v>10</v>
      </c>
      <c r="B13" s="3" t="s">
        <v>19</v>
      </c>
      <c r="C13" s="2" t="s">
        <v>20</v>
      </c>
      <c r="D13" s="17">
        <f>'93.1305'!C27</f>
        <v>1.3121538461538462</v>
      </c>
      <c r="E13" s="17">
        <f>'93.1305'!C28</f>
        <v>9.878443607275752</v>
      </c>
      <c r="F13" s="18">
        <f t="shared" si="0"/>
        <v>11.190597453429598</v>
      </c>
    </row>
    <row r="14" spans="1:6" ht="18.6" customHeight="1">
      <c r="A14" s="16">
        <v>11</v>
      </c>
      <c r="B14" s="3" t="s">
        <v>21</v>
      </c>
      <c r="C14" s="2" t="s">
        <v>22</v>
      </c>
      <c r="D14" s="17">
        <f>'93.1602'!C27</f>
        <v>1.3121538461538462</v>
      </c>
      <c r="E14" s="17">
        <f>'93.1602'!C28</f>
        <v>13.171772284375</v>
      </c>
      <c r="F14" s="18">
        <f t="shared" si="0"/>
        <v>14.483926130528847</v>
      </c>
    </row>
    <row r="15" spans="1:6" ht="18" customHeight="1">
      <c r="A15" s="16">
        <v>12</v>
      </c>
      <c r="B15" s="3" t="s">
        <v>23</v>
      </c>
      <c r="C15" s="2" t="s">
        <v>24</v>
      </c>
      <c r="D15" s="17">
        <f>'93.1812'!C27</f>
        <v>1.3121538461538462</v>
      </c>
      <c r="E15" s="17">
        <f>'93.1812'!C28</f>
        <v>11.363923848971355</v>
      </c>
      <c r="F15" s="18">
        <f t="shared" si="0"/>
        <v>12.676077695125201</v>
      </c>
    </row>
    <row r="16" spans="1:6" ht="19.15" customHeight="1">
      <c r="A16" s="16">
        <v>13</v>
      </c>
      <c r="B16" s="3" t="s">
        <v>25</v>
      </c>
      <c r="C16" s="2" t="s">
        <v>26</v>
      </c>
      <c r="D16" s="17">
        <f>'93.1901'!C27</f>
        <v>1.3121538461538462</v>
      </c>
      <c r="E16" s="17">
        <f>'93.1901'!C28</f>
        <v>14.33488433236256</v>
      </c>
      <c r="F16" s="18">
        <f t="shared" si="0"/>
        <v>15.647038178516405</v>
      </c>
    </row>
    <row r="17" spans="1:6" ht="19.15" customHeight="1">
      <c r="A17" s="16">
        <v>14</v>
      </c>
      <c r="B17" s="3" t="s">
        <v>27</v>
      </c>
      <c r="C17" s="2" t="s">
        <v>28</v>
      </c>
      <c r="D17" s="17">
        <f>'93.1903'!C27</f>
        <v>1.3121538461538462</v>
      </c>
      <c r="E17" s="17">
        <f>'93.1903'!C28</f>
        <v>5.100833384635417</v>
      </c>
      <c r="F17" s="18">
        <f t="shared" si="0"/>
        <v>6.412987230789263</v>
      </c>
    </row>
    <row r="18" spans="1:6" ht="19.15" customHeight="1">
      <c r="A18" s="16">
        <v>15</v>
      </c>
      <c r="B18" s="3" t="s">
        <v>29</v>
      </c>
      <c r="C18" s="2" t="s">
        <v>30</v>
      </c>
      <c r="D18" s="17">
        <f>'93.2102'!C27</f>
        <v>1.3121538461538462</v>
      </c>
      <c r="E18" s="17">
        <f>'93.2102'!C28</f>
        <v>14.33488433236256</v>
      </c>
      <c r="F18" s="18">
        <f t="shared" si="0"/>
        <v>15.647038178516405</v>
      </c>
    </row>
    <row r="19" spans="1:6" ht="19.15" customHeight="1">
      <c r="A19" s="16">
        <v>16</v>
      </c>
      <c r="B19" s="3" t="s">
        <v>31</v>
      </c>
      <c r="C19" s="2" t="s">
        <v>32</v>
      </c>
      <c r="D19" s="17">
        <f>'93.2202'!C26</f>
        <v>1.02</v>
      </c>
      <c r="E19" s="17">
        <f>'93.2202'!C27</f>
        <v>12.310872135069445</v>
      </c>
      <c r="F19" s="18">
        <f t="shared" si="0"/>
        <v>13.330872135069445</v>
      </c>
    </row>
    <row r="20" spans="1:6" ht="19.15" customHeight="1">
      <c r="A20" s="16">
        <v>17</v>
      </c>
      <c r="B20" s="3" t="s">
        <v>33</v>
      </c>
      <c r="C20" s="2" t="s">
        <v>34</v>
      </c>
      <c r="D20" s="17">
        <f>'93.2204'!C26</f>
        <v>1.02</v>
      </c>
      <c r="E20" s="17">
        <f>'93.2204'!C27</f>
        <v>12.310872135069445</v>
      </c>
      <c r="F20" s="18">
        <f t="shared" si="0"/>
        <v>13.330872135069445</v>
      </c>
    </row>
    <row r="21" spans="1:6" ht="19.15" customHeight="1">
      <c r="A21" s="16">
        <v>18</v>
      </c>
      <c r="B21" s="3" t="s">
        <v>35</v>
      </c>
      <c r="C21" s="2" t="s">
        <v>36</v>
      </c>
      <c r="D21" s="17">
        <f>'93.3808'!C27</f>
        <v>1.3121538461538462</v>
      </c>
      <c r="E21" s="17">
        <f>'93.3808'!C28</f>
        <v>55.35587960034722</v>
      </c>
      <c r="F21" s="18">
        <f t="shared" si="0"/>
        <v>56.66803344650107</v>
      </c>
    </row>
    <row r="22" spans="1:6" ht="35.45" customHeight="1">
      <c r="A22" s="16">
        <v>19</v>
      </c>
      <c r="B22" s="3" t="s">
        <v>37</v>
      </c>
      <c r="C22" s="2" t="s">
        <v>38</v>
      </c>
      <c r="D22" s="17">
        <f>'93.3810'!C27</f>
        <v>1.3121538461538462</v>
      </c>
      <c r="E22" s="17">
        <f>'93.3810'!C28</f>
        <v>29.528875121180555</v>
      </c>
      <c r="F22" s="18">
        <f t="shared" si="0"/>
        <v>30.841028967334402</v>
      </c>
    </row>
    <row r="24" ht="18" customHeight="1">
      <c r="D24" s="19"/>
    </row>
    <row r="25" spans="1:6" ht="57" customHeight="1">
      <c r="A25" s="132" t="s">
        <v>151</v>
      </c>
      <c r="B25" s="132"/>
      <c r="C25" s="132"/>
      <c r="D25" s="20" t="s">
        <v>80</v>
      </c>
      <c r="E25" s="20"/>
      <c r="F25" s="20" t="s">
        <v>81</v>
      </c>
    </row>
  </sheetData>
  <mergeCells count="6">
    <mergeCell ref="A25:C25"/>
    <mergeCell ref="A1:F1"/>
    <mergeCell ref="A2:A3"/>
    <mergeCell ref="B2:B3"/>
    <mergeCell ref="C2:C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61CC-3F98-4BE4-BFD4-787669CE77A5}">
  <dimension ref="A1:K29"/>
  <sheetViews>
    <sheetView workbookViewId="0" topLeftCell="A1">
      <selection activeCell="E10" sqref="E10"/>
    </sheetView>
  </sheetViews>
  <sheetFormatPr defaultColWidth="9.140625" defaultRowHeight="15"/>
  <cols>
    <col min="1" max="1" width="6.140625" style="14" customWidth="1"/>
    <col min="2" max="2" width="16.57421875" style="14" customWidth="1"/>
    <col min="3" max="3" width="61.7109375" style="14" customWidth="1"/>
    <col min="4" max="4" width="20.7109375" style="14" customWidth="1"/>
    <col min="5" max="5" width="19.57421875" style="14" customWidth="1"/>
    <col min="6" max="6" width="14.28125" style="14" customWidth="1"/>
    <col min="7" max="7" width="11.28125" style="14" customWidth="1"/>
    <col min="8" max="8" width="13.57421875" style="14" customWidth="1"/>
    <col min="9" max="9" width="12.57421875" style="14" customWidth="1"/>
    <col min="10" max="10" width="12.7109375" style="14" customWidth="1"/>
    <col min="11" max="16384" width="9.140625" style="14" customWidth="1"/>
  </cols>
  <sheetData>
    <row r="1" spans="1:10" s="5" customFormat="1" ht="31.15" customHeight="1">
      <c r="A1" s="124" t="s">
        <v>161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0.45" customHeight="1">
      <c r="A2" s="133" t="s">
        <v>73</v>
      </c>
      <c r="B2" s="133" t="s">
        <v>39</v>
      </c>
      <c r="C2" s="133" t="s">
        <v>1</v>
      </c>
      <c r="D2" s="100" t="s">
        <v>75</v>
      </c>
      <c r="E2" s="100" t="s">
        <v>76</v>
      </c>
      <c r="F2" s="134" t="s">
        <v>77</v>
      </c>
      <c r="G2" s="139" t="s">
        <v>82</v>
      </c>
      <c r="H2" s="133" t="s">
        <v>83</v>
      </c>
      <c r="I2" s="133" t="s">
        <v>84</v>
      </c>
      <c r="J2" s="133" t="s">
        <v>85</v>
      </c>
    </row>
    <row r="3" spans="1:10" ht="99.6" customHeight="1">
      <c r="A3" s="133"/>
      <c r="B3" s="133"/>
      <c r="C3" s="133"/>
      <c r="D3" s="101" t="s">
        <v>86</v>
      </c>
      <c r="E3" s="101" t="s">
        <v>79</v>
      </c>
      <c r="F3" s="135"/>
      <c r="G3" s="139"/>
      <c r="H3" s="133"/>
      <c r="I3" s="133"/>
      <c r="J3" s="133"/>
    </row>
    <row r="4" spans="1:10" s="21" customFormat="1" ht="15.75" customHeight="1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 t="s">
        <v>87</v>
      </c>
      <c r="G4" s="102">
        <v>7</v>
      </c>
      <c r="H4" s="102" t="s">
        <v>88</v>
      </c>
      <c r="I4" s="102">
        <v>9</v>
      </c>
      <c r="J4" s="102" t="s">
        <v>89</v>
      </c>
    </row>
    <row r="5" spans="1:11" ht="18" customHeight="1">
      <c r="A5" s="16">
        <v>1</v>
      </c>
      <c r="B5" s="3" t="s">
        <v>2</v>
      </c>
      <c r="C5" s="2" t="s">
        <v>3</v>
      </c>
      <c r="D5" s="22">
        <f>'Zest.jedn.kosztów normatywnych'!D4</f>
        <v>1.3121538461538462</v>
      </c>
      <c r="E5" s="22">
        <f>'Zest.jedn.kosztów normatywnych'!E4</f>
        <v>18.939803284722224</v>
      </c>
      <c r="F5" s="18">
        <f>D5+E5</f>
        <v>20.25195713087607</v>
      </c>
      <c r="G5" s="23">
        <v>280</v>
      </c>
      <c r="H5" s="24">
        <f>F5*G5</f>
        <v>5670.5479966453</v>
      </c>
      <c r="I5" s="25">
        <f aca="true" t="shared" si="0" ref="I5:I23">$D$27</f>
        <v>1.4939080295712273</v>
      </c>
      <c r="J5" s="24">
        <f>F5*I5</f>
        <v>30.254561372348036</v>
      </c>
      <c r="K5" s="114"/>
    </row>
    <row r="6" spans="1:11" ht="18" customHeight="1">
      <c r="A6" s="16">
        <v>2</v>
      </c>
      <c r="B6" s="3" t="s">
        <v>4</v>
      </c>
      <c r="C6" s="2" t="s">
        <v>5</v>
      </c>
      <c r="D6" s="22">
        <f>'Zest.jedn.kosztów normatywnych'!D5</f>
        <v>1.3121538461538462</v>
      </c>
      <c r="E6" s="22">
        <f>'Zest.jedn.kosztów normatywnych'!E5</f>
        <v>25.224374374652776</v>
      </c>
      <c r="F6" s="18">
        <f aca="true" t="shared" si="1" ref="F6:F23">D6+E6</f>
        <v>26.536528220806623</v>
      </c>
      <c r="G6" s="23">
        <v>90</v>
      </c>
      <c r="H6" s="24">
        <f aca="true" t="shared" si="2" ref="H6:H23">F6*G6</f>
        <v>2388.287539872596</v>
      </c>
      <c r="I6" s="25">
        <f t="shared" si="0"/>
        <v>1.4939080295712273</v>
      </c>
      <c r="J6" s="24">
        <f aca="true" t="shared" si="3" ref="J6:J23">F6*I6</f>
        <v>39.64313258600649</v>
      </c>
      <c r="K6" s="114"/>
    </row>
    <row r="7" spans="1:11" ht="18" customHeight="1">
      <c r="A7" s="16">
        <v>3</v>
      </c>
      <c r="B7" s="3" t="s">
        <v>6</v>
      </c>
      <c r="C7" s="2" t="s">
        <v>7</v>
      </c>
      <c r="D7" s="22">
        <f>'Zest.jedn.kosztów normatywnych'!D6</f>
        <v>1.3121538461538462</v>
      </c>
      <c r="E7" s="22">
        <f>'Zest.jedn.kosztów normatywnych'!E6</f>
        <v>51.05137885381944</v>
      </c>
      <c r="F7" s="18">
        <f t="shared" si="1"/>
        <v>52.36353269997329</v>
      </c>
      <c r="G7" s="23">
        <v>197</v>
      </c>
      <c r="H7" s="24">
        <f t="shared" si="2"/>
        <v>10315.615941894739</v>
      </c>
      <c r="I7" s="25">
        <f t="shared" si="0"/>
        <v>1.4939080295712273</v>
      </c>
      <c r="J7" s="24">
        <f t="shared" si="3"/>
        <v>78.22630195720562</v>
      </c>
      <c r="K7" s="114"/>
    </row>
    <row r="8" spans="1:11" ht="18" customHeight="1">
      <c r="A8" s="16">
        <v>4</v>
      </c>
      <c r="B8" s="3" t="s">
        <v>139</v>
      </c>
      <c r="C8" s="2" t="s">
        <v>8</v>
      </c>
      <c r="D8" s="22">
        <f>'Zest.jedn.kosztów normatywnych'!D7</f>
        <v>1.3121538461538462</v>
      </c>
      <c r="E8" s="22">
        <f>'Zest.jedn.kosztów normatywnych'!E7</f>
        <v>8.006371388541668</v>
      </c>
      <c r="F8" s="18">
        <f t="shared" si="1"/>
        <v>9.318525234695514</v>
      </c>
      <c r="G8" s="23">
        <v>213</v>
      </c>
      <c r="H8" s="24">
        <f t="shared" si="2"/>
        <v>1984.8458749901445</v>
      </c>
      <c r="I8" s="25">
        <f t="shared" si="0"/>
        <v>1.4939080295712273</v>
      </c>
      <c r="J8" s="24">
        <f t="shared" si="3"/>
        <v>13.921019671873733</v>
      </c>
      <c r="K8" s="114"/>
    </row>
    <row r="9" spans="1:11" ht="18" customHeight="1">
      <c r="A9" s="16">
        <v>5</v>
      </c>
      <c r="B9" s="3" t="s">
        <v>9</v>
      </c>
      <c r="C9" s="2" t="s">
        <v>10</v>
      </c>
      <c r="D9" s="22">
        <f>'Zest.jedn.kosztów normatywnych'!D8</f>
        <v>1.3121538461538462</v>
      </c>
      <c r="E9" s="22">
        <f>'Zest.jedn.kosztów normatywnych'!E8</f>
        <v>11.363923848971355</v>
      </c>
      <c r="F9" s="18">
        <f t="shared" si="1"/>
        <v>12.676077695125201</v>
      </c>
      <c r="G9" s="23">
        <v>83</v>
      </c>
      <c r="H9" s="24">
        <f t="shared" si="2"/>
        <v>1052.1144486953917</v>
      </c>
      <c r="I9" s="25">
        <f t="shared" si="0"/>
        <v>1.4939080295712273</v>
      </c>
      <c r="J9" s="24">
        <f t="shared" si="3"/>
        <v>18.936894252216273</v>
      </c>
      <c r="K9" s="114"/>
    </row>
    <row r="10" spans="1:11" ht="18" customHeight="1">
      <c r="A10" s="16">
        <v>6</v>
      </c>
      <c r="B10" s="3" t="s">
        <v>11</v>
      </c>
      <c r="C10" s="2" t="s">
        <v>12</v>
      </c>
      <c r="D10" s="22">
        <f>'Zest.jedn.kosztów normatywnych'!D9</f>
        <v>1.3121538461538462</v>
      </c>
      <c r="E10" s="22">
        <f>'Zest.jedn.kosztów normatywnych'!E9</f>
        <v>11.363923848971355</v>
      </c>
      <c r="F10" s="18">
        <f t="shared" si="1"/>
        <v>12.676077695125201</v>
      </c>
      <c r="G10" s="23">
        <v>437</v>
      </c>
      <c r="H10" s="24">
        <f t="shared" si="2"/>
        <v>5539.445952769713</v>
      </c>
      <c r="I10" s="25">
        <f t="shared" si="0"/>
        <v>1.4939080295712273</v>
      </c>
      <c r="J10" s="24">
        <f t="shared" si="3"/>
        <v>18.936894252216273</v>
      </c>
      <c r="K10" s="114"/>
    </row>
    <row r="11" spans="1:11" ht="18" customHeight="1">
      <c r="A11" s="16">
        <v>7</v>
      </c>
      <c r="B11" s="3" t="s">
        <v>13</v>
      </c>
      <c r="C11" s="2" t="s">
        <v>14</v>
      </c>
      <c r="D11" s="22">
        <f>'Zest.jedn.kosztów normatywnych'!D10</f>
        <v>1.3121538461538462</v>
      </c>
      <c r="E11" s="22">
        <f>'Zest.jedn.kosztów normatywnych'!E10</f>
        <v>8.006371388541668</v>
      </c>
      <c r="F11" s="18">
        <f t="shared" si="1"/>
        <v>9.318525234695514</v>
      </c>
      <c r="G11" s="23">
        <v>721</v>
      </c>
      <c r="H11" s="24">
        <f t="shared" si="2"/>
        <v>6718.656694215466</v>
      </c>
      <c r="I11" s="25">
        <f t="shared" si="0"/>
        <v>1.4939080295712273</v>
      </c>
      <c r="J11" s="24">
        <f t="shared" si="3"/>
        <v>13.921019671873733</v>
      </c>
      <c r="K11" s="114"/>
    </row>
    <row r="12" spans="1:11" ht="18" customHeight="1">
      <c r="A12" s="16">
        <v>8</v>
      </c>
      <c r="B12" s="3" t="s">
        <v>15</v>
      </c>
      <c r="C12" s="2" t="s">
        <v>16</v>
      </c>
      <c r="D12" s="22">
        <f>'Zest.jedn.kosztów normatywnych'!D11</f>
        <v>1.3121538461538462</v>
      </c>
      <c r="E12" s="22">
        <f>'Zest.jedn.kosztów normatywnych'!E11</f>
        <v>10.589071836458334</v>
      </c>
      <c r="F12" s="18">
        <f t="shared" si="1"/>
        <v>11.90122568261218</v>
      </c>
      <c r="G12" s="23">
        <v>93</v>
      </c>
      <c r="H12" s="24">
        <f t="shared" si="2"/>
        <v>1106.8139884829327</v>
      </c>
      <c r="I12" s="25">
        <f t="shared" si="0"/>
        <v>1.4939080295712273</v>
      </c>
      <c r="J12" s="24">
        <f t="shared" si="3"/>
        <v>17.779336608993646</v>
      </c>
      <c r="K12" s="114"/>
    </row>
    <row r="13" spans="1:11" ht="18" customHeight="1">
      <c r="A13" s="16">
        <v>9</v>
      </c>
      <c r="B13" s="3" t="s">
        <v>17</v>
      </c>
      <c r="C13" s="2" t="s">
        <v>18</v>
      </c>
      <c r="D13" s="22">
        <f>'Zest.jedn.kosztów normatywnych'!D12</f>
        <v>1.3121538461538462</v>
      </c>
      <c r="E13" s="22">
        <f>'Zest.jedn.kosztów normatywnych'!E12</f>
        <v>9.728171687152779</v>
      </c>
      <c r="F13" s="18">
        <f t="shared" si="1"/>
        <v>11.040325533306625</v>
      </c>
      <c r="G13" s="23">
        <v>6</v>
      </c>
      <c r="H13" s="24">
        <f t="shared" si="2"/>
        <v>66.24195319983974</v>
      </c>
      <c r="I13" s="25">
        <f t="shared" si="0"/>
        <v>1.4939080295712273</v>
      </c>
      <c r="J13" s="24">
        <f t="shared" si="3"/>
        <v>16.493230963287008</v>
      </c>
      <c r="K13" s="114"/>
    </row>
    <row r="14" spans="1:11" ht="18" customHeight="1">
      <c r="A14" s="16">
        <v>10</v>
      </c>
      <c r="B14" s="3" t="s">
        <v>19</v>
      </c>
      <c r="C14" s="2" t="s">
        <v>20</v>
      </c>
      <c r="D14" s="22">
        <f>'Zest.jedn.kosztów normatywnych'!D13</f>
        <v>1.3121538461538462</v>
      </c>
      <c r="E14" s="22">
        <f>'Zest.jedn.kosztów normatywnych'!E13</f>
        <v>9.878443607275752</v>
      </c>
      <c r="F14" s="18">
        <f t="shared" si="1"/>
        <v>11.190597453429598</v>
      </c>
      <c r="G14" s="23">
        <v>271</v>
      </c>
      <c r="H14" s="24">
        <f t="shared" si="2"/>
        <v>3032.651909879421</v>
      </c>
      <c r="I14" s="25">
        <f t="shared" si="0"/>
        <v>1.4939080295712273</v>
      </c>
      <c r="J14" s="24">
        <f t="shared" si="3"/>
        <v>16.717723391377806</v>
      </c>
      <c r="K14" s="114"/>
    </row>
    <row r="15" spans="1:11" ht="18" customHeight="1">
      <c r="A15" s="16">
        <v>11</v>
      </c>
      <c r="B15" s="3" t="s">
        <v>21</v>
      </c>
      <c r="C15" s="2" t="s">
        <v>22</v>
      </c>
      <c r="D15" s="22">
        <f>'Zest.jedn.kosztów normatywnych'!D14</f>
        <v>1.3121538461538462</v>
      </c>
      <c r="E15" s="22">
        <f>'Zest.jedn.kosztów normatywnych'!E14</f>
        <v>13.171772284375</v>
      </c>
      <c r="F15" s="18">
        <f t="shared" si="1"/>
        <v>14.483926130528847</v>
      </c>
      <c r="G15" s="23">
        <v>496</v>
      </c>
      <c r="H15" s="24">
        <f t="shared" si="2"/>
        <v>7184.027360742308</v>
      </c>
      <c r="I15" s="25">
        <f t="shared" si="0"/>
        <v>1.4939080295712273</v>
      </c>
      <c r="J15" s="24">
        <f t="shared" si="3"/>
        <v>21.637653546113558</v>
      </c>
      <c r="K15" s="114"/>
    </row>
    <row r="16" spans="1:11" ht="18" customHeight="1">
      <c r="A16" s="16">
        <v>12</v>
      </c>
      <c r="B16" s="3" t="s">
        <v>23</v>
      </c>
      <c r="C16" s="2" t="s">
        <v>24</v>
      </c>
      <c r="D16" s="22">
        <f>'Zest.jedn.kosztów normatywnych'!D15</f>
        <v>1.3121538461538462</v>
      </c>
      <c r="E16" s="22">
        <f>'Zest.jedn.kosztów normatywnych'!E15</f>
        <v>11.363923848971355</v>
      </c>
      <c r="F16" s="18">
        <f t="shared" si="1"/>
        <v>12.676077695125201</v>
      </c>
      <c r="G16" s="23">
        <v>476</v>
      </c>
      <c r="H16" s="24">
        <f t="shared" si="2"/>
        <v>6033.812982879595</v>
      </c>
      <c r="I16" s="25">
        <f t="shared" si="0"/>
        <v>1.4939080295712273</v>
      </c>
      <c r="J16" s="24">
        <f t="shared" si="3"/>
        <v>18.936894252216273</v>
      </c>
      <c r="K16" s="114"/>
    </row>
    <row r="17" spans="1:11" ht="18" customHeight="1">
      <c r="A17" s="16">
        <v>13</v>
      </c>
      <c r="B17" s="3" t="s">
        <v>25</v>
      </c>
      <c r="C17" s="2" t="s">
        <v>26</v>
      </c>
      <c r="D17" s="22">
        <f>'Zest.jedn.kosztów normatywnych'!D16</f>
        <v>1.3121538461538462</v>
      </c>
      <c r="E17" s="22">
        <f>'Zest.jedn.kosztów normatywnych'!E16</f>
        <v>14.33488433236256</v>
      </c>
      <c r="F17" s="18">
        <f t="shared" si="1"/>
        <v>15.647038178516405</v>
      </c>
      <c r="G17" s="23">
        <v>5</v>
      </c>
      <c r="H17" s="24">
        <f t="shared" si="2"/>
        <v>78.23519089258203</v>
      </c>
      <c r="I17" s="25">
        <f t="shared" si="0"/>
        <v>1.4939080295712273</v>
      </c>
      <c r="J17" s="24">
        <f t="shared" si="3"/>
        <v>23.375235973893208</v>
      </c>
      <c r="K17" s="114"/>
    </row>
    <row r="18" spans="1:11" ht="18" customHeight="1">
      <c r="A18" s="16">
        <v>14</v>
      </c>
      <c r="B18" s="3" t="s">
        <v>27</v>
      </c>
      <c r="C18" s="2" t="s">
        <v>28</v>
      </c>
      <c r="D18" s="22">
        <f>'Zest.jedn.kosztów normatywnych'!D17</f>
        <v>1.3121538461538462</v>
      </c>
      <c r="E18" s="22">
        <f>'Zest.jedn.kosztów normatywnych'!E17</f>
        <v>5.100833384635417</v>
      </c>
      <c r="F18" s="18">
        <f t="shared" si="1"/>
        <v>6.412987230789263</v>
      </c>
      <c r="G18" s="23">
        <v>32</v>
      </c>
      <c r="H18" s="24">
        <f t="shared" si="2"/>
        <v>205.2155913852564</v>
      </c>
      <c r="I18" s="25">
        <f t="shared" si="0"/>
        <v>1.4939080295712273</v>
      </c>
      <c r="J18" s="24">
        <f t="shared" si="3"/>
        <v>9.580413117613828</v>
      </c>
      <c r="K18" s="114"/>
    </row>
    <row r="19" spans="1:11" ht="18" customHeight="1">
      <c r="A19" s="16">
        <v>15</v>
      </c>
      <c r="B19" s="3" t="s">
        <v>29</v>
      </c>
      <c r="C19" s="2" t="s">
        <v>30</v>
      </c>
      <c r="D19" s="22">
        <f>'Zest.jedn.kosztów normatywnych'!D18</f>
        <v>1.3121538461538462</v>
      </c>
      <c r="E19" s="22">
        <f>'Zest.jedn.kosztów normatywnych'!E18</f>
        <v>14.33488433236256</v>
      </c>
      <c r="F19" s="18">
        <f t="shared" si="1"/>
        <v>15.647038178516405</v>
      </c>
      <c r="G19" s="23">
        <v>53</v>
      </c>
      <c r="H19" s="24">
        <f t="shared" si="2"/>
        <v>829.2930234613694</v>
      </c>
      <c r="I19" s="25">
        <f t="shared" si="0"/>
        <v>1.4939080295712273</v>
      </c>
      <c r="J19" s="24">
        <f t="shared" si="3"/>
        <v>23.375235973893208</v>
      </c>
      <c r="K19" s="114"/>
    </row>
    <row r="20" spans="1:11" ht="18" customHeight="1">
      <c r="A20" s="16">
        <v>16</v>
      </c>
      <c r="B20" s="3" t="s">
        <v>31</v>
      </c>
      <c r="C20" s="2" t="s">
        <v>32</v>
      </c>
      <c r="D20" s="22">
        <f>'Zest.jedn.kosztów normatywnych'!D19</f>
        <v>1.02</v>
      </c>
      <c r="E20" s="22">
        <f>'Zest.jedn.kosztów normatywnych'!E19</f>
        <v>12.310872135069445</v>
      </c>
      <c r="F20" s="18">
        <f t="shared" si="1"/>
        <v>13.330872135069445</v>
      </c>
      <c r="G20" s="23">
        <v>340</v>
      </c>
      <c r="H20" s="24">
        <f t="shared" si="2"/>
        <v>4532.496525923611</v>
      </c>
      <c r="I20" s="25">
        <f t="shared" si="0"/>
        <v>1.4939080295712273</v>
      </c>
      <c r="J20" s="24">
        <f t="shared" si="3"/>
        <v>19.915096923767575</v>
      </c>
      <c r="K20" s="114"/>
    </row>
    <row r="21" spans="1:11" ht="18" customHeight="1">
      <c r="A21" s="16">
        <v>17</v>
      </c>
      <c r="B21" s="3" t="s">
        <v>33</v>
      </c>
      <c r="C21" s="2" t="s">
        <v>34</v>
      </c>
      <c r="D21" s="22">
        <f>'Zest.jedn.kosztów normatywnych'!D20</f>
        <v>1.02</v>
      </c>
      <c r="E21" s="22">
        <f>'Zest.jedn.kosztów normatywnych'!E20</f>
        <v>12.310872135069445</v>
      </c>
      <c r="F21" s="18">
        <f t="shared" si="1"/>
        <v>13.330872135069445</v>
      </c>
      <c r="G21" s="23">
        <v>249</v>
      </c>
      <c r="H21" s="24">
        <f t="shared" si="2"/>
        <v>3319.3871616322917</v>
      </c>
      <c r="I21" s="25">
        <f t="shared" si="0"/>
        <v>1.4939080295712273</v>
      </c>
      <c r="J21" s="24">
        <f t="shared" si="3"/>
        <v>19.915096923767575</v>
      </c>
      <c r="K21" s="114"/>
    </row>
    <row r="22" spans="1:11" ht="18" customHeight="1">
      <c r="A22" s="16">
        <v>18</v>
      </c>
      <c r="B22" s="3" t="s">
        <v>35</v>
      </c>
      <c r="C22" s="2" t="s">
        <v>36</v>
      </c>
      <c r="D22" s="22">
        <f>'Zest.jedn.kosztów normatywnych'!D21</f>
        <v>1.3121538461538462</v>
      </c>
      <c r="E22" s="22">
        <f>'Zest.jedn.kosztów normatywnych'!E21</f>
        <v>55.35587960034722</v>
      </c>
      <c r="F22" s="18">
        <f t="shared" si="1"/>
        <v>56.66803344650107</v>
      </c>
      <c r="G22" s="23">
        <v>68</v>
      </c>
      <c r="H22" s="24">
        <f t="shared" si="2"/>
        <v>3853.426274362073</v>
      </c>
      <c r="I22" s="25">
        <f t="shared" si="0"/>
        <v>1.4939080295712273</v>
      </c>
      <c r="J22" s="24">
        <f t="shared" si="3"/>
        <v>84.65683018573881</v>
      </c>
      <c r="K22" s="114"/>
    </row>
    <row r="23" spans="1:11" ht="33.6" customHeight="1">
      <c r="A23" s="16">
        <v>19</v>
      </c>
      <c r="B23" s="3" t="s">
        <v>37</v>
      </c>
      <c r="C23" s="2" t="s">
        <v>38</v>
      </c>
      <c r="D23" s="22">
        <f>'Zest.jedn.kosztów normatywnych'!D22</f>
        <v>1.3121538461538462</v>
      </c>
      <c r="E23" s="22">
        <f>'Zest.jedn.kosztów normatywnych'!E22</f>
        <v>29.528875121180555</v>
      </c>
      <c r="F23" s="18">
        <f t="shared" si="1"/>
        <v>30.841028967334402</v>
      </c>
      <c r="G23" s="23">
        <v>1772</v>
      </c>
      <c r="H23" s="24">
        <f t="shared" si="2"/>
        <v>54650.30333011656</v>
      </c>
      <c r="I23" s="25">
        <f t="shared" si="0"/>
        <v>1.4939080295712273</v>
      </c>
      <c r="J23" s="24">
        <f t="shared" si="3"/>
        <v>46.07366081453968</v>
      </c>
      <c r="K23" s="114"/>
    </row>
    <row r="24" spans="1:8" ht="21" customHeight="1">
      <c r="A24" s="136" t="s">
        <v>90</v>
      </c>
      <c r="B24" s="137"/>
      <c r="C24" s="137"/>
      <c r="D24" s="137"/>
      <c r="E24" s="137"/>
      <c r="F24" s="137"/>
      <c r="G24" s="138"/>
      <c r="H24" s="107">
        <f>SUM(H5:H23)</f>
        <v>118561.41974204121</v>
      </c>
    </row>
    <row r="25" spans="3:7" s="26" customFormat="1" ht="18" customHeight="1">
      <c r="C25" s="103" t="s">
        <v>150</v>
      </c>
      <c r="D25" s="105">
        <v>177119.85695</v>
      </c>
      <c r="E25" s="92"/>
      <c r="F25" s="92"/>
      <c r="G25" s="92"/>
    </row>
    <row r="26" spans="3:7" s="26" customFormat="1" ht="18" customHeight="1">
      <c r="C26" s="103" t="s">
        <v>90</v>
      </c>
      <c r="D26" s="106">
        <f>H24</f>
        <v>118561.41974204121</v>
      </c>
      <c r="E26" s="93"/>
      <c r="F26" s="92"/>
      <c r="G26" s="92"/>
    </row>
    <row r="27" spans="3:7" s="26" customFormat="1" ht="18" customHeight="1">
      <c r="C27" s="103" t="s">
        <v>84</v>
      </c>
      <c r="D27" s="104">
        <f>D25/D26</f>
        <v>1.4939080295712273</v>
      </c>
      <c r="E27" s="92"/>
      <c r="F27" s="92"/>
      <c r="G27" s="92"/>
    </row>
    <row r="28" spans="4:7" s="26" customFormat="1" ht="18" customHeight="1">
      <c r="D28" s="92"/>
      <c r="E28" s="92"/>
      <c r="F28" s="92"/>
      <c r="G28" s="92"/>
    </row>
    <row r="29" spans="4:7" s="26" customFormat="1" ht="18" customHeight="1">
      <c r="D29" s="92"/>
      <c r="E29" s="92"/>
      <c r="F29" s="92"/>
      <c r="G29" s="9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10">
    <mergeCell ref="A24:G24"/>
    <mergeCell ref="A1:J1"/>
    <mergeCell ref="A2:A3"/>
    <mergeCell ref="B2:B3"/>
    <mergeCell ref="C2:C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1747-EE0D-452E-B7F8-C420585E2FDA}">
  <dimension ref="A1:E25"/>
  <sheetViews>
    <sheetView workbookViewId="0" topLeftCell="A1">
      <selection activeCell="E11" sqref="E11"/>
    </sheetView>
  </sheetViews>
  <sheetFormatPr defaultColWidth="9.140625" defaultRowHeight="15"/>
  <cols>
    <col min="1" max="1" width="11.8515625" style="0" customWidth="1"/>
    <col min="2" max="2" width="48.28125" style="0" customWidth="1"/>
    <col min="3" max="5" width="17.57421875" style="0" customWidth="1"/>
    <col min="8" max="8" width="23.28125" style="0" customWidth="1"/>
  </cols>
  <sheetData>
    <row r="1" spans="1:5" s="27" customFormat="1" ht="32.45" customHeight="1">
      <c r="A1" s="140" t="s">
        <v>96</v>
      </c>
      <c r="B1" s="140"/>
      <c r="C1" s="140"/>
      <c r="D1" s="140"/>
      <c r="E1" s="140"/>
    </row>
    <row r="2" spans="1:5" s="27" customFormat="1" ht="109.9" customHeight="1">
      <c r="A2" s="62" t="s">
        <v>91</v>
      </c>
      <c r="B2" s="62" t="s">
        <v>92</v>
      </c>
      <c r="C2" s="62" t="s">
        <v>93</v>
      </c>
      <c r="D2" s="62" t="s">
        <v>94</v>
      </c>
      <c r="E2" s="63" t="s">
        <v>95</v>
      </c>
    </row>
    <row r="3" spans="1:5" ht="37.9" customHeight="1">
      <c r="A3" s="67" t="s">
        <v>156</v>
      </c>
      <c r="B3" s="65" t="s">
        <v>134</v>
      </c>
      <c r="C3" s="66" t="s">
        <v>135</v>
      </c>
      <c r="D3" s="115" t="s">
        <v>136</v>
      </c>
      <c r="E3" s="118">
        <v>0.51</v>
      </c>
    </row>
    <row r="4" spans="1:5" ht="41.45" customHeight="1">
      <c r="A4" s="67" t="s">
        <v>157</v>
      </c>
      <c r="B4" s="31" t="s">
        <v>138</v>
      </c>
      <c r="C4" s="61" t="s">
        <v>135</v>
      </c>
      <c r="D4" s="116" t="s">
        <v>136</v>
      </c>
      <c r="E4" s="118">
        <v>0.93</v>
      </c>
    </row>
    <row r="5" spans="1:5" ht="41.45" customHeight="1">
      <c r="A5" s="119" t="s">
        <v>158</v>
      </c>
      <c r="B5" s="119" t="s">
        <v>159</v>
      </c>
      <c r="C5" s="120" t="s">
        <v>160</v>
      </c>
      <c r="D5" s="117" t="s">
        <v>145</v>
      </c>
      <c r="E5" s="118">
        <v>18.99</v>
      </c>
    </row>
    <row r="6" spans="1:5" ht="15">
      <c r="A6" s="64"/>
      <c r="B6" s="64"/>
      <c r="C6" s="64"/>
      <c r="D6" s="64"/>
      <c r="E6" s="64"/>
    </row>
    <row r="7" spans="1:5" ht="15">
      <c r="A7" s="64"/>
      <c r="B7" s="64"/>
      <c r="C7" s="64"/>
      <c r="D7" s="64"/>
      <c r="E7" s="64"/>
    </row>
    <row r="8" spans="1:5" ht="15">
      <c r="A8" s="64"/>
      <c r="B8" s="64"/>
      <c r="C8" s="64"/>
      <c r="D8" s="64"/>
      <c r="E8" s="64"/>
    </row>
    <row r="9" spans="1:5" ht="15">
      <c r="A9" s="64"/>
      <c r="B9" s="64"/>
      <c r="C9" s="64"/>
      <c r="D9" s="64"/>
      <c r="E9" s="64"/>
    </row>
    <row r="10" spans="1:5" ht="15">
      <c r="A10" s="64"/>
      <c r="B10" s="64"/>
      <c r="C10" s="64"/>
      <c r="D10" s="64"/>
      <c r="E10" s="64"/>
    </row>
    <row r="11" spans="1:5" ht="15">
      <c r="A11" s="64"/>
      <c r="B11" s="64"/>
      <c r="C11" s="64"/>
      <c r="D11" s="64"/>
      <c r="E11" s="64"/>
    </row>
    <row r="12" spans="1:5" ht="15">
      <c r="A12" s="64"/>
      <c r="B12" s="64"/>
      <c r="C12" s="64"/>
      <c r="D12" s="64"/>
      <c r="E12" s="64"/>
    </row>
    <row r="13" spans="1:5" ht="15">
      <c r="A13" s="64"/>
      <c r="B13" s="64"/>
      <c r="C13" s="64"/>
      <c r="D13" s="64"/>
      <c r="E13" s="64"/>
    </row>
    <row r="14" spans="1:5" ht="15">
      <c r="A14" s="64"/>
      <c r="B14" s="64"/>
      <c r="C14" s="64"/>
      <c r="D14" s="64"/>
      <c r="E14" s="64"/>
    </row>
    <row r="15" spans="1:5" ht="15">
      <c r="A15" s="64"/>
      <c r="B15" s="64"/>
      <c r="C15" s="64"/>
      <c r="D15" s="64"/>
      <c r="E15" s="64"/>
    </row>
    <row r="16" spans="1:5" ht="15">
      <c r="A16" s="64"/>
      <c r="B16" s="64"/>
      <c r="C16" s="64"/>
      <c r="D16" s="64"/>
      <c r="E16" s="64"/>
    </row>
    <row r="17" spans="1:5" ht="15">
      <c r="A17" s="64"/>
      <c r="B17" s="64"/>
      <c r="C17" s="64"/>
      <c r="D17" s="64"/>
      <c r="E17" s="64"/>
    </row>
    <row r="18" spans="1:5" ht="15">
      <c r="A18" s="64"/>
      <c r="B18" s="64"/>
      <c r="C18" s="64"/>
      <c r="D18" s="64"/>
      <c r="E18" s="64"/>
    </row>
    <row r="19" spans="1:5" ht="15">
      <c r="A19" s="64"/>
      <c r="B19" s="64"/>
      <c r="C19" s="64"/>
      <c r="D19" s="64"/>
      <c r="E19" s="64"/>
    </row>
    <row r="20" spans="1:5" ht="15">
      <c r="A20" s="64"/>
      <c r="B20" s="64"/>
      <c r="C20" s="64"/>
      <c r="D20" s="64"/>
      <c r="E20" s="64"/>
    </row>
    <row r="21" spans="1:5" ht="15">
      <c r="A21" s="64"/>
      <c r="B21" s="64"/>
      <c r="C21" s="64"/>
      <c r="D21" s="64"/>
      <c r="E21" s="64"/>
    </row>
    <row r="22" spans="1:5" ht="15">
      <c r="A22" s="64"/>
      <c r="B22" s="64"/>
      <c r="C22" s="64"/>
      <c r="D22" s="64"/>
      <c r="E22" s="64"/>
    </row>
    <row r="23" spans="1:5" ht="15">
      <c r="A23" s="64"/>
      <c r="B23" s="64"/>
      <c r="C23" s="64"/>
      <c r="D23" s="64"/>
      <c r="E23" s="64"/>
    </row>
    <row r="24" spans="1:5" ht="15">
      <c r="A24" s="64"/>
      <c r="B24" s="64"/>
      <c r="C24" s="64"/>
      <c r="D24" s="64"/>
      <c r="E24" s="64"/>
    </row>
    <row r="25" spans="1:5" ht="15">
      <c r="A25" s="64"/>
      <c r="B25" s="64"/>
      <c r="C25" s="64"/>
      <c r="D25" s="64"/>
      <c r="E25" s="64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396E-074F-4F53-BE60-AF694D900061}">
  <dimension ref="A1:K29"/>
  <sheetViews>
    <sheetView workbookViewId="0" topLeftCell="A4">
      <selection activeCell="D9" sqref="D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6" width="11.7109375" style="33" customWidth="1"/>
    <col min="7" max="7" width="13.57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4" customHeight="1">
      <c r="A1" s="29" t="s">
        <v>1</v>
      </c>
      <c r="B1" s="146" t="str">
        <f>'Wykaz procedur - Kinezyterapia '!C3</f>
        <v>Oceny funkcjonalne - inne</v>
      </c>
      <c r="C1" s="147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29" t="s">
        <v>74</v>
      </c>
      <c r="B2" s="108" t="str">
        <f>'Wykaz procedur - Kinezyterapia '!B3</f>
        <v>93.0109</v>
      </c>
      <c r="C2" s="109"/>
      <c r="D2" s="5"/>
      <c r="E2" s="5"/>
      <c r="F2" s="5"/>
      <c r="G2" s="5"/>
      <c r="H2" s="5"/>
      <c r="I2" s="5"/>
      <c r="J2" s="5"/>
      <c r="K2" s="5"/>
    </row>
    <row r="3" spans="1:11" ht="19.15" customHeight="1">
      <c r="A3" s="29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3.45" customHeight="1">
      <c r="A4" s="148" t="s">
        <v>97</v>
      </c>
      <c r="B4" s="148"/>
      <c r="C4" s="148"/>
      <c r="D4" s="5"/>
      <c r="E4" s="5"/>
      <c r="F4" s="5"/>
      <c r="G4" s="5"/>
      <c r="H4" s="5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60">
      <c r="A6" s="28" t="s">
        <v>91</v>
      </c>
      <c r="B6" s="28" t="s">
        <v>92</v>
      </c>
      <c r="C6" s="28" t="s">
        <v>93</v>
      </c>
      <c r="D6" s="28" t="s">
        <v>98</v>
      </c>
      <c r="E6" s="28" t="s">
        <v>94</v>
      </c>
      <c r="F6" s="28" t="s">
        <v>99</v>
      </c>
      <c r="G6" s="28" t="s">
        <v>100</v>
      </c>
      <c r="H6" s="28" t="s">
        <v>101</v>
      </c>
      <c r="I6" s="5"/>
      <c r="J6" s="5"/>
      <c r="K6" s="5"/>
    </row>
    <row r="7" spans="1:11" ht="15">
      <c r="A7" s="30" t="s">
        <v>102</v>
      </c>
      <c r="B7" s="30" t="s">
        <v>103</v>
      </c>
      <c r="C7" s="30" t="s">
        <v>104</v>
      </c>
      <c r="D7" s="30" t="s">
        <v>105</v>
      </c>
      <c r="E7" s="30" t="s">
        <v>106</v>
      </c>
      <c r="F7" s="30" t="s">
        <v>107</v>
      </c>
      <c r="G7" s="30" t="s">
        <v>108</v>
      </c>
      <c r="H7" s="30" t="s">
        <v>109</v>
      </c>
      <c r="I7" s="5"/>
      <c r="J7" s="5"/>
      <c r="K7" s="5"/>
    </row>
    <row r="8" spans="1:11" ht="36.6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5"/>
      <c r="J8" s="5"/>
      <c r="K8" s="5"/>
    </row>
    <row r="9" spans="1:11" s="88" customFormat="1" ht="36.6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89"/>
      <c r="J9" s="89"/>
      <c r="K9" s="89"/>
    </row>
    <row r="10" spans="1:11" ht="28.9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5"/>
      <c r="J10" s="5"/>
      <c r="K10" s="5"/>
    </row>
    <row r="11" spans="1:11" ht="18.6" customHeight="1">
      <c r="A11" s="29"/>
      <c r="B11" s="29"/>
      <c r="C11" s="29"/>
      <c r="D11" s="29"/>
      <c r="E11" s="29"/>
      <c r="F11" s="29"/>
      <c r="G11" s="29"/>
      <c r="H11" s="29"/>
      <c r="I11" s="5"/>
      <c r="J11" s="5"/>
      <c r="K11" s="5"/>
    </row>
    <row r="12" spans="1:11" ht="25.15" customHeight="1">
      <c r="A12" s="35" t="s">
        <v>111</v>
      </c>
      <c r="B12" s="36"/>
      <c r="C12" s="36"/>
      <c r="D12" s="36"/>
      <c r="E12" s="36"/>
      <c r="F12" s="36"/>
      <c r="G12" s="36"/>
      <c r="H12" s="34"/>
      <c r="I12" s="5"/>
      <c r="J12" s="5"/>
      <c r="K12" s="5"/>
    </row>
    <row r="13" spans="1:11" ht="25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4"/>
      <c r="I13" s="5"/>
      <c r="J13" s="5"/>
      <c r="K13" s="5"/>
    </row>
    <row r="14" spans="1:11" ht="31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4"/>
      <c r="I14" s="5"/>
      <c r="J14" s="5"/>
      <c r="K14" s="5"/>
    </row>
    <row r="15" spans="1:11" ht="31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4"/>
      <c r="I15" s="5"/>
      <c r="J15" s="5"/>
      <c r="K15" s="5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4"/>
      <c r="I16" s="5"/>
      <c r="J16" s="5"/>
      <c r="K16" s="5"/>
    </row>
    <row r="17" spans="1:11" ht="15">
      <c r="A17" s="36"/>
      <c r="B17" s="36"/>
      <c r="C17" s="36"/>
      <c r="D17" s="36"/>
      <c r="E17" s="36"/>
      <c r="F17" s="36"/>
      <c r="G17" s="36"/>
      <c r="H17" s="34"/>
      <c r="I17" s="5"/>
      <c r="J17" s="5"/>
      <c r="K17" s="5"/>
    </row>
    <row r="18" spans="1:11" ht="15">
      <c r="A18" s="36"/>
      <c r="B18" s="36"/>
      <c r="C18" s="36"/>
      <c r="D18" s="36"/>
      <c r="E18" s="36"/>
      <c r="F18" s="36"/>
      <c r="G18" s="36"/>
      <c r="H18" s="34"/>
      <c r="I18" s="5"/>
      <c r="J18" s="5"/>
      <c r="K18" s="5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4"/>
      <c r="I19" s="5"/>
      <c r="J19" s="5"/>
      <c r="K19" s="5"/>
    </row>
    <row r="20" spans="1:11" ht="27" customHeight="1">
      <c r="A20" s="51"/>
      <c r="B20" s="38" t="s">
        <v>103</v>
      </c>
      <c r="C20" s="38" t="s">
        <v>105</v>
      </c>
      <c r="D20" s="38" t="s">
        <v>106</v>
      </c>
      <c r="E20" s="38" t="s">
        <v>107</v>
      </c>
      <c r="F20" s="38" t="s">
        <v>108</v>
      </c>
      <c r="G20" s="39" t="s">
        <v>120</v>
      </c>
      <c r="H20" s="34"/>
      <c r="I20" s="5"/>
      <c r="J20" s="5"/>
      <c r="K20" s="5"/>
    </row>
    <row r="21" spans="1:11" ht="37.15" customHeight="1">
      <c r="A21" s="91" t="s">
        <v>146</v>
      </c>
      <c r="B21" s="59" t="str">
        <f>A14</f>
        <v>mgr fizjoterapii/rehabilitacji</v>
      </c>
      <c r="C21" s="52">
        <v>1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2.582700447916667</v>
      </c>
      <c r="H21" s="34"/>
      <c r="I21" s="5"/>
      <c r="J21" s="5"/>
      <c r="K21" s="5"/>
    </row>
    <row r="22" spans="1:11" ht="47.45" customHeight="1">
      <c r="A22" s="40" t="s">
        <v>133</v>
      </c>
      <c r="B22" s="59" t="str">
        <f>A14</f>
        <v>mgr fizjoterapii/rehabilitacji</v>
      </c>
      <c r="C22" s="53">
        <v>1</v>
      </c>
      <c r="D22" s="53" t="s">
        <v>121</v>
      </c>
      <c r="E22" s="41">
        <v>15</v>
      </c>
      <c r="F22" s="55">
        <f>C14</f>
        <v>0.8609001493055556</v>
      </c>
      <c r="G22" s="42">
        <f>(E22/C22)*F22</f>
        <v>12.913502239583334</v>
      </c>
      <c r="H22" s="34"/>
      <c r="I22" s="5"/>
      <c r="J22" s="5"/>
      <c r="K22" s="5"/>
    </row>
    <row r="23" spans="1:11" ht="43.1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55">
        <f>C14</f>
        <v>0.8609001493055556</v>
      </c>
      <c r="G23" s="42">
        <f>(E23/C23)*F23</f>
        <v>3.4436005972222223</v>
      </c>
      <c r="H23" s="34"/>
      <c r="I23" s="5"/>
      <c r="J23" s="5"/>
      <c r="K23" s="5"/>
    </row>
    <row r="24" spans="1:11" ht="31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18.939803284722224</v>
      </c>
      <c r="H24" s="34"/>
      <c r="I24" s="5"/>
      <c r="J24" s="5"/>
      <c r="K24" s="5"/>
    </row>
    <row r="25" spans="1:11" ht="25.15" customHeight="1">
      <c r="A25" s="36"/>
      <c r="B25" s="36"/>
      <c r="C25" s="36"/>
      <c r="D25" s="36"/>
      <c r="E25" s="36"/>
      <c r="F25" s="36"/>
      <c r="G25" s="36"/>
      <c r="H25" s="34"/>
      <c r="I25" s="5"/>
      <c r="J25" s="5"/>
      <c r="K25" s="5"/>
    </row>
    <row r="26" spans="1:7" ht="15">
      <c r="A26" s="36"/>
      <c r="B26" s="36"/>
      <c r="C26" s="36"/>
      <c r="D26" s="36"/>
      <c r="E26" s="36"/>
      <c r="F26" s="36"/>
      <c r="G26" s="36"/>
    </row>
    <row r="27" spans="1:7" ht="22.9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2.9" customHeight="1">
      <c r="A28" s="142" t="s">
        <v>123</v>
      </c>
      <c r="B28" s="142"/>
      <c r="C28" s="49">
        <f>G24</f>
        <v>18.939803284722224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20.25195713087607</v>
      </c>
      <c r="D29" s="35"/>
      <c r="E29" s="35"/>
      <c r="F29" s="35"/>
      <c r="G29" s="35"/>
    </row>
  </sheetData>
  <mergeCells count="7">
    <mergeCell ref="A27:B27"/>
    <mergeCell ref="A28:B28"/>
    <mergeCell ref="A29:B29"/>
    <mergeCell ref="A24:F24"/>
    <mergeCell ref="B1:C1"/>
    <mergeCell ref="A4:C4"/>
    <mergeCell ref="A10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6C0D-E105-44C0-8024-AA7449BF5BF0}">
  <dimension ref="A1:K29"/>
  <sheetViews>
    <sheetView workbookViewId="0" topLeftCell="A1">
      <selection activeCell="A9" sqref="A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'!C4</f>
        <v>Ćwiczenia bierne wykonywane manualnie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'!B4</f>
        <v>93.1121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1.1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31.9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36"/>
      <c r="J9" s="36"/>
      <c r="K9" s="36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90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70" t="s">
        <v>137</v>
      </c>
      <c r="B22" s="59" t="str">
        <f>A14</f>
        <v>mgr fizjoterapii/rehabilitacji</v>
      </c>
      <c r="C22" s="53">
        <v>1</v>
      </c>
      <c r="D22" s="53" t="s">
        <v>121</v>
      </c>
      <c r="E22" s="41">
        <v>25</v>
      </c>
      <c r="F22" s="42">
        <f>C14</f>
        <v>0.8609001493055556</v>
      </c>
      <c r="G22" s="42">
        <f>(E22/C22)*F22</f>
        <v>21.52250373263889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25.224374374652776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25.224374374652776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26.536528220806623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7472-F5F8-4B54-BD7A-3F91A8774830}">
  <dimension ref="A1:K29"/>
  <sheetViews>
    <sheetView workbookViewId="0" topLeftCell="A1">
      <selection activeCell="D9" sqref="D9:G9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'!C5</f>
        <v>Ćwiczenia czynno bierne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'!B5</f>
        <v>93.1131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2.4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29.45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36"/>
      <c r="J9" s="36"/>
      <c r="K9" s="36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7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42.6" customHeight="1">
      <c r="A22" s="70" t="s">
        <v>137</v>
      </c>
      <c r="B22" s="59" t="str">
        <f>A14</f>
        <v>mgr fizjoterapii/rehabilitacji</v>
      </c>
      <c r="C22" s="53">
        <v>1</v>
      </c>
      <c r="D22" s="53" t="s">
        <v>121</v>
      </c>
      <c r="E22" s="41">
        <v>55</v>
      </c>
      <c r="F22" s="42">
        <f>C14</f>
        <v>0.8609001493055556</v>
      </c>
      <c r="G22" s="42">
        <f>(E22/C22)*F22</f>
        <v>47.349508211805556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51.05137885381944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51.05137885381944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52.36353269997329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4E3C-720C-41FB-BE10-9451BD7022DD}">
  <dimension ref="A1:K29"/>
  <sheetViews>
    <sheetView workbookViewId="0" topLeftCell="A16">
      <selection activeCell="E22" sqref="E22"/>
    </sheetView>
  </sheetViews>
  <sheetFormatPr defaultColWidth="9.140625" defaultRowHeight="15"/>
  <cols>
    <col min="1" max="1" width="48.7109375" style="33" customWidth="1"/>
    <col min="2" max="2" width="39.7109375" style="33" customWidth="1"/>
    <col min="3" max="3" width="18.00390625" style="33" customWidth="1"/>
    <col min="4" max="7" width="12.421875" style="33" customWidth="1"/>
    <col min="8" max="8" width="15.421875" style="33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23.45" customHeight="1">
      <c r="A1" s="35" t="s">
        <v>1</v>
      </c>
      <c r="B1" s="146" t="str">
        <f>'Wykaz procedur - Kinezyterapia '!C6</f>
        <v>Ćwiczenia wspomagane</v>
      </c>
      <c r="C1" s="147"/>
      <c r="D1" s="36"/>
      <c r="E1" s="36"/>
      <c r="F1" s="36"/>
      <c r="G1" s="36"/>
      <c r="H1" s="36"/>
      <c r="I1" s="36"/>
      <c r="J1" s="36"/>
      <c r="K1" s="36"/>
    </row>
    <row r="2" spans="1:11" ht="23.45" customHeight="1">
      <c r="A2" s="35" t="s">
        <v>74</v>
      </c>
      <c r="B2" s="108" t="str">
        <f>'Wykaz procedur - Kinezyterapia '!B6</f>
        <v>93.1132</v>
      </c>
      <c r="C2" s="109"/>
      <c r="D2" s="36"/>
      <c r="E2" s="36"/>
      <c r="F2" s="36"/>
      <c r="G2" s="36"/>
      <c r="H2" s="36"/>
      <c r="I2" s="36"/>
      <c r="J2" s="36"/>
      <c r="K2" s="36"/>
    </row>
    <row r="3" spans="1:11" ht="19.1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3.45" customHeight="1">
      <c r="A4" s="148" t="s">
        <v>97</v>
      </c>
      <c r="B4" s="148"/>
      <c r="C4" s="148"/>
      <c r="D4" s="36"/>
      <c r="E4" s="36"/>
      <c r="F4" s="36"/>
      <c r="G4" s="36"/>
      <c r="H4" s="36"/>
      <c r="I4" s="36"/>
      <c r="J4" s="36"/>
      <c r="K4" s="36"/>
    </row>
    <row r="5" spans="1:11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0">
      <c r="A6" s="37" t="s">
        <v>91</v>
      </c>
      <c r="B6" s="37" t="s">
        <v>92</v>
      </c>
      <c r="C6" s="37" t="s">
        <v>93</v>
      </c>
      <c r="D6" s="37" t="s">
        <v>98</v>
      </c>
      <c r="E6" s="37" t="s">
        <v>94</v>
      </c>
      <c r="F6" s="37" t="s">
        <v>99</v>
      </c>
      <c r="G6" s="37" t="s">
        <v>100</v>
      </c>
      <c r="H6" s="37" t="s">
        <v>101</v>
      </c>
      <c r="I6" s="36"/>
      <c r="J6" s="36"/>
      <c r="K6" s="36"/>
    </row>
    <row r="7" spans="1:11" ht="15">
      <c r="A7" s="60" t="s">
        <v>102</v>
      </c>
      <c r="B7" s="60" t="s">
        <v>103</v>
      </c>
      <c r="C7" s="60" t="s">
        <v>104</v>
      </c>
      <c r="D7" s="60" t="s">
        <v>105</v>
      </c>
      <c r="E7" s="60" t="s">
        <v>106</v>
      </c>
      <c r="F7" s="60" t="s">
        <v>107</v>
      </c>
      <c r="G7" s="60" t="s">
        <v>108</v>
      </c>
      <c r="H7" s="60" t="s">
        <v>109</v>
      </c>
      <c r="I7" s="36"/>
      <c r="J7" s="36"/>
      <c r="K7" s="36"/>
    </row>
    <row r="8" spans="1:11" ht="38.45" customHeight="1">
      <c r="A8" s="69" t="str">
        <f>'Przykładowe materiały - ceny'!A3</f>
        <v>REH 001</v>
      </c>
      <c r="B8" s="69" t="str">
        <f>'Przykładowe materiały - ceny'!B3</f>
        <v>Rękawiczki jednorazowe</v>
      </c>
      <c r="C8" s="68" t="str">
        <f>'Przykładowe materiały - ceny'!C3</f>
        <v>materiał jednorazowy</v>
      </c>
      <c r="D8" s="110">
        <v>1</v>
      </c>
      <c r="E8" s="111" t="str">
        <f>'Przykładowe materiały - ceny'!D3</f>
        <v>szt</v>
      </c>
      <c r="F8" s="110">
        <v>2</v>
      </c>
      <c r="G8" s="112">
        <f>'Przykładowe materiały - ceny'!E3</f>
        <v>0.51</v>
      </c>
      <c r="H8" s="112">
        <f>(F8/D8)*G8</f>
        <v>1.02</v>
      </c>
      <c r="I8" s="36"/>
      <c r="J8" s="36"/>
      <c r="K8" s="36"/>
    </row>
    <row r="9" spans="1:11" ht="39" customHeight="1">
      <c r="A9" s="69" t="str">
        <f>'Przykładowe materiały - ceny'!A5</f>
        <v>REH 003</v>
      </c>
      <c r="B9" s="69" t="str">
        <f>'Przykładowe materiały - ceny'!B5</f>
        <v>Mikrozid AF Liquid 1L - średnie zużycie na 1 zabieg 15 ml</v>
      </c>
      <c r="C9" s="68" t="str">
        <f>'Przykładowe materiały - ceny'!C5</f>
        <v>środek do dezynfekcji</v>
      </c>
      <c r="D9" s="119">
        <v>65</v>
      </c>
      <c r="E9" s="121" t="s">
        <v>145</v>
      </c>
      <c r="F9" s="119">
        <v>1</v>
      </c>
      <c r="G9" s="122">
        <v>18.99</v>
      </c>
      <c r="H9" s="112">
        <f>(F9/D9)*G9</f>
        <v>0.29215384615384615</v>
      </c>
      <c r="I9" s="36"/>
      <c r="J9" s="36"/>
      <c r="K9" s="36"/>
    </row>
    <row r="10" spans="1:11" ht="24" customHeight="1">
      <c r="A10" s="149" t="s">
        <v>110</v>
      </c>
      <c r="B10" s="150"/>
      <c r="C10" s="150"/>
      <c r="D10" s="150"/>
      <c r="E10" s="150"/>
      <c r="F10" s="150"/>
      <c r="G10" s="151"/>
      <c r="H10" s="32">
        <f>SUM(H8:H9)</f>
        <v>1.3121538461538462</v>
      </c>
      <c r="I10" s="36"/>
      <c r="J10" s="36"/>
      <c r="K10" s="36"/>
    </row>
    <row r="11" spans="1:11" ht="18.6" customHeight="1">
      <c r="A11" s="35"/>
      <c r="B11" s="35"/>
      <c r="C11" s="35"/>
      <c r="D11" s="35"/>
      <c r="E11" s="35"/>
      <c r="F11" s="35"/>
      <c r="G11" s="35"/>
      <c r="H11" s="35"/>
      <c r="I11" s="36"/>
      <c r="J11" s="36"/>
      <c r="K11" s="36"/>
    </row>
    <row r="12" spans="1:11" ht="28.15" customHeight="1">
      <c r="A12" s="35" t="s">
        <v>111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28.15" customHeight="1">
      <c r="A13" s="35" t="s">
        <v>112</v>
      </c>
      <c r="B13" s="44" t="s">
        <v>113</v>
      </c>
      <c r="C13" s="44" t="s">
        <v>114</v>
      </c>
      <c r="D13" s="36"/>
      <c r="E13" s="36"/>
      <c r="F13" s="36"/>
      <c r="G13" s="36"/>
      <c r="H13" s="36"/>
      <c r="I13" s="36"/>
      <c r="J13" s="36"/>
      <c r="K13" s="36"/>
    </row>
    <row r="14" spans="1:11" ht="25.9" customHeight="1">
      <c r="A14" s="45" t="str">
        <f>'Przykładowe stawki wynagrodzeń'!C12</f>
        <v>mgr fizjoterapii/rehabilitacji</v>
      </c>
      <c r="B14" s="46">
        <f>'Przykładowe stawki wynagrodzeń'!E13</f>
        <v>51.654008958333335</v>
      </c>
      <c r="C14" s="47">
        <f>B14/60</f>
        <v>0.8609001493055556</v>
      </c>
      <c r="D14" s="36"/>
      <c r="E14" s="36"/>
      <c r="F14" s="36"/>
      <c r="G14" s="36"/>
      <c r="H14" s="36"/>
      <c r="I14" s="36"/>
      <c r="J14" s="36"/>
      <c r="K14" s="36"/>
    </row>
    <row r="15" spans="1:11" ht="25.9" customHeight="1">
      <c r="A15" s="48" t="str">
        <f>'Przykładowe stawki wynagrodzeń'!C27</f>
        <v>technik fizjoterapii/technik masażysta</v>
      </c>
      <c r="B15" s="49">
        <f>'Przykładowe stawki wynagrodzeń'!E28</f>
        <v>39.50040603125</v>
      </c>
      <c r="C15" s="50">
        <f aca="true" t="shared" si="0" ref="C15:C16">B15/60</f>
        <v>0.6583401005208334</v>
      </c>
      <c r="D15" s="36"/>
      <c r="E15" s="36"/>
      <c r="F15" s="36"/>
      <c r="G15" s="36"/>
      <c r="H15" s="36"/>
      <c r="I15" s="36"/>
      <c r="J15" s="36"/>
      <c r="K15" s="36"/>
    </row>
    <row r="16" spans="1:11" ht="44.45" customHeight="1">
      <c r="A16" s="58" t="s">
        <v>126</v>
      </c>
      <c r="B16" s="49">
        <f>'Przykładowe stawki wynagrodzeń'!E29</f>
        <v>44.56440725086806</v>
      </c>
      <c r="C16" s="50">
        <f t="shared" si="0"/>
        <v>0.7427401208478009</v>
      </c>
      <c r="D16" s="36"/>
      <c r="E16" s="36"/>
      <c r="F16" s="36"/>
      <c r="G16" s="36"/>
      <c r="H16" s="36"/>
      <c r="I16" s="36"/>
      <c r="J16" s="36"/>
      <c r="K16" s="36"/>
    </row>
    <row r="17" spans="1:1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0">
      <c r="A19" s="37" t="s">
        <v>132</v>
      </c>
      <c r="B19" s="37" t="s">
        <v>115</v>
      </c>
      <c r="C19" s="37" t="s">
        <v>98</v>
      </c>
      <c r="D19" s="37" t="s">
        <v>116</v>
      </c>
      <c r="E19" s="37" t="s">
        <v>117</v>
      </c>
      <c r="F19" s="37" t="s">
        <v>118</v>
      </c>
      <c r="G19" s="37" t="s">
        <v>119</v>
      </c>
      <c r="H19" s="36"/>
      <c r="I19" s="36"/>
      <c r="J19" s="36"/>
      <c r="K19" s="36"/>
    </row>
    <row r="20" spans="1:11" ht="27" customHeight="1">
      <c r="A20" s="51"/>
      <c r="B20" s="60" t="s">
        <v>103</v>
      </c>
      <c r="C20" s="60" t="s">
        <v>105</v>
      </c>
      <c r="D20" s="60" t="s">
        <v>106</v>
      </c>
      <c r="E20" s="60" t="s">
        <v>107</v>
      </c>
      <c r="F20" s="60" t="s">
        <v>108</v>
      </c>
      <c r="G20" s="39" t="s">
        <v>120</v>
      </c>
      <c r="H20" s="36"/>
      <c r="I20" s="36"/>
      <c r="J20" s="36"/>
      <c r="K20" s="36"/>
    </row>
    <row r="21" spans="1:11" ht="51" customHeight="1">
      <c r="A21" s="86" t="s">
        <v>127</v>
      </c>
      <c r="B21" s="59" t="str">
        <f>A14</f>
        <v>mgr fizjoterapii/rehabilitacji</v>
      </c>
      <c r="C21" s="52">
        <v>10</v>
      </c>
      <c r="D21" s="53" t="s">
        <v>121</v>
      </c>
      <c r="E21" s="54">
        <v>3</v>
      </c>
      <c r="F21" s="55">
        <f>C14</f>
        <v>0.8609001493055556</v>
      </c>
      <c r="G21" s="55">
        <f>(E21/C21)*F21</f>
        <v>0.25827004479166665</v>
      </c>
      <c r="H21" s="36"/>
      <c r="I21" s="36"/>
      <c r="J21" s="36"/>
      <c r="K21" s="36"/>
    </row>
    <row r="22" spans="1:11" ht="78.6" customHeight="1">
      <c r="A22" s="91" t="s">
        <v>147</v>
      </c>
      <c r="B22" s="59" t="str">
        <f>A14</f>
        <v>mgr fizjoterapii/rehabilitacji</v>
      </c>
      <c r="C22" s="53">
        <v>1</v>
      </c>
      <c r="D22" s="53" t="s">
        <v>121</v>
      </c>
      <c r="E22" s="41">
        <v>5</v>
      </c>
      <c r="F22" s="42">
        <f>C14</f>
        <v>0.8609001493055556</v>
      </c>
      <c r="G22" s="42">
        <f>(E22/C22)*F22</f>
        <v>4.304500746527778</v>
      </c>
      <c r="H22" s="36"/>
      <c r="I22" s="36"/>
      <c r="J22" s="36"/>
      <c r="K22" s="36"/>
    </row>
    <row r="23" spans="1:11" ht="47.45" customHeight="1">
      <c r="A23" s="40" t="s">
        <v>128</v>
      </c>
      <c r="B23" s="59" t="str">
        <f>A14</f>
        <v>mgr fizjoterapii/rehabilitacji</v>
      </c>
      <c r="C23" s="53">
        <v>1</v>
      </c>
      <c r="D23" s="53" t="s">
        <v>121</v>
      </c>
      <c r="E23" s="41">
        <v>4</v>
      </c>
      <c r="F23" s="42">
        <f>C14</f>
        <v>0.8609001493055556</v>
      </c>
      <c r="G23" s="42">
        <f>(E23/C23)*F23</f>
        <v>3.4436005972222223</v>
      </c>
      <c r="H23" s="36"/>
      <c r="I23" s="36"/>
      <c r="J23" s="36"/>
      <c r="K23" s="36"/>
    </row>
    <row r="24" spans="1:11" ht="25.15" customHeight="1">
      <c r="A24" s="144" t="s">
        <v>129</v>
      </c>
      <c r="B24" s="145"/>
      <c r="C24" s="145"/>
      <c r="D24" s="145"/>
      <c r="E24" s="145"/>
      <c r="F24" s="145"/>
      <c r="G24" s="43">
        <f>SUM(G21:G23)</f>
        <v>8.006371388541668</v>
      </c>
      <c r="H24" s="36"/>
      <c r="I24" s="36"/>
      <c r="J24" s="36"/>
      <c r="K24" s="36"/>
    </row>
    <row r="25" spans="1:11" ht="25.1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7" ht="15">
      <c r="A26" s="36"/>
      <c r="B26" s="36"/>
      <c r="C26" s="36"/>
      <c r="D26" s="36"/>
      <c r="E26" s="36"/>
      <c r="F26" s="36"/>
      <c r="G26" s="36"/>
    </row>
    <row r="27" spans="1:7" ht="24.6" customHeight="1">
      <c r="A27" s="141" t="s">
        <v>122</v>
      </c>
      <c r="B27" s="141"/>
      <c r="C27" s="46">
        <f>H10</f>
        <v>1.3121538461538462</v>
      </c>
      <c r="D27" s="36"/>
      <c r="E27" s="36"/>
      <c r="F27" s="36"/>
      <c r="G27" s="36"/>
    </row>
    <row r="28" spans="1:7" ht="24.6" customHeight="1">
      <c r="A28" s="142" t="s">
        <v>123</v>
      </c>
      <c r="B28" s="142"/>
      <c r="C28" s="49">
        <f>G24</f>
        <v>8.006371388541668</v>
      </c>
      <c r="D28" s="36"/>
      <c r="E28" s="36"/>
      <c r="F28" s="36"/>
      <c r="G28" s="36"/>
    </row>
    <row r="29" spans="1:7" ht="33" customHeight="1">
      <c r="A29" s="143" t="s">
        <v>124</v>
      </c>
      <c r="B29" s="143"/>
      <c r="C29" s="113">
        <f>SUM(C27:C28)</f>
        <v>9.318525234695514</v>
      </c>
      <c r="D29" s="35"/>
      <c r="E29" s="35"/>
      <c r="F29" s="35"/>
      <c r="G29" s="35"/>
    </row>
  </sheetData>
  <mergeCells count="7">
    <mergeCell ref="A29:B29"/>
    <mergeCell ref="B1:C1"/>
    <mergeCell ref="A4:C4"/>
    <mergeCell ref="A10:G10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Edyta Rybacka</cp:lastModifiedBy>
  <dcterms:created xsi:type="dcterms:W3CDTF">2015-06-05T18:19:34Z</dcterms:created>
  <dcterms:modified xsi:type="dcterms:W3CDTF">2022-01-11T08:03:33Z</dcterms:modified>
  <cp:category/>
  <cp:version/>
  <cp:contentType/>
  <cp:contentStatus/>
</cp:coreProperties>
</file>