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hidePivotFieldList="1"/>
  <bookViews>
    <workbookView xWindow="65416" yWindow="65416" windowWidth="29040" windowHeight="15840" activeTab="1"/>
  </bookViews>
  <sheets>
    <sheet name="Wykaz procedur (przykład)" sheetId="1" r:id="rId1"/>
    <sheet name="Stawki wynagrodzeń (przykład)" sheetId="6" r:id="rId2"/>
    <sheet name="Jedn. koszty normatywne" sheetId="7" r:id="rId3"/>
    <sheet name="Zestawienie kosztów wytworzenia" sheetId="10" r:id="rId4"/>
    <sheet name="93.3301" sheetId="5" r:id="rId5"/>
    <sheet name="93.3302" sheetId="4" r:id="rId6"/>
    <sheet name="93.3308" sheetId="3" r:id="rId7"/>
    <sheet name="93.3985" sheetId="2" r:id="rId8"/>
    <sheet name="93.3963" sheetId="8" r:id="rId9"/>
    <sheet name="93.3967" sheetId="9" r:id="rId10"/>
  </sheets>
  <externalReferences>
    <externalReference r:id="rId13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<sst xmlns="http://schemas.openxmlformats.org/spreadsheetml/2006/main" count="520" uniqueCount="135">
  <si>
    <t>Lp</t>
  </si>
  <si>
    <t>93.3301</t>
  </si>
  <si>
    <t>Kąpiel wirowa kończyn górnych</t>
  </si>
  <si>
    <t>93.3302</t>
  </si>
  <si>
    <t>Kąpiel wirowa kończyn dolnych</t>
  </si>
  <si>
    <t>93.3308</t>
  </si>
  <si>
    <t>Hydromasaż  podwodny - całkowity</t>
  </si>
  <si>
    <t>93.3985</t>
  </si>
  <si>
    <t>Masaż wibracyjny</t>
  </si>
  <si>
    <t>Nazwisko i imię</t>
  </si>
  <si>
    <t>Stanowisko</t>
  </si>
  <si>
    <t>Wynagrodzenie brutto
ROK 2020</t>
  </si>
  <si>
    <t>Wynagrodzenie brutto z ZUS pracodawcy
ROK 2020</t>
  </si>
  <si>
    <t>Pracownik 1</t>
  </si>
  <si>
    <t>mgr fizjoterapii/rehabilitacji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</si>
  <si>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</si>
  <si>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</si>
  <si>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</si>
  <si>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</si>
  <si>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</si>
  <si>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</si>
  <si>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</si>
  <si>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</si>
  <si>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</si>
  <si>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Średnia stawka w zł/godz. mgr fizjoterapii/rehabilitacji</t>
  </si>
  <si>
    <t>Pracownik 11</t>
  </si>
  <si>
    <t>technik fizjoterapii/technik masażysta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</si>
  <si>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</si>
  <si>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</si>
  <si>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</si>
  <si>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</si>
  <si>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</si>
  <si>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</si>
  <si>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</si>
  <si>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</si>
  <si>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</si>
  <si>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</si>
  <si>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</si>
  <si>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</si>
  <si>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</si>
  <si>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Średnia stawka w zł/godz. technik fizjoterapii/technik masażysta</t>
  </si>
  <si>
    <t>* Średnia stawka w zł/godz. (mgr fizjoterapii/rehabilitacji i technik fizjoterapii/technik masażysta)</t>
  </si>
  <si>
    <t>Hydroterapia - przykładowe stawki wynagrodzeń pesonelu medycznego</t>
  </si>
  <si>
    <t>Nazwa procedury</t>
  </si>
  <si>
    <t xml:space="preserve">                                                                             ZATWIERDZAM</t>
  </si>
  <si>
    <t xml:space="preserve">                                                                                          (data i podpis Kierownika OPK)</t>
  </si>
  <si>
    <t>Kod procedury według ICD-9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</si>
  <si>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</si>
  <si>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</si>
  <si>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</si>
  <si>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</si>
  <si>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</si>
  <si>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</si>
  <si>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</si>
  <si>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</si>
  <si>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</si>
  <si>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</si>
  <si>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</si>
  <si>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</si>
  <si>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</si>
  <si>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</si>
  <si>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</si>
  <si>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</si>
  <si>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</si>
  <si>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REH 001</t>
  </si>
  <si>
    <t>Rękawiczki jednorazowe</t>
  </si>
  <si>
    <t>materiał jednorazowy</t>
  </si>
  <si>
    <t>szt</t>
  </si>
  <si>
    <t>REH 002</t>
  </si>
  <si>
    <t>RAZEM</t>
  </si>
  <si>
    <t>Tabela 2. Koszty osobowe</t>
  </si>
  <si>
    <t>Stawka godzinowa personelu</t>
  </si>
  <si>
    <t>zł/godz.</t>
  </si>
  <si>
    <t>zł/minutę</t>
  </si>
  <si>
    <r>
      <rPr>
        <b/>
        <sz val="11"/>
        <color theme="1"/>
        <rFont val="Calibri"/>
        <family val="2"/>
        <scheme val="minor"/>
      </rPr>
      <t xml:space="preserve">średnia stawka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(mgr fizjoterapii/rehabilitacji i technik fizjoterapii/technik masażysta)</t>
    </r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</si>
  <si>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</si>
  <si>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</si>
  <si>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</si>
  <si>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</si>
  <si>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</si>
  <si>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</si>
  <si>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r>
      <t xml:space="preserve">Przeprowadzenie wywiadu z pacjentem przed rozpoczęciem zabiegu
</t>
    </r>
    <r>
      <rPr>
        <sz val="9"/>
        <color theme="1"/>
        <rFont val="Calibri"/>
        <family val="2"/>
        <scheme val="minor"/>
      </rPr>
      <t>(średnio przyjęto, że pacjent ma jednorazowo zlecone 10 zabiegów)</t>
    </r>
  </si>
  <si>
    <t>minuta</t>
  </si>
  <si>
    <t>Przygotowanie pacjenta i wykonanie zabiegu fizykoterapeutycznego</t>
  </si>
  <si>
    <t>Uzupełnienie dokumentacji, sprzątnięcie stanowiska pracy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</si>
  <si>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</si>
  <si>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</si>
  <si>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</si>
  <si>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materiał do utrzymania czystości</t>
  </si>
  <si>
    <t>Krystalit - płyn do czyszczenia wanien 1l - średnie zużycie na 1 zabieg 10 ml</t>
  </si>
  <si>
    <t>środek do dezynfekcji</t>
  </si>
  <si>
    <t>Mikrozid AF Liquid 1L - średnie zużycie na 1 zabieg 15 ml</t>
  </si>
  <si>
    <t>MG 004</t>
  </si>
  <si>
    <t>woda</t>
  </si>
  <si>
    <t>Woda bieżąca na 1 procedurę zużywa się około 140 litrów. Średni koszt 1 m3 z uwzględnieniem podgrzania wody i opłaty za ścieki 40,55 zł.</t>
  </si>
  <si>
    <t>litr</t>
  </si>
  <si>
    <t>Woda bieżąca na 1 procedurę zużywa się około 210 litrów. Średni koszt 1 m3 z uwzględnieniem podgrzania wody i opłaty za ścieki 40,55 zł.</t>
  </si>
  <si>
    <t>środek kosmetyczny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</si>
  <si>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</si>
  <si>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</si>
  <si>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</si>
  <si>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</si>
  <si>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</si>
  <si>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* Jeżeli poszczególne etapy procedury medycznej są realizowane zamiennie przez pracowników różnych grup zawodowych wówczas należy wyliczyć średnią stawkę wynagrodzenia dla tych grup i nią posługiwać się przy wyliczaniu kosztu zasobów osobowych.</t>
  </si>
  <si>
    <t>93.3963</t>
  </si>
  <si>
    <t>Kąpiel solankowa całkowita</t>
  </si>
  <si>
    <t>93.3967</t>
  </si>
  <si>
    <t>Kąpiel siarczkowa</t>
  </si>
  <si>
    <t>opakowanie</t>
  </si>
  <si>
    <t>Solanka, opakowanie zawiera 3 kg, średnio na 1 procedurę zużywa się około 2 kg.</t>
  </si>
  <si>
    <t>wodny roztwór soli</t>
  </si>
  <si>
    <t>Woda siarczkowa, opakowanie zawiera 10 litrów, średnio na 1 procedurę zużywa się około 5 l.</t>
  </si>
  <si>
    <t>woda siarczkowa</t>
  </si>
  <si>
    <t>Data sporządzenia/aktualizacji:</t>
  </si>
  <si>
    <t>Akceptacja osoby odpowiedzialnej po stronie wyceny kosztowej</t>
  </si>
  <si>
    <t>Akceptacja osoby odpowiedzialnej po stronie wyceny merytorycznej</t>
  </si>
  <si>
    <t>REH 003</t>
  </si>
  <si>
    <t>REH 004</t>
  </si>
  <si>
    <t>REH 011</t>
  </si>
  <si>
    <t>REH 010</t>
  </si>
  <si>
    <t>REH 005</t>
  </si>
  <si>
    <t>Talk kosmetyczny 100 g - średnie zużycie na 1 zabieg 5 g</t>
  </si>
  <si>
    <t>Ilość wykonań</t>
  </si>
  <si>
    <t>Całkowity koszt normatywny</t>
  </si>
  <si>
    <t>Wartość jednostki kalkulacyjnej</t>
  </si>
  <si>
    <t xml:space="preserve">Koszt wytworzenia procedury medycznej </t>
  </si>
  <si>
    <t>Pracownia Hydroterapii i Balneoterapii - zestawienie jednostkowych kosztów normatywnych przykładowych zabiegów rehabilitacyjnych</t>
  </si>
  <si>
    <t>6=4+5</t>
  </si>
  <si>
    <t>8=6x7</t>
  </si>
  <si>
    <t>10=6*9</t>
  </si>
  <si>
    <t>Suma jednostek kalkulacyjnych</t>
  </si>
  <si>
    <t>Koszt wytworzenia Pracowni Hydtoterapii i Balneoterapii w miesiącu styczniu</t>
  </si>
  <si>
    <t>Pracownia Hydroterapii i Balneoterapii  - przykładowy wykaz zabiegów rehabilitacyjnych</t>
  </si>
  <si>
    <t>Kod procedury według klasyfikacji ICD-9</t>
  </si>
  <si>
    <t>Pracownia Hydroterapii i Balneoterapii - zestawienie jednostkowych kosztów wytworzenia przykładowych zabiegów rehabilitacyjnych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</si>
</sst>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59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4" fillId="0" borderId="0" xfId="20" applyFont="1" applyAlignment="1">
      <alignment horizontal="left" vertical="center" wrapText="1"/>
      <protection/>
    </xf>
    <xf numFmtId="0" fontId="15" fillId="0" borderId="0" xfId="0" applyFont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2" fontId="5" fillId="0" borderId="1" xfId="21" applyNumberFormat="1" applyFont="1" applyBorder="1" applyAlignment="1">
      <alignment horizontal="center" vertical="center" wrapText="1"/>
      <protection/>
    </xf>
    <xf numFmtId="2" fontId="5" fillId="0" borderId="1" xfId="21" applyNumberFormat="1" applyFont="1" applyBorder="1" applyAlignment="1">
      <alignment horizontal="left" vertical="center" wrapText="1"/>
      <protection/>
    </xf>
    <xf numFmtId="2" fontId="9" fillId="0" borderId="0" xfId="0" applyNumberFormat="1" applyFont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4" fillId="0" borderId="0" xfId="20" applyNumberFormat="1" applyFont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2" fillId="7" borderId="1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1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14" fillId="0" borderId="0" xfId="20" applyFont="1" applyAlignment="1">
      <alignment horizontal="left" vertical="center" wrapText="1"/>
      <protection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4" fillId="0" borderId="0" xfId="20" applyNumberFormat="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aotmit-my.sharepoint.com\personal\m_dzierwa_aotmit_onmicrosoft_com\Documents\Pulpit\Umowa%20Rehabilitacji\Fizykotera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procedur (przykład)"/>
      <sheetName val="Stawki wynagrodzeń (przykład)"/>
      <sheetName val="Jedn. koszty normatywne"/>
      <sheetName val="Zestawienie kosztów wytworzenia"/>
      <sheetName val="93.3401"/>
      <sheetName val="93.3916"/>
      <sheetName val="93.3919"/>
      <sheetName val="93.3920"/>
      <sheetName val="93.3927"/>
      <sheetName val="93.3928"/>
      <sheetName val="93.3929"/>
      <sheetName val="93.3930"/>
      <sheetName val="93.3932"/>
      <sheetName val="93.3937"/>
      <sheetName val="93.3939"/>
      <sheetName val="93.3940"/>
      <sheetName val="93.3941"/>
      <sheetName val="93.3943"/>
      <sheetName val="93.3944"/>
      <sheetName val="93.3946"/>
      <sheetName val="93.3951"/>
      <sheetName val="93.3982"/>
      <sheetName val="93.3983"/>
      <sheetName val="93.3988"/>
      <sheetName val="93.3989"/>
    </sheetNames>
    <sheetDataSet>
      <sheetData sheetId="0" refreshError="1"/>
      <sheetData sheetId="1">
        <row r="5">
          <cell r="C5" t="str">
            <v>mgr fizjoterapii/rehabilitacji</v>
          </cell>
        </row>
        <row r="16">
          <cell r="C16" t="str">
            <v>technik fizjoterapii/technik masażysta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 topLeftCell="A1">
      <selection activeCell="B2" sqref="B2"/>
    </sheetView>
  </sheetViews>
  <sheetFormatPr defaultColWidth="8.8515625" defaultRowHeight="15"/>
  <cols>
    <col min="1" max="1" width="7.7109375" style="1" customWidth="1"/>
    <col min="2" max="2" width="19.7109375" style="1" customWidth="1"/>
    <col min="3" max="3" width="68.00390625" style="1" customWidth="1"/>
    <col min="4" max="16384" width="8.8515625" style="1" customWidth="1"/>
  </cols>
  <sheetData>
    <row r="1" spans="1:3" ht="37.9" customHeight="1">
      <c r="A1" s="80" t="s">
        <v>132</v>
      </c>
      <c r="B1" s="80"/>
      <c r="C1" s="80"/>
    </row>
    <row r="2" spans="1:3" ht="53.45" customHeight="1">
      <c r="A2" s="14" t="s">
        <v>0</v>
      </c>
      <c r="B2" s="14" t="s">
        <v>133</v>
      </c>
      <c r="C2" s="14" t="s">
        <v>43</v>
      </c>
    </row>
    <row r="3" spans="1:3" ht="28.9" customHeight="1">
      <c r="A3" s="2">
        <v>1</v>
      </c>
      <c r="B3" s="2" t="s">
        <v>1</v>
      </c>
      <c r="C3" s="3" t="s">
        <v>2</v>
      </c>
    </row>
    <row r="4" spans="1:3" ht="28.9" customHeight="1">
      <c r="A4" s="2">
        <v>2</v>
      </c>
      <c r="B4" s="2" t="s">
        <v>3</v>
      </c>
      <c r="C4" s="3" t="s">
        <v>4</v>
      </c>
    </row>
    <row r="5" spans="1:3" ht="28.9" customHeight="1">
      <c r="A5" s="2">
        <v>3</v>
      </c>
      <c r="B5" s="2" t="s">
        <v>5</v>
      </c>
      <c r="C5" s="3" t="s">
        <v>6</v>
      </c>
    </row>
    <row r="6" spans="1:3" ht="28.9" customHeight="1">
      <c r="A6" s="2">
        <v>4</v>
      </c>
      <c r="B6" s="2" t="s">
        <v>7</v>
      </c>
      <c r="C6" s="3" t="s">
        <v>8</v>
      </c>
    </row>
    <row r="7" spans="1:3" s="48" customFormat="1" ht="30" customHeight="1">
      <c r="A7" s="2">
        <v>5</v>
      </c>
      <c r="B7" s="50" t="s">
        <v>104</v>
      </c>
      <c r="C7" s="51" t="s">
        <v>105</v>
      </c>
    </row>
    <row r="8" spans="1:3" s="48" customFormat="1" ht="30" customHeight="1">
      <c r="A8" s="2">
        <v>6</v>
      </c>
      <c r="B8" s="50" t="s">
        <v>106</v>
      </c>
      <c r="C8" s="51" t="s">
        <v>107</v>
      </c>
    </row>
    <row r="16" ht="15">
      <c r="C16" s="15" t="s">
        <v>44</v>
      </c>
    </row>
    <row r="17" ht="15">
      <c r="C17" s="16" t="s">
        <v>45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0860-0FC9-4A9E-A56F-56448991B5A7}">
  <dimension ref="A1:H39"/>
  <sheetViews>
    <sheetView workbookViewId="0" topLeftCell="A1">
      <selection activeCell="D10" sqref="D10"/>
    </sheetView>
  </sheetViews>
  <sheetFormatPr defaultColWidth="9.140625" defaultRowHeight="15"/>
  <cols>
    <col min="1" max="1" width="38.28125" style="0" customWidth="1"/>
    <col min="2" max="2" width="41.7109375" style="0" customWidth="1"/>
    <col min="3" max="3" width="18.8515625" style="0" customWidth="1"/>
    <col min="4" max="4" width="13.7109375" style="0" customWidth="1"/>
    <col min="5" max="5" width="13.140625" style="0" customWidth="1"/>
    <col min="6" max="6" width="14.7109375" style="0" customWidth="1"/>
    <col min="7" max="7" width="16.28125" style="0" customWidth="1"/>
    <col min="8" max="8" width="16.7109375" style="0" customWidth="1"/>
  </cols>
  <sheetData>
    <row r="1" spans="1:4" s="1" customFormat="1" ht="25.9" customHeight="1">
      <c r="A1" s="17" t="s">
        <v>43</v>
      </c>
      <c r="B1" s="102" t="str">
        <f>'Wykaz procedur (przykład)'!C8</f>
        <v>Kąpiel siarczkowa</v>
      </c>
      <c r="C1" s="97"/>
      <c r="D1" s="17"/>
    </row>
    <row r="2" spans="1:3" s="1" customFormat="1" ht="25.9" customHeight="1">
      <c r="A2" s="17" t="s">
        <v>46</v>
      </c>
      <c r="B2" s="55" t="str">
        <f>'Wykaz procedur (przykład)'!C8</f>
        <v>Kąpiel siarczkowa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60" t="s">
        <v>116</v>
      </c>
      <c r="B9" s="60" t="s">
        <v>91</v>
      </c>
      <c r="C9" s="61" t="s">
        <v>90</v>
      </c>
      <c r="D9" s="60">
        <v>65</v>
      </c>
      <c r="E9" s="62" t="s">
        <v>95</v>
      </c>
      <c r="F9" s="60">
        <v>1</v>
      </c>
      <c r="G9" s="63">
        <v>18.99</v>
      </c>
      <c r="H9" s="24">
        <f>(F9/D9)*G9</f>
        <v>0.29215384615384615</v>
      </c>
    </row>
    <row r="10" spans="1:8" s="19" customFormat="1" ht="36.6" customHeight="1">
      <c r="A10" s="22" t="s">
        <v>68</v>
      </c>
      <c r="B10" s="22" t="s">
        <v>89</v>
      </c>
      <c r="C10" s="4" t="s">
        <v>88</v>
      </c>
      <c r="D10" s="26">
        <v>100</v>
      </c>
      <c r="E10" s="62" t="s">
        <v>95</v>
      </c>
      <c r="F10" s="26">
        <v>1</v>
      </c>
      <c r="G10" s="27">
        <v>28.75</v>
      </c>
      <c r="H10" s="24">
        <f>(F10/D10)*G10</f>
        <v>0.28750000000000003</v>
      </c>
    </row>
    <row r="11" spans="1:8" s="19" customFormat="1" ht="46.15" customHeight="1">
      <c r="A11" s="60" t="s">
        <v>117</v>
      </c>
      <c r="B11" s="26" t="s">
        <v>96</v>
      </c>
      <c r="C11" s="4" t="s">
        <v>93</v>
      </c>
      <c r="D11" s="26">
        <v>7</v>
      </c>
      <c r="E11" s="23" t="s">
        <v>95</v>
      </c>
      <c r="F11" s="26">
        <v>1</v>
      </c>
      <c r="G11" s="24">
        <v>40.55</v>
      </c>
      <c r="H11" s="24">
        <f>(F11/D11)*G11</f>
        <v>5.792857142857142</v>
      </c>
    </row>
    <row r="12" spans="1:8" s="19" customFormat="1" ht="36.6" customHeight="1">
      <c r="A12" s="60" t="s">
        <v>118</v>
      </c>
      <c r="B12" s="56" t="s">
        <v>111</v>
      </c>
      <c r="C12" s="58" t="s">
        <v>112</v>
      </c>
      <c r="D12" s="26">
        <v>1</v>
      </c>
      <c r="E12" s="57" t="s">
        <v>108</v>
      </c>
      <c r="F12" s="26">
        <v>0.5</v>
      </c>
      <c r="G12" s="24">
        <v>31.25</v>
      </c>
      <c r="H12" s="24">
        <f>(F12/D12)*G12</f>
        <v>15.625</v>
      </c>
    </row>
    <row r="13" spans="1:8" s="31" customFormat="1" ht="31.9" customHeight="1">
      <c r="A13" s="28" t="s">
        <v>69</v>
      </c>
      <c r="B13" s="29"/>
      <c r="C13" s="29"/>
      <c r="D13" s="29"/>
      <c r="E13" s="29"/>
      <c r="F13" s="29"/>
      <c r="G13" s="29"/>
      <c r="H13" s="30">
        <f>SUM(H8:H12)</f>
        <v>23.017510989010987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28.9" customHeight="1">
      <c r="A22" s="17" t="s">
        <v>70</v>
      </c>
    </row>
    <row r="23" spans="1:3" s="1" customFormat="1" ht="18.6" customHeight="1">
      <c r="A23" s="17" t="s">
        <v>71</v>
      </c>
      <c r="B23" s="32" t="s">
        <v>72</v>
      </c>
      <c r="C23" s="32" t="s">
        <v>73</v>
      </c>
    </row>
    <row r="24" spans="1:3" s="1" customFormat="1" ht="22.9" customHeight="1">
      <c r="A24" s="33" t="str">
        <f>'[1]Stawki wynagrodzeń (przykład)'!C5</f>
        <v>mgr fizjoterapii/rehabilitacji</v>
      </c>
      <c r="B24" s="34">
        <f>'Stawki wynagrodzeń (przykład)'!E13</f>
        <v>51.654008958333335</v>
      </c>
      <c r="C24" s="35">
        <f>B24/60</f>
        <v>0.8609001493055556</v>
      </c>
    </row>
    <row r="25" spans="1:3" s="1" customFormat="1" ht="32.45" customHeight="1">
      <c r="A25" s="36" t="str">
        <f>'[1]Stawki wynagrodzeń (przykład)'!C16</f>
        <v>technik fizjoterapii/technik masażysta</v>
      </c>
      <c r="B25" s="37">
        <f>'Stawki wynagrodzeń (przykład)'!E28</f>
        <v>39.50040603125</v>
      </c>
      <c r="C25" s="38">
        <f aca="true" t="shared" si="0" ref="C25:C26">B25/60</f>
        <v>0.6583401005208334</v>
      </c>
    </row>
    <row r="26" spans="1:3" s="1" customFormat="1" ht="46.15" customHeight="1">
      <c r="A26" s="39" t="s">
        <v>74</v>
      </c>
      <c r="B26" s="37">
        <f>'Stawki wynagrodzeń (przykład)'!E29</f>
        <v>44.56440725086806</v>
      </c>
      <c r="C26" s="38">
        <f t="shared" si="0"/>
        <v>0.7427401208478009</v>
      </c>
    </row>
    <row r="27" s="1" customFormat="1" ht="25.9" customHeight="1"/>
    <row r="28" s="1" customFormat="1" ht="25.9" customHeight="1"/>
    <row r="29" spans="1:7" s="19" customFormat="1" ht="45" customHeight="1">
      <c r="A29" s="18" t="s">
        <v>75</v>
      </c>
      <c r="B29" s="18" t="s">
        <v>76</v>
      </c>
      <c r="C29" s="18" t="s">
        <v>51</v>
      </c>
      <c r="D29" s="18" t="s">
        <v>77</v>
      </c>
      <c r="E29" s="18" t="s">
        <v>78</v>
      </c>
      <c r="F29" s="18" t="s">
        <v>79</v>
      </c>
      <c r="G29" s="18" t="s">
        <v>55</v>
      </c>
    </row>
    <row r="30" spans="1:7" s="19" customFormat="1" ht="15" customHeight="1">
      <c r="A30" s="40"/>
      <c r="B30" s="20" t="s">
        <v>57</v>
      </c>
      <c r="C30" s="20" t="s">
        <v>59</v>
      </c>
      <c r="D30" s="20" t="s">
        <v>60</v>
      </c>
      <c r="E30" s="20" t="s">
        <v>61</v>
      </c>
      <c r="F30" s="20" t="s">
        <v>62</v>
      </c>
      <c r="G30" s="21" t="s">
        <v>80</v>
      </c>
    </row>
    <row r="31" spans="1:7" s="19" customFormat="1" ht="57" customHeight="1">
      <c r="A31" s="25" t="s">
        <v>81</v>
      </c>
      <c r="B31" s="41" t="str">
        <f>A26</f>
        <v>średnia stawka 
(mgr fizjoterapii/rehabilitacji i technik fizjoterapii/technik masażysta)</v>
      </c>
      <c r="C31" s="42">
        <v>10</v>
      </c>
      <c r="D31" s="4" t="s">
        <v>82</v>
      </c>
      <c r="E31" s="43">
        <v>3</v>
      </c>
      <c r="F31" s="44">
        <f>C24</f>
        <v>0.8609001493055556</v>
      </c>
      <c r="G31" s="44">
        <f>(E31/C31)*F31</f>
        <v>0.25827004479166665</v>
      </c>
    </row>
    <row r="32" spans="1:7" s="19" customFormat="1" ht="47.45" customHeight="1">
      <c r="A32" s="25" t="s">
        <v>83</v>
      </c>
      <c r="B32" s="41" t="str">
        <f>A26</f>
        <v>średnia stawka 
(mgr fizjoterapii/rehabilitacji i technik fizjoterapii/technik masażysta)</v>
      </c>
      <c r="C32" s="4">
        <v>1</v>
      </c>
      <c r="D32" s="4" t="s">
        <v>82</v>
      </c>
      <c r="E32" s="26">
        <v>15</v>
      </c>
      <c r="F32" s="24">
        <f>C24</f>
        <v>0.8609001493055556</v>
      </c>
      <c r="G32" s="24">
        <f>(E32/C32)*F32</f>
        <v>12.913502239583334</v>
      </c>
    </row>
    <row r="33" spans="1:7" s="19" customFormat="1" ht="51.6" customHeight="1">
      <c r="A33" s="25" t="s">
        <v>84</v>
      </c>
      <c r="B33" s="41" t="str">
        <f>A26</f>
        <v>średnia stawka 
(mgr fizjoterapii/rehabilitacji i technik fizjoterapii/technik masażysta)</v>
      </c>
      <c r="C33" s="4">
        <v>1</v>
      </c>
      <c r="D33" s="4" t="s">
        <v>82</v>
      </c>
      <c r="E33" s="26">
        <v>5</v>
      </c>
      <c r="F33" s="24">
        <f>C24</f>
        <v>0.8609001493055556</v>
      </c>
      <c r="G33" s="24">
        <f>(E33/C33)*F33</f>
        <v>4.304500746527778</v>
      </c>
    </row>
    <row r="34" spans="1:7" s="31" customFormat="1" ht="27.6" customHeight="1">
      <c r="A34" s="98" t="s">
        <v>69</v>
      </c>
      <c r="B34" s="99"/>
      <c r="C34" s="99"/>
      <c r="D34" s="99"/>
      <c r="E34" s="99"/>
      <c r="F34" s="99"/>
      <c r="G34" s="30">
        <f>SUM(G31:G33)</f>
        <v>17.476273030902778</v>
      </c>
    </row>
    <row r="35" s="1" customFormat="1" ht="15"/>
    <row r="36" s="1" customFormat="1" ht="15"/>
    <row r="37" spans="1:3" s="1" customFormat="1" ht="27" customHeight="1">
      <c r="A37" s="100" t="s">
        <v>85</v>
      </c>
      <c r="B37" s="100"/>
      <c r="C37" s="34">
        <f>H13</f>
        <v>23.017510989010987</v>
      </c>
    </row>
    <row r="38" spans="1:3" s="1" customFormat="1" ht="27" customHeight="1">
      <c r="A38" s="101" t="s">
        <v>86</v>
      </c>
      <c r="B38" s="101"/>
      <c r="C38" s="37">
        <f>G34</f>
        <v>17.476273030902778</v>
      </c>
    </row>
    <row r="39" spans="1:3" s="17" customFormat="1" ht="27" customHeight="1">
      <c r="A39" s="82" t="s">
        <v>87</v>
      </c>
      <c r="B39" s="82"/>
      <c r="C39" s="47">
        <f>SUM(C37:C38)</f>
        <v>40.49378401991376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B786-FFF4-4E14-973F-A1C3861AEDDE}">
  <dimension ref="A1:L31"/>
  <sheetViews>
    <sheetView tabSelected="1" workbookViewId="0" topLeftCell="A1">
      <selection activeCell="I36" sqref="I36"/>
    </sheetView>
  </sheetViews>
  <sheetFormatPr defaultColWidth="8.8515625" defaultRowHeight="15"/>
  <cols>
    <col min="1" max="1" width="5.7109375" style="1" customWidth="1"/>
    <col min="2" max="2" width="18.8515625" style="1" customWidth="1"/>
    <col min="3" max="3" width="34.7109375" style="1" customWidth="1"/>
    <col min="4" max="4" width="23.7109375" style="1" customWidth="1"/>
    <col min="5" max="5" width="26.7109375" style="1" customWidth="1"/>
    <col min="6" max="8" width="8.8515625" style="1" customWidth="1"/>
    <col min="9" max="9" width="12.140625" style="1" customWidth="1"/>
    <col min="10" max="10" width="10.00390625" style="1" customWidth="1"/>
    <col min="11" max="11" width="12.28125" style="1" customWidth="1"/>
    <col min="12" max="12" width="12.421875" style="1" bestFit="1" customWidth="1"/>
    <col min="13" max="13" width="8.8515625" style="1" customWidth="1"/>
    <col min="14" max="14" width="11.421875" style="1" bestFit="1" customWidth="1"/>
    <col min="15" max="16384" width="8.8515625" style="1" customWidth="1"/>
  </cols>
  <sheetData>
    <row r="1" spans="1:5" ht="31.9" customHeight="1">
      <c r="A1" s="80" t="s">
        <v>42</v>
      </c>
      <c r="B1" s="80"/>
      <c r="C1" s="80"/>
      <c r="D1" s="80"/>
      <c r="E1" s="80"/>
    </row>
    <row r="2" spans="1:5" ht="47.45" customHeight="1">
      <c r="A2" s="12" t="s">
        <v>0</v>
      </c>
      <c r="B2" s="12" t="s">
        <v>9</v>
      </c>
      <c r="C2" s="12" t="s">
        <v>10</v>
      </c>
      <c r="D2" s="12" t="s">
        <v>11</v>
      </c>
      <c r="E2" s="12" t="s">
        <v>12</v>
      </c>
    </row>
    <row r="3" spans="1:12" ht="25.15" customHeight="1">
      <c r="A3" s="4">
        <v>1</v>
      </c>
      <c r="B3" s="3" t="s">
        <v>13</v>
      </c>
      <c r="C3" s="3" t="s">
        <v>14</v>
      </c>
      <c r="D3" s="5">
        <v>98920</v>
      </c>
      <c r="E3" s="6">
        <f>D3*1.1991</f>
        <v>118614.97200000001</v>
      </c>
      <c r="L3" s="7"/>
    </row>
    <row r="4" spans="1:12" ht="25.15" customHeight="1">
      <c r="A4" s="4">
        <v>2</v>
      </c>
      <c r="B4" s="3" t="s">
        <v>15</v>
      </c>
      <c r="C4" s="3" t="s">
        <v>14</v>
      </c>
      <c r="D4" s="6">
        <v>82800</v>
      </c>
      <c r="E4" s="6">
        <f>D4*1.1991</f>
        <v>99285.48000000001</v>
      </c>
      <c r="L4" s="7"/>
    </row>
    <row r="5" spans="1:12" ht="25.15" customHeight="1">
      <c r="A5" s="4">
        <v>3</v>
      </c>
      <c r="B5" s="3" t="s">
        <v>16</v>
      </c>
      <c r="C5" s="3" t="s">
        <v>14</v>
      </c>
      <c r="D5" s="6">
        <v>79960</v>
      </c>
      <c r="E5" s="6">
        <f>D5*1.1991</f>
        <v>95880.03600000001</v>
      </c>
      <c r="L5" s="7"/>
    </row>
    <row r="6" spans="1:12" ht="25.15" customHeight="1">
      <c r="A6" s="4">
        <v>4</v>
      </c>
      <c r="B6" s="3" t="s">
        <v>17</v>
      </c>
      <c r="C6" s="3" t="s">
        <v>14</v>
      </c>
      <c r="D6" s="6">
        <v>85260</v>
      </c>
      <c r="E6" s="6">
        <f aca="true" t="shared" si="0" ref="E6:E12">D6*1.1991</f>
        <v>102235.266</v>
      </c>
      <c r="L6" s="7"/>
    </row>
    <row r="7" spans="1:12" ht="25.15" customHeight="1">
      <c r="A7" s="4">
        <v>5</v>
      </c>
      <c r="B7" s="3" t="s">
        <v>18</v>
      </c>
      <c r="C7" s="3" t="s">
        <v>14</v>
      </c>
      <c r="D7" s="6">
        <v>79340</v>
      </c>
      <c r="E7" s="6">
        <f t="shared" si="0"/>
        <v>95136.594</v>
      </c>
      <c r="L7" s="7"/>
    </row>
    <row r="8" spans="1:12" ht="28.15" customHeight="1">
      <c r="A8" s="4">
        <v>6</v>
      </c>
      <c r="B8" s="3" t="s">
        <v>19</v>
      </c>
      <c r="C8" s="3" t="s">
        <v>14</v>
      </c>
      <c r="D8" s="6">
        <v>81736</v>
      </c>
      <c r="E8" s="6">
        <f>D8</f>
        <v>81736</v>
      </c>
      <c r="L8" s="7"/>
    </row>
    <row r="9" spans="1:12" ht="23.45" customHeight="1">
      <c r="A9" s="4">
        <v>7</v>
      </c>
      <c r="B9" s="3" t="s">
        <v>20</v>
      </c>
      <c r="C9" s="3" t="s">
        <v>14</v>
      </c>
      <c r="D9" s="6">
        <v>84640</v>
      </c>
      <c r="E9" s="6">
        <f t="shared" si="0"/>
        <v>101491.82400000001</v>
      </c>
      <c r="L9" s="7"/>
    </row>
    <row r="10" spans="1:12" ht="25.15" customHeight="1">
      <c r="A10" s="4">
        <v>8</v>
      </c>
      <c r="B10" s="3" t="s">
        <v>21</v>
      </c>
      <c r="C10" s="3" t="s">
        <v>14</v>
      </c>
      <c r="D10" s="6">
        <v>81120</v>
      </c>
      <c r="E10" s="6">
        <f t="shared" si="0"/>
        <v>97270.992</v>
      </c>
      <c r="L10" s="7"/>
    </row>
    <row r="11" spans="1:12" ht="25.15" customHeight="1">
      <c r="A11" s="4">
        <v>9</v>
      </c>
      <c r="B11" s="3" t="s">
        <v>22</v>
      </c>
      <c r="C11" s="3" t="s">
        <v>14</v>
      </c>
      <c r="D11" s="8">
        <v>86740</v>
      </c>
      <c r="E11" s="6">
        <f t="shared" si="0"/>
        <v>104009.93400000001</v>
      </c>
      <c r="L11" s="7"/>
    </row>
    <row r="12" spans="1:12" ht="25.15" customHeight="1">
      <c r="A12" s="4">
        <v>10</v>
      </c>
      <c r="B12" s="3" t="s">
        <v>23</v>
      </c>
      <c r="C12" s="3" t="s">
        <v>14</v>
      </c>
      <c r="D12" s="8">
        <v>80140</v>
      </c>
      <c r="E12" s="6">
        <f t="shared" si="0"/>
        <v>96095.87400000001</v>
      </c>
      <c r="L12" s="7"/>
    </row>
    <row r="13" spans="1:5" ht="25.15" customHeight="1">
      <c r="A13" s="81" t="s">
        <v>24</v>
      </c>
      <c r="B13" s="82"/>
      <c r="C13" s="82"/>
      <c r="D13" s="83"/>
      <c r="E13" s="13">
        <f>SUM(E3:E12)/10/12/160</f>
        <v>51.654008958333335</v>
      </c>
    </row>
    <row r="14" spans="1:5" ht="25.15" customHeight="1">
      <c r="A14" s="4">
        <v>1</v>
      </c>
      <c r="B14" s="3" t="s">
        <v>25</v>
      </c>
      <c r="C14" s="3" t="s">
        <v>26</v>
      </c>
      <c r="D14" s="6">
        <v>59120</v>
      </c>
      <c r="E14" s="9">
        <f>D14*1.1991</f>
        <v>70890.792</v>
      </c>
    </row>
    <row r="15" spans="1:5" ht="25.15" customHeight="1">
      <c r="A15" s="4">
        <v>2</v>
      </c>
      <c r="B15" s="3" t="s">
        <v>27</v>
      </c>
      <c r="C15" s="3" t="s">
        <v>26</v>
      </c>
      <c r="D15" s="6">
        <v>58620</v>
      </c>
      <c r="E15" s="9">
        <f aca="true" t="shared" si="1" ref="E15:E27">D15*1.1991</f>
        <v>70291.242</v>
      </c>
    </row>
    <row r="16" spans="1:5" ht="25.15" customHeight="1">
      <c r="A16" s="4">
        <v>3</v>
      </c>
      <c r="B16" s="3" t="s">
        <v>28</v>
      </c>
      <c r="C16" s="3" t="s">
        <v>26</v>
      </c>
      <c r="D16" s="6">
        <v>57468</v>
      </c>
      <c r="E16" s="9">
        <f t="shared" si="1"/>
        <v>68909.8788</v>
      </c>
    </row>
    <row r="17" spans="1:5" ht="25.15" customHeight="1">
      <c r="A17" s="4">
        <v>4</v>
      </c>
      <c r="B17" s="3" t="s">
        <v>29</v>
      </c>
      <c r="C17" s="3" t="s">
        <v>26</v>
      </c>
      <c r="D17" s="8">
        <v>60233.6</v>
      </c>
      <c r="E17" s="9">
        <f t="shared" si="1"/>
        <v>72226.10976</v>
      </c>
    </row>
    <row r="18" spans="1:5" ht="25.15" customHeight="1">
      <c r="A18" s="4">
        <v>5</v>
      </c>
      <c r="B18" s="3" t="s">
        <v>30</v>
      </c>
      <c r="C18" s="3" t="s">
        <v>26</v>
      </c>
      <c r="D18" s="8">
        <v>70762.8</v>
      </c>
      <c r="E18" s="9">
        <f t="shared" si="1"/>
        <v>84851.67348000001</v>
      </c>
    </row>
    <row r="19" spans="1:5" ht="25.15" customHeight="1">
      <c r="A19" s="4">
        <v>6</v>
      </c>
      <c r="B19" s="3" t="s">
        <v>31</v>
      </c>
      <c r="C19" s="3" t="s">
        <v>26</v>
      </c>
      <c r="D19" s="8">
        <v>69161.6</v>
      </c>
      <c r="E19" s="9">
        <f t="shared" si="1"/>
        <v>82931.67456000001</v>
      </c>
    </row>
    <row r="20" spans="1:5" ht="25.15" customHeight="1">
      <c r="A20" s="4">
        <v>7</v>
      </c>
      <c r="B20" s="3" t="s">
        <v>32</v>
      </c>
      <c r="C20" s="3" t="s">
        <v>26</v>
      </c>
      <c r="D20" s="8">
        <v>66089.6</v>
      </c>
      <c r="E20" s="9">
        <f t="shared" si="1"/>
        <v>79248.03936000001</v>
      </c>
    </row>
    <row r="21" spans="1:5" ht="25.15" customHeight="1">
      <c r="A21" s="4">
        <v>8</v>
      </c>
      <c r="B21" s="3" t="s">
        <v>33</v>
      </c>
      <c r="C21" s="3" t="s">
        <v>26</v>
      </c>
      <c r="D21" s="8">
        <v>63157.2</v>
      </c>
      <c r="E21" s="9">
        <f t="shared" si="1"/>
        <v>75731.79852</v>
      </c>
    </row>
    <row r="22" spans="1:5" ht="25.15" customHeight="1">
      <c r="A22" s="4">
        <v>9</v>
      </c>
      <c r="B22" s="3" t="s">
        <v>34</v>
      </c>
      <c r="C22" s="3" t="s">
        <v>26</v>
      </c>
      <c r="D22" s="6">
        <v>58482</v>
      </c>
      <c r="E22" s="9">
        <f t="shared" si="1"/>
        <v>70125.7662</v>
      </c>
    </row>
    <row r="23" spans="1:5" ht="25.15" customHeight="1">
      <c r="A23" s="4">
        <v>10</v>
      </c>
      <c r="B23" s="3" t="s">
        <v>35</v>
      </c>
      <c r="C23" s="3" t="s">
        <v>26</v>
      </c>
      <c r="D23" s="8">
        <v>60080.4</v>
      </c>
      <c r="E23" s="9">
        <f t="shared" si="1"/>
        <v>72042.40764</v>
      </c>
    </row>
    <row r="24" spans="1:5" ht="25.15" customHeight="1">
      <c r="A24" s="4">
        <v>11</v>
      </c>
      <c r="B24" s="3" t="s">
        <v>36</v>
      </c>
      <c r="C24" s="3" t="s">
        <v>26</v>
      </c>
      <c r="D24" s="8">
        <v>58432.8</v>
      </c>
      <c r="E24" s="9">
        <f t="shared" si="1"/>
        <v>70066.77048</v>
      </c>
    </row>
    <row r="25" spans="1:5" ht="25.15" customHeight="1">
      <c r="A25" s="4">
        <v>12</v>
      </c>
      <c r="B25" s="3" t="s">
        <v>37</v>
      </c>
      <c r="C25" s="3" t="s">
        <v>26</v>
      </c>
      <c r="D25" s="8">
        <v>65036</v>
      </c>
      <c r="E25" s="9">
        <f t="shared" si="1"/>
        <v>77984.6676</v>
      </c>
    </row>
    <row r="26" spans="1:5" ht="25.15" customHeight="1">
      <c r="A26" s="4">
        <v>13</v>
      </c>
      <c r="B26" s="3" t="s">
        <v>38</v>
      </c>
      <c r="C26" s="3" t="s">
        <v>26</v>
      </c>
      <c r="D26" s="8">
        <v>70429.6</v>
      </c>
      <c r="E26" s="9">
        <f t="shared" si="1"/>
        <v>84452.13336</v>
      </c>
    </row>
    <row r="27" spans="1:5" ht="25.15" customHeight="1">
      <c r="A27" s="4">
        <v>14</v>
      </c>
      <c r="B27" s="3" t="s">
        <v>39</v>
      </c>
      <c r="C27" s="3" t="s">
        <v>26</v>
      </c>
      <c r="D27" s="8">
        <v>68399.6</v>
      </c>
      <c r="E27" s="9">
        <f t="shared" si="1"/>
        <v>82017.96036000001</v>
      </c>
    </row>
    <row r="28" spans="1:5" ht="27" customHeight="1">
      <c r="A28" s="81" t="s">
        <v>40</v>
      </c>
      <c r="B28" s="82"/>
      <c r="C28" s="82"/>
      <c r="D28" s="83"/>
      <c r="E28" s="13">
        <f>SUM(E14:E27)/14/12/160</f>
        <v>39.50040603125</v>
      </c>
    </row>
    <row r="29" spans="1:5" ht="30.6" customHeight="1">
      <c r="A29" s="84" t="s">
        <v>41</v>
      </c>
      <c r="B29" s="85"/>
      <c r="C29" s="85"/>
      <c r="D29" s="86"/>
      <c r="E29" s="10">
        <f>(E3+E4+E5+E6+E7+E8+E9+E10+E11+E12+E14+E15+E16+E17+E18+E19+E20+E21+E22+E23+E24+E25+E26+E27)/24/12/160</f>
        <v>44.56440725086806</v>
      </c>
    </row>
    <row r="30" s="11" customFormat="1" ht="15"/>
    <row r="31" spans="1:5" s="11" customFormat="1" ht="37.15" customHeight="1">
      <c r="A31" s="87" t="s">
        <v>103</v>
      </c>
      <c r="B31" s="87"/>
      <c r="C31" s="87"/>
      <c r="D31" s="87"/>
      <c r="E31" s="87"/>
    </row>
  </sheetData>
  <mergeCells count="5">
    <mergeCell ref="A1:E1"/>
    <mergeCell ref="A13:D13"/>
    <mergeCell ref="A28:D28"/>
    <mergeCell ref="A29:D29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AD9C-5CA0-49F0-BE6D-0A6D821ED441}">
  <dimension ref="A1:F16"/>
  <sheetViews>
    <sheetView workbookViewId="0" topLeftCell="A1">
      <selection activeCell="A1" sqref="A1:F1"/>
    </sheetView>
  </sheetViews>
  <sheetFormatPr defaultColWidth="8.8515625" defaultRowHeight="15"/>
  <cols>
    <col min="1" max="1" width="5.57421875" style="48" customWidth="1"/>
    <col min="2" max="2" width="19.7109375" style="48" customWidth="1"/>
    <col min="3" max="3" width="43.140625" style="48" customWidth="1"/>
    <col min="4" max="4" width="27.421875" style="48" customWidth="1"/>
    <col min="5" max="5" width="25.28125" style="48" customWidth="1"/>
    <col min="6" max="6" width="20.28125" style="48" customWidth="1"/>
    <col min="7" max="7" width="12.00390625" style="48" bestFit="1" customWidth="1"/>
    <col min="8" max="16384" width="8.8515625" style="48" customWidth="1"/>
  </cols>
  <sheetData>
    <row r="1" spans="1:6" ht="43.15" customHeight="1">
      <c r="A1" s="88" t="s">
        <v>126</v>
      </c>
      <c r="B1" s="88"/>
      <c r="C1" s="88"/>
      <c r="D1" s="88"/>
      <c r="E1" s="88"/>
      <c r="F1" s="88"/>
    </row>
    <row r="2" spans="1:6" ht="22.15" customHeight="1">
      <c r="A2" s="90" t="s">
        <v>0</v>
      </c>
      <c r="B2" s="90" t="s">
        <v>133</v>
      </c>
      <c r="C2" s="90" t="s">
        <v>43</v>
      </c>
      <c r="D2" s="53" t="s">
        <v>98</v>
      </c>
      <c r="E2" s="53" t="s">
        <v>99</v>
      </c>
      <c r="F2" s="90" t="s">
        <v>100</v>
      </c>
    </row>
    <row r="3" spans="1:6" ht="66" customHeight="1">
      <c r="A3" s="90"/>
      <c r="B3" s="90"/>
      <c r="C3" s="90"/>
      <c r="D3" s="54" t="s">
        <v>101</v>
      </c>
      <c r="E3" s="54" t="s">
        <v>102</v>
      </c>
      <c r="F3" s="90"/>
    </row>
    <row r="4" spans="1:6" ht="30" customHeight="1">
      <c r="A4" s="49">
        <v>1</v>
      </c>
      <c r="B4" s="50" t="s">
        <v>1</v>
      </c>
      <c r="C4" s="51" t="s">
        <v>2</v>
      </c>
      <c r="D4" s="24">
        <f>'93.3301'!C36</f>
        <v>7.392510989010988</v>
      </c>
      <c r="E4" s="24">
        <f>'93.3301'!C37</f>
        <v>9.878443607275752</v>
      </c>
      <c r="F4" s="24">
        <f>SUM(D4:E4)</f>
        <v>17.270954596286742</v>
      </c>
    </row>
    <row r="5" spans="1:6" ht="30" customHeight="1">
      <c r="A5" s="49">
        <v>2</v>
      </c>
      <c r="B5" s="50" t="s">
        <v>3</v>
      </c>
      <c r="C5" s="51" t="s">
        <v>4</v>
      </c>
      <c r="D5" s="24">
        <f>'93.3302'!C36</f>
        <v>7.392510989010988</v>
      </c>
      <c r="E5" s="24">
        <f>'93.3302'!C37</f>
        <v>18.791325057449363</v>
      </c>
      <c r="F5" s="24">
        <f aca="true" t="shared" si="0" ref="F5:F7">SUM(D5:E5)</f>
        <v>26.18383604646035</v>
      </c>
    </row>
    <row r="6" spans="1:6" ht="30" customHeight="1">
      <c r="A6" s="49">
        <v>3</v>
      </c>
      <c r="B6" s="50" t="s">
        <v>5</v>
      </c>
      <c r="C6" s="51" t="s">
        <v>6</v>
      </c>
      <c r="D6" s="24">
        <f>'93.3308'!C36</f>
        <v>7.392510989010988</v>
      </c>
      <c r="E6" s="24">
        <f>'93.3308'!C37</f>
        <v>22.505025661688368</v>
      </c>
      <c r="F6" s="24">
        <f t="shared" si="0"/>
        <v>29.897536650699358</v>
      </c>
    </row>
    <row r="7" spans="1:6" ht="30" customHeight="1">
      <c r="A7" s="49">
        <v>4</v>
      </c>
      <c r="B7" s="50" t="s">
        <v>7</v>
      </c>
      <c r="C7" s="51" t="s">
        <v>8</v>
      </c>
      <c r="D7" s="24">
        <f>'93.3985'!C35</f>
        <v>1.7496538461538462</v>
      </c>
      <c r="E7" s="24">
        <f>'93.3985'!C36</f>
        <v>11.363923848971355</v>
      </c>
      <c r="F7" s="24">
        <f t="shared" si="0"/>
        <v>13.113577695125201</v>
      </c>
    </row>
    <row r="8" spans="1:6" ht="30" customHeight="1">
      <c r="A8" s="49">
        <v>5</v>
      </c>
      <c r="B8" s="50" t="s">
        <v>104</v>
      </c>
      <c r="C8" s="51" t="s">
        <v>105</v>
      </c>
      <c r="D8" s="24">
        <f>'93.3963'!C37</f>
        <v>22.015510989010988</v>
      </c>
      <c r="E8" s="24">
        <f>'93.3963'!C38</f>
        <v>21.780773777430557</v>
      </c>
      <c r="F8" s="24">
        <f>SUM(D8:E8)</f>
        <v>43.796284766441545</v>
      </c>
    </row>
    <row r="9" spans="1:6" ht="30" customHeight="1">
      <c r="A9" s="49">
        <v>6</v>
      </c>
      <c r="B9" s="50" t="s">
        <v>106</v>
      </c>
      <c r="C9" s="51" t="s">
        <v>107</v>
      </c>
      <c r="D9" s="24">
        <f>'93.3967'!C37</f>
        <v>23.017510989010987</v>
      </c>
      <c r="E9" s="24">
        <f>'93.3967'!C38</f>
        <v>17.476273030902778</v>
      </c>
      <c r="F9" s="24">
        <f aca="true" t="shared" si="1" ref="F9">SUM(D9:E9)</f>
        <v>40.49378401991376</v>
      </c>
    </row>
    <row r="10" ht="17.45" customHeight="1">
      <c r="C10" s="52"/>
    </row>
    <row r="16" spans="1:6" ht="57" customHeight="1">
      <c r="A16" s="89" t="s">
        <v>113</v>
      </c>
      <c r="B16" s="89"/>
      <c r="C16" s="89"/>
      <c r="D16" s="59" t="s">
        <v>114</v>
      </c>
      <c r="E16" s="59"/>
      <c r="F16" s="59" t="s">
        <v>115</v>
      </c>
    </row>
  </sheetData>
  <mergeCells count="6">
    <mergeCell ref="A1:F1"/>
    <mergeCell ref="A16:C16"/>
    <mergeCell ref="A2:A3"/>
    <mergeCell ref="B2:B3"/>
    <mergeCell ref="C2:C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BF65-45F6-4415-B9B5-4CA7C7CF6E18}">
  <dimension ref="A1:K15"/>
  <sheetViews>
    <sheetView workbookViewId="0" topLeftCell="A7">
      <selection activeCell="J13" sqref="J13"/>
    </sheetView>
  </sheetViews>
  <sheetFormatPr defaultColWidth="8.8515625" defaultRowHeight="15"/>
  <cols>
    <col min="1" max="1" width="4.28125" style="48" customWidth="1"/>
    <col min="2" max="2" width="17.7109375" style="48" customWidth="1"/>
    <col min="3" max="3" width="46.7109375" style="48" customWidth="1"/>
    <col min="4" max="4" width="26.140625" style="48" customWidth="1"/>
    <col min="5" max="5" width="23.8515625" style="48" customWidth="1"/>
    <col min="6" max="6" width="19.00390625" style="48" customWidth="1"/>
    <col min="7" max="7" width="11.8515625" style="48" customWidth="1"/>
    <col min="8" max="8" width="13.140625" style="48" customWidth="1"/>
    <col min="9" max="9" width="13.28125" style="48" customWidth="1"/>
    <col min="10" max="10" width="14.421875" style="48" customWidth="1"/>
    <col min="11" max="11" width="14.7109375" style="48" customWidth="1"/>
    <col min="12" max="16384" width="8.8515625" style="48" customWidth="1"/>
  </cols>
  <sheetData>
    <row r="1" spans="1:11" ht="27.6" customHeight="1">
      <c r="A1" s="88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70"/>
    </row>
    <row r="2" spans="1:10" ht="22.15" customHeight="1">
      <c r="A2" s="90" t="s">
        <v>0</v>
      </c>
      <c r="B2" s="90" t="s">
        <v>133</v>
      </c>
      <c r="C2" s="90" t="s">
        <v>43</v>
      </c>
      <c r="D2" s="64" t="s">
        <v>98</v>
      </c>
      <c r="E2" s="64" t="s">
        <v>99</v>
      </c>
      <c r="F2" s="90" t="s">
        <v>100</v>
      </c>
      <c r="G2" s="92" t="s">
        <v>122</v>
      </c>
      <c r="H2" s="93" t="s">
        <v>123</v>
      </c>
      <c r="I2" s="93" t="s">
        <v>124</v>
      </c>
      <c r="J2" s="93" t="s">
        <v>125</v>
      </c>
    </row>
    <row r="3" spans="1:10" ht="66" customHeight="1">
      <c r="A3" s="90"/>
      <c r="B3" s="90"/>
      <c r="C3" s="90"/>
      <c r="D3" s="54" t="s">
        <v>101</v>
      </c>
      <c r="E3" s="54" t="s">
        <v>102</v>
      </c>
      <c r="F3" s="90"/>
      <c r="G3" s="92"/>
      <c r="H3" s="93"/>
      <c r="I3" s="93"/>
      <c r="J3" s="93"/>
    </row>
    <row r="4" spans="1:10" s="69" customFormat="1" ht="15.75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 t="s">
        <v>127</v>
      </c>
      <c r="G4" s="68">
        <v>7</v>
      </c>
      <c r="H4" s="68" t="s">
        <v>128</v>
      </c>
      <c r="I4" s="68">
        <v>9</v>
      </c>
      <c r="J4" s="68" t="s">
        <v>129</v>
      </c>
    </row>
    <row r="5" spans="1:10" ht="30" customHeight="1">
      <c r="A5" s="49">
        <v>1</v>
      </c>
      <c r="B5" s="50" t="s">
        <v>1</v>
      </c>
      <c r="C5" s="51" t="s">
        <v>2</v>
      </c>
      <c r="D5" s="24">
        <f>'93.3301'!C36</f>
        <v>7.392510989010988</v>
      </c>
      <c r="E5" s="24">
        <f>'93.3301'!C37</f>
        <v>9.878443607275752</v>
      </c>
      <c r="F5" s="24">
        <f>SUM(D5:E5)</f>
        <v>17.270954596286742</v>
      </c>
      <c r="G5" s="79">
        <v>428</v>
      </c>
      <c r="H5" s="24">
        <f>F5*G5</f>
        <v>7391.968567210726</v>
      </c>
      <c r="I5" s="67">
        <v>1.32</v>
      </c>
      <c r="J5" s="67">
        <f>F5*I5</f>
        <v>22.7976600670985</v>
      </c>
    </row>
    <row r="6" spans="1:10" ht="30" customHeight="1">
      <c r="A6" s="49">
        <v>2</v>
      </c>
      <c r="B6" s="50" t="s">
        <v>3</v>
      </c>
      <c r="C6" s="51" t="s">
        <v>4</v>
      </c>
      <c r="D6" s="24">
        <f>'93.3302'!C36</f>
        <v>7.392510989010988</v>
      </c>
      <c r="E6" s="24">
        <f>'93.3302'!C37</f>
        <v>18.791325057449363</v>
      </c>
      <c r="F6" s="24">
        <f aca="true" t="shared" si="0" ref="F6:F8">SUM(D6:E6)</f>
        <v>26.18383604646035</v>
      </c>
      <c r="G6" s="79">
        <v>248</v>
      </c>
      <c r="H6" s="24">
        <f aca="true" t="shared" si="1" ref="H6:H10">F6*G6</f>
        <v>6493.591339522167</v>
      </c>
      <c r="I6" s="67">
        <v>1.32</v>
      </c>
      <c r="J6" s="67">
        <f aca="true" t="shared" si="2" ref="J6:J10">F6*I6</f>
        <v>34.56266358132766</v>
      </c>
    </row>
    <row r="7" spans="1:10" ht="30" customHeight="1">
      <c r="A7" s="49">
        <v>3</v>
      </c>
      <c r="B7" s="50" t="s">
        <v>5</v>
      </c>
      <c r="C7" s="51" t="s">
        <v>6</v>
      </c>
      <c r="D7" s="24">
        <f>'93.3308'!C36</f>
        <v>7.392510989010988</v>
      </c>
      <c r="E7" s="24">
        <f>'93.3308'!C37</f>
        <v>22.505025661688368</v>
      </c>
      <c r="F7" s="24">
        <f t="shared" si="0"/>
        <v>29.897536650699358</v>
      </c>
      <c r="G7" s="79">
        <v>19</v>
      </c>
      <c r="H7" s="24">
        <f t="shared" si="1"/>
        <v>568.0531963632878</v>
      </c>
      <c r="I7" s="67">
        <v>1.32</v>
      </c>
      <c r="J7" s="67">
        <f t="shared" si="2"/>
        <v>39.464748378923154</v>
      </c>
    </row>
    <row r="8" spans="1:10" ht="30" customHeight="1">
      <c r="A8" s="49">
        <v>4</v>
      </c>
      <c r="B8" s="50" t="s">
        <v>7</v>
      </c>
      <c r="C8" s="51" t="s">
        <v>8</v>
      </c>
      <c r="D8" s="24">
        <f>'93.3985'!C35</f>
        <v>1.7496538461538462</v>
      </c>
      <c r="E8" s="24">
        <f>'93.3985'!C36</f>
        <v>11.363923848971355</v>
      </c>
      <c r="F8" s="24">
        <f t="shared" si="0"/>
        <v>13.113577695125201</v>
      </c>
      <c r="G8" s="79">
        <v>244</v>
      </c>
      <c r="H8" s="24">
        <f t="shared" si="1"/>
        <v>3199.712957610549</v>
      </c>
      <c r="I8" s="67">
        <v>1.32</v>
      </c>
      <c r="J8" s="67">
        <f t="shared" si="2"/>
        <v>17.309922557565265</v>
      </c>
    </row>
    <row r="9" spans="1:10" ht="30" customHeight="1">
      <c r="A9" s="49">
        <v>5</v>
      </c>
      <c r="B9" s="50" t="s">
        <v>104</v>
      </c>
      <c r="C9" s="51" t="s">
        <v>105</v>
      </c>
      <c r="D9" s="24">
        <f>'93.3963'!C37</f>
        <v>22.015510989010988</v>
      </c>
      <c r="E9" s="24">
        <f>'93.3963'!C38</f>
        <v>21.780773777430557</v>
      </c>
      <c r="F9" s="24">
        <f>SUM(D9:E9)</f>
        <v>43.796284766441545</v>
      </c>
      <c r="G9" s="79">
        <v>88</v>
      </c>
      <c r="H9" s="24">
        <f t="shared" si="1"/>
        <v>3854.073059446856</v>
      </c>
      <c r="I9" s="67">
        <v>1.32</v>
      </c>
      <c r="J9" s="67">
        <f t="shared" si="2"/>
        <v>57.81109589170284</v>
      </c>
    </row>
    <row r="10" spans="1:10" ht="30" customHeight="1">
      <c r="A10" s="49">
        <v>6</v>
      </c>
      <c r="B10" s="50" t="s">
        <v>106</v>
      </c>
      <c r="C10" s="51" t="s">
        <v>107</v>
      </c>
      <c r="D10" s="24">
        <f>'93.3967'!C37</f>
        <v>23.017510989010987</v>
      </c>
      <c r="E10" s="24">
        <f>'93.3967'!C38</f>
        <v>17.476273030902778</v>
      </c>
      <c r="F10" s="24">
        <f aca="true" t="shared" si="3" ref="F10">SUM(D10:E10)</f>
        <v>40.49378401991376</v>
      </c>
      <c r="G10" s="79">
        <v>104</v>
      </c>
      <c r="H10" s="24">
        <f t="shared" si="1"/>
        <v>4211.353538071031</v>
      </c>
      <c r="I10" s="67">
        <v>1.32</v>
      </c>
      <c r="J10" s="67">
        <f t="shared" si="2"/>
        <v>53.45179490628617</v>
      </c>
    </row>
    <row r="11" spans="1:8" s="71" customFormat="1" ht="22.9" customHeight="1">
      <c r="A11" s="94" t="s">
        <v>130</v>
      </c>
      <c r="B11" s="95"/>
      <c r="C11" s="95"/>
      <c r="D11" s="95"/>
      <c r="E11" s="95"/>
      <c r="F11" s="95"/>
      <c r="G11" s="96"/>
      <c r="H11" s="77">
        <f>SUM(H5:H10)</f>
        <v>25718.752658224614</v>
      </c>
    </row>
    <row r="12" spans="2:7" s="72" customFormat="1" ht="21" customHeight="1">
      <c r="B12" s="91" t="s">
        <v>131</v>
      </c>
      <c r="C12" s="91"/>
      <c r="D12" s="73">
        <v>33948.75</v>
      </c>
      <c r="E12" s="71"/>
      <c r="F12" s="71"/>
      <c r="G12" s="71"/>
    </row>
    <row r="13" spans="2:7" s="72" customFormat="1" ht="21" customHeight="1">
      <c r="B13" s="91" t="s">
        <v>130</v>
      </c>
      <c r="C13" s="91"/>
      <c r="D13" s="78">
        <f>H11</f>
        <v>25718.752658224614</v>
      </c>
      <c r="E13" s="74"/>
      <c r="F13" s="71"/>
      <c r="G13" s="76"/>
    </row>
    <row r="14" spans="2:7" s="72" customFormat="1" ht="21" customHeight="1">
      <c r="B14" s="91" t="s">
        <v>124</v>
      </c>
      <c r="C14" s="91"/>
      <c r="D14" s="75">
        <f>D12/D13</f>
        <v>1.31999986356817</v>
      </c>
      <c r="E14" s="76"/>
      <c r="F14" s="71"/>
      <c r="G14" s="71"/>
    </row>
    <row r="15" ht="17.45" customHeight="1">
      <c r="C15" s="52"/>
    </row>
  </sheetData>
  <mergeCells count="13">
    <mergeCell ref="A1:J1"/>
    <mergeCell ref="B12:C12"/>
    <mergeCell ref="B13:C13"/>
    <mergeCell ref="B14:C14"/>
    <mergeCell ref="A2:A3"/>
    <mergeCell ref="B2:B3"/>
    <mergeCell ref="C2:C3"/>
    <mergeCell ref="G2:G3"/>
    <mergeCell ref="H2:H3"/>
    <mergeCell ref="I2:I3"/>
    <mergeCell ref="J2:J3"/>
    <mergeCell ref="A11:G11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10FA-DE37-4D18-88AE-516836E6B17E}">
  <dimension ref="A1:H38"/>
  <sheetViews>
    <sheetView workbookViewId="0" topLeftCell="A1">
      <selection activeCell="A8" sqref="A8:XFD8"/>
    </sheetView>
  </sheetViews>
  <sheetFormatPr defaultColWidth="9.140625" defaultRowHeight="15"/>
  <cols>
    <col min="1" max="1" width="37.8515625" style="0" customWidth="1"/>
    <col min="2" max="2" width="40.140625" style="0" customWidth="1"/>
    <col min="3" max="3" width="17.8515625" style="0" customWidth="1"/>
    <col min="4" max="4" width="13.8515625" style="0" customWidth="1"/>
    <col min="5" max="5" width="12.8515625" style="0" customWidth="1"/>
    <col min="6" max="6" width="14.421875" style="0" customWidth="1"/>
    <col min="7" max="7" width="15.421875" style="0" customWidth="1"/>
    <col min="8" max="8" width="17.57421875" style="0" customWidth="1"/>
  </cols>
  <sheetData>
    <row r="1" spans="1:4" s="1" customFormat="1" ht="25.9" customHeight="1">
      <c r="A1" s="17" t="s">
        <v>43</v>
      </c>
      <c r="B1" s="97" t="str">
        <f>'Wykaz procedur (przykład)'!C3</f>
        <v>Kąpiel wirowa kończyn górnych</v>
      </c>
      <c r="C1" s="97"/>
      <c r="D1" s="17"/>
    </row>
    <row r="2" spans="1:3" s="1" customFormat="1" ht="25.9" customHeight="1">
      <c r="A2" s="17" t="s">
        <v>46</v>
      </c>
      <c r="B2" s="45" t="str">
        <f>'Wykaz procedur (przykład)'!B3</f>
        <v>93.3301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22" t="s">
        <v>68</v>
      </c>
      <c r="B9" s="22" t="s">
        <v>89</v>
      </c>
      <c r="C9" s="4" t="s">
        <v>88</v>
      </c>
      <c r="D9" s="26">
        <v>100</v>
      </c>
      <c r="E9" s="62" t="s">
        <v>95</v>
      </c>
      <c r="F9" s="26">
        <v>1</v>
      </c>
      <c r="G9" s="27">
        <v>28.75</v>
      </c>
      <c r="H9" s="24">
        <f>(F9/D9)*G9</f>
        <v>0.28750000000000003</v>
      </c>
    </row>
    <row r="10" spans="1:8" s="19" customFormat="1" ht="36.6" customHeight="1">
      <c r="A10" s="60" t="s">
        <v>116</v>
      </c>
      <c r="B10" s="60" t="s">
        <v>91</v>
      </c>
      <c r="C10" s="61" t="s">
        <v>90</v>
      </c>
      <c r="D10" s="60">
        <v>65</v>
      </c>
      <c r="E10" s="62" t="s">
        <v>95</v>
      </c>
      <c r="F10" s="60">
        <v>1</v>
      </c>
      <c r="G10" s="63">
        <v>18.99</v>
      </c>
      <c r="H10" s="24">
        <f>(F10/D10)*G10</f>
        <v>0.29215384615384615</v>
      </c>
    </row>
    <row r="11" spans="1:8" s="19" customFormat="1" ht="46.15" customHeight="1">
      <c r="A11" s="26" t="s">
        <v>92</v>
      </c>
      <c r="B11" s="26" t="s">
        <v>94</v>
      </c>
      <c r="C11" s="4" t="s">
        <v>93</v>
      </c>
      <c r="D11" s="26">
        <v>7</v>
      </c>
      <c r="E11" s="23" t="s">
        <v>95</v>
      </c>
      <c r="F11" s="26">
        <v>1</v>
      </c>
      <c r="G11" s="24">
        <v>40.55</v>
      </c>
      <c r="H11" s="24">
        <f>(F11/D11)*G11</f>
        <v>5.792857142857142</v>
      </c>
    </row>
    <row r="12" spans="1:8" s="31" customFormat="1" ht="31.9" customHeight="1">
      <c r="A12" s="28" t="s">
        <v>69</v>
      </c>
      <c r="B12" s="29"/>
      <c r="C12" s="29"/>
      <c r="D12" s="29"/>
      <c r="E12" s="29"/>
      <c r="F12" s="29"/>
      <c r="G12" s="29"/>
      <c r="H12" s="30">
        <f>SUM(H8:H11)</f>
        <v>7.392510989010988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28.9" customHeight="1">
      <c r="A21" s="17" t="s">
        <v>70</v>
      </c>
    </row>
    <row r="22" spans="1:3" s="1" customFormat="1" ht="18.6" customHeight="1">
      <c r="A22" s="17" t="s">
        <v>71</v>
      </c>
      <c r="B22" s="32" t="s">
        <v>72</v>
      </c>
      <c r="C22" s="32" t="s">
        <v>73</v>
      </c>
    </row>
    <row r="23" spans="1:3" s="1" customFormat="1" ht="22.9" customHeight="1">
      <c r="A23" s="33" t="str">
        <f>'[1]Stawki wynagrodzeń (przykład)'!C5</f>
        <v>mgr fizjoterapii/rehabilitacji</v>
      </c>
      <c r="B23" s="34">
        <f>'Stawki wynagrodzeń (przykład)'!E13</f>
        <v>51.654008958333335</v>
      </c>
      <c r="C23" s="35">
        <f>B23/60</f>
        <v>0.8609001493055556</v>
      </c>
    </row>
    <row r="24" spans="1:3" s="1" customFormat="1" ht="32.45" customHeight="1">
      <c r="A24" s="36" t="str">
        <f>'[1]Stawki wynagrodzeń (przykład)'!C16</f>
        <v>technik fizjoterapii/technik masażysta</v>
      </c>
      <c r="B24" s="37">
        <f>'Stawki wynagrodzeń (przykład)'!E28</f>
        <v>39.50040603125</v>
      </c>
      <c r="C24" s="38">
        <f aca="true" t="shared" si="0" ref="C24:C25">B24/60</f>
        <v>0.6583401005208334</v>
      </c>
    </row>
    <row r="25" spans="1:3" s="1" customFormat="1" ht="46.15" customHeight="1">
      <c r="A25" s="39" t="s">
        <v>74</v>
      </c>
      <c r="B25" s="37">
        <f>'Stawki wynagrodzeń (przykład)'!E29</f>
        <v>44.56440725086806</v>
      </c>
      <c r="C25" s="38">
        <f t="shared" si="0"/>
        <v>0.7427401208478009</v>
      </c>
    </row>
    <row r="26" s="1" customFormat="1" ht="25.9" customHeight="1"/>
    <row r="27" s="1" customFormat="1" ht="25.9" customHeight="1"/>
    <row r="28" spans="1:7" s="19" customFormat="1" ht="45" customHeight="1">
      <c r="A28" s="18" t="s">
        <v>75</v>
      </c>
      <c r="B28" s="18" t="s">
        <v>76</v>
      </c>
      <c r="C28" s="18" t="s">
        <v>51</v>
      </c>
      <c r="D28" s="18" t="s">
        <v>77</v>
      </c>
      <c r="E28" s="18" t="s">
        <v>78</v>
      </c>
      <c r="F28" s="18" t="s">
        <v>79</v>
      </c>
      <c r="G28" s="18" t="s">
        <v>55</v>
      </c>
    </row>
    <row r="29" spans="1:7" s="19" customFormat="1" ht="15" customHeight="1">
      <c r="A29" s="40"/>
      <c r="B29" s="20" t="s">
        <v>57</v>
      </c>
      <c r="C29" s="20" t="s">
        <v>59</v>
      </c>
      <c r="D29" s="20" t="s">
        <v>60</v>
      </c>
      <c r="E29" s="20" t="s">
        <v>61</v>
      </c>
      <c r="F29" s="20" t="s">
        <v>62</v>
      </c>
      <c r="G29" s="21" t="s">
        <v>80</v>
      </c>
    </row>
    <row r="30" spans="1:7" s="19" customFormat="1" ht="57" customHeight="1">
      <c r="A30" s="25" t="s">
        <v>81</v>
      </c>
      <c r="B30" s="41" t="str">
        <f>A25</f>
        <v>średnia stawka 
(mgr fizjoterapii/rehabilitacji i technik fizjoterapii/technik masażysta)</v>
      </c>
      <c r="C30" s="42">
        <v>10</v>
      </c>
      <c r="D30" s="4" t="s">
        <v>82</v>
      </c>
      <c r="E30" s="43">
        <v>3</v>
      </c>
      <c r="F30" s="44">
        <f>C25</f>
        <v>0.7427401208478009</v>
      </c>
      <c r="G30" s="44">
        <f>(E30/C30)*F30</f>
        <v>0.22282203625434027</v>
      </c>
    </row>
    <row r="31" spans="1:7" s="19" customFormat="1" ht="47.45" customHeight="1">
      <c r="A31" s="25" t="s">
        <v>83</v>
      </c>
      <c r="B31" s="41" t="str">
        <f>A25</f>
        <v>średnia stawka 
(mgr fizjoterapii/rehabilitacji i technik fizjoterapii/technik masażysta)</v>
      </c>
      <c r="C31" s="4">
        <v>1</v>
      </c>
      <c r="D31" s="4" t="s">
        <v>82</v>
      </c>
      <c r="E31" s="26">
        <v>9</v>
      </c>
      <c r="F31" s="24">
        <f>C25</f>
        <v>0.7427401208478009</v>
      </c>
      <c r="G31" s="24">
        <f>(E31/C31)*F31</f>
        <v>6.684661087630208</v>
      </c>
    </row>
    <row r="32" spans="1:7" s="19" customFormat="1" ht="51.6" customHeight="1">
      <c r="A32" s="25" t="s">
        <v>84</v>
      </c>
      <c r="B32" s="41" t="str">
        <f>A25</f>
        <v>średnia stawka 
(mgr fizjoterapii/rehabilitacji i technik fizjoterapii/technik masażysta)</v>
      </c>
      <c r="C32" s="4">
        <v>1</v>
      </c>
      <c r="D32" s="4" t="s">
        <v>82</v>
      </c>
      <c r="E32" s="26">
        <v>4</v>
      </c>
      <c r="F32" s="24">
        <f>C25</f>
        <v>0.7427401208478009</v>
      </c>
      <c r="G32" s="24">
        <f>(E32/C32)*F32</f>
        <v>2.9709604833912038</v>
      </c>
    </row>
    <row r="33" spans="1:7" s="31" customFormat="1" ht="27.6" customHeight="1">
      <c r="A33" s="98" t="s">
        <v>69</v>
      </c>
      <c r="B33" s="99"/>
      <c r="C33" s="99"/>
      <c r="D33" s="99"/>
      <c r="E33" s="99"/>
      <c r="F33" s="99"/>
      <c r="G33" s="30">
        <f>SUM(G30:G32)</f>
        <v>9.878443607275752</v>
      </c>
    </row>
    <row r="34" s="1" customFormat="1" ht="15"/>
    <row r="35" s="1" customFormat="1" ht="15"/>
    <row r="36" spans="1:3" s="1" customFormat="1" ht="27" customHeight="1">
      <c r="A36" s="100" t="s">
        <v>85</v>
      </c>
      <c r="B36" s="100"/>
      <c r="C36" s="34">
        <f>H12</f>
        <v>7.392510989010988</v>
      </c>
    </row>
    <row r="37" spans="1:3" s="1" customFormat="1" ht="27" customHeight="1">
      <c r="A37" s="101" t="s">
        <v>86</v>
      </c>
      <c r="B37" s="101"/>
      <c r="C37" s="37">
        <f>G33</f>
        <v>9.878443607275752</v>
      </c>
    </row>
    <row r="38" spans="1:3" s="17" customFormat="1" ht="27" customHeight="1">
      <c r="A38" s="82" t="s">
        <v>87</v>
      </c>
      <c r="B38" s="82"/>
      <c r="C38" s="47">
        <f>SUM(C36:C37)</f>
        <v>17.270954596286742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39BA-7EB6-48B4-BBE0-88C546DE3102}">
  <dimension ref="A1:H38"/>
  <sheetViews>
    <sheetView workbookViewId="0" topLeftCell="A5">
      <selection activeCell="J11" sqref="J11"/>
    </sheetView>
  </sheetViews>
  <sheetFormatPr defaultColWidth="9.140625" defaultRowHeight="15"/>
  <cols>
    <col min="1" max="1" width="38.28125" style="0" customWidth="1"/>
    <col min="2" max="2" width="39.7109375" style="0" customWidth="1"/>
    <col min="3" max="3" width="19.00390625" style="0" customWidth="1"/>
    <col min="4" max="4" width="13.7109375" style="0" customWidth="1"/>
    <col min="5" max="5" width="13.140625" style="0" customWidth="1"/>
    <col min="6" max="6" width="14.7109375" style="0" customWidth="1"/>
    <col min="7" max="7" width="16.28125" style="0" customWidth="1"/>
    <col min="8" max="8" width="16.7109375" style="0" customWidth="1"/>
  </cols>
  <sheetData>
    <row r="1" spans="1:4" s="1" customFormat="1" ht="25.9" customHeight="1">
      <c r="A1" s="17" t="s">
        <v>43</v>
      </c>
      <c r="B1" s="97" t="str">
        <f>'Wykaz procedur (przykład)'!C4</f>
        <v>Kąpiel wirowa kończyn dolnych</v>
      </c>
      <c r="C1" s="97"/>
      <c r="D1" s="17"/>
    </row>
    <row r="2" spans="1:3" s="1" customFormat="1" ht="25.9" customHeight="1">
      <c r="A2" s="17" t="s">
        <v>46</v>
      </c>
      <c r="B2" s="45" t="str">
        <f>'Wykaz procedur (przykład)'!B4</f>
        <v>93.3302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22" t="s">
        <v>68</v>
      </c>
      <c r="B9" s="22" t="s">
        <v>89</v>
      </c>
      <c r="C9" s="4" t="s">
        <v>88</v>
      </c>
      <c r="D9" s="26">
        <v>100</v>
      </c>
      <c r="E9" s="62" t="s">
        <v>95</v>
      </c>
      <c r="F9" s="26">
        <v>1</v>
      </c>
      <c r="G9" s="27">
        <v>28.75</v>
      </c>
      <c r="H9" s="24">
        <f>(F9/D9)*G9</f>
        <v>0.28750000000000003</v>
      </c>
    </row>
    <row r="10" spans="1:8" s="19" customFormat="1" ht="36.6" customHeight="1">
      <c r="A10" s="60" t="s">
        <v>116</v>
      </c>
      <c r="B10" s="60" t="s">
        <v>91</v>
      </c>
      <c r="C10" s="61" t="s">
        <v>90</v>
      </c>
      <c r="D10" s="60">
        <v>65</v>
      </c>
      <c r="E10" s="62" t="s">
        <v>95</v>
      </c>
      <c r="F10" s="60">
        <v>1</v>
      </c>
      <c r="G10" s="63">
        <v>18.99</v>
      </c>
      <c r="H10" s="24">
        <f>(F10/D10)*G10</f>
        <v>0.29215384615384615</v>
      </c>
    </row>
    <row r="11" spans="1:8" s="19" customFormat="1" ht="46.15" customHeight="1">
      <c r="A11" s="26" t="s">
        <v>92</v>
      </c>
      <c r="B11" s="26" t="s">
        <v>94</v>
      </c>
      <c r="C11" s="4" t="s">
        <v>93</v>
      </c>
      <c r="D11" s="26">
        <v>7</v>
      </c>
      <c r="E11" s="23" t="s">
        <v>95</v>
      </c>
      <c r="F11" s="26">
        <v>1</v>
      </c>
      <c r="G11" s="24">
        <v>40.55</v>
      </c>
      <c r="H11" s="24">
        <f>(F11/D11)*G11</f>
        <v>5.792857142857142</v>
      </c>
    </row>
    <row r="12" spans="1:8" s="31" customFormat="1" ht="31.9" customHeight="1">
      <c r="A12" s="28" t="s">
        <v>69</v>
      </c>
      <c r="B12" s="29"/>
      <c r="C12" s="29"/>
      <c r="D12" s="29"/>
      <c r="E12" s="29"/>
      <c r="F12" s="29"/>
      <c r="G12" s="29"/>
      <c r="H12" s="30">
        <f>SUM(H8:H11)</f>
        <v>7.392510989010988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28.9" customHeight="1">
      <c r="A21" s="17" t="s">
        <v>70</v>
      </c>
    </row>
    <row r="22" spans="1:3" s="1" customFormat="1" ht="18.6" customHeight="1">
      <c r="A22" s="17" t="s">
        <v>71</v>
      </c>
      <c r="B22" s="32" t="s">
        <v>72</v>
      </c>
      <c r="C22" s="32" t="s">
        <v>73</v>
      </c>
    </row>
    <row r="23" spans="1:3" s="1" customFormat="1" ht="22.9" customHeight="1">
      <c r="A23" s="33" t="str">
        <f>'[1]Stawki wynagrodzeń (przykład)'!C5</f>
        <v>mgr fizjoterapii/rehabilitacji</v>
      </c>
      <c r="B23" s="34">
        <f>'Stawki wynagrodzeń (przykład)'!E13</f>
        <v>51.654008958333335</v>
      </c>
      <c r="C23" s="35">
        <f>B23/60</f>
        <v>0.8609001493055556</v>
      </c>
    </row>
    <row r="24" spans="1:3" s="1" customFormat="1" ht="32.45" customHeight="1">
      <c r="A24" s="36" t="str">
        <f>'[1]Stawki wynagrodzeń (przykład)'!C16</f>
        <v>technik fizjoterapii/technik masażysta</v>
      </c>
      <c r="B24" s="37">
        <f>'Stawki wynagrodzeń (przykład)'!E28</f>
        <v>39.50040603125</v>
      </c>
      <c r="C24" s="38">
        <f aca="true" t="shared" si="0" ref="C24:C25">B24/60</f>
        <v>0.6583401005208334</v>
      </c>
    </row>
    <row r="25" spans="1:3" s="1" customFormat="1" ht="46.15" customHeight="1">
      <c r="A25" s="39" t="s">
        <v>74</v>
      </c>
      <c r="B25" s="37">
        <f>'Stawki wynagrodzeń (przykład)'!E29</f>
        <v>44.56440725086806</v>
      </c>
      <c r="C25" s="38">
        <f t="shared" si="0"/>
        <v>0.7427401208478009</v>
      </c>
    </row>
    <row r="26" s="1" customFormat="1" ht="25.9" customHeight="1"/>
    <row r="27" s="1" customFormat="1" ht="25.9" customHeight="1"/>
    <row r="28" spans="1:7" s="19" customFormat="1" ht="45" customHeight="1">
      <c r="A28" s="18" t="s">
        <v>75</v>
      </c>
      <c r="B28" s="18" t="s">
        <v>76</v>
      </c>
      <c r="C28" s="18" t="s">
        <v>51</v>
      </c>
      <c r="D28" s="18" t="s">
        <v>77</v>
      </c>
      <c r="E28" s="18" t="s">
        <v>78</v>
      </c>
      <c r="F28" s="18" t="s">
        <v>79</v>
      </c>
      <c r="G28" s="18" t="s">
        <v>55</v>
      </c>
    </row>
    <row r="29" spans="1:7" s="19" customFormat="1" ht="15" customHeight="1">
      <c r="A29" s="40"/>
      <c r="B29" s="20" t="s">
        <v>57</v>
      </c>
      <c r="C29" s="20" t="s">
        <v>59</v>
      </c>
      <c r="D29" s="20" t="s">
        <v>60</v>
      </c>
      <c r="E29" s="20" t="s">
        <v>61</v>
      </c>
      <c r="F29" s="20" t="s">
        <v>62</v>
      </c>
      <c r="G29" s="21" t="s">
        <v>80</v>
      </c>
    </row>
    <row r="30" spans="1:7" s="19" customFormat="1" ht="57" customHeight="1">
      <c r="A30" s="25" t="s">
        <v>81</v>
      </c>
      <c r="B30" s="41" t="str">
        <f>A25</f>
        <v>średnia stawka 
(mgr fizjoterapii/rehabilitacji i technik fizjoterapii/technik masażysta)</v>
      </c>
      <c r="C30" s="42">
        <v>10</v>
      </c>
      <c r="D30" s="4" t="s">
        <v>82</v>
      </c>
      <c r="E30" s="43">
        <v>3</v>
      </c>
      <c r="F30" s="44">
        <f>C25</f>
        <v>0.7427401208478009</v>
      </c>
      <c r="G30" s="44">
        <f>(E30/C30)*F30</f>
        <v>0.22282203625434027</v>
      </c>
    </row>
    <row r="31" spans="1:7" s="19" customFormat="1" ht="47.45" customHeight="1">
      <c r="A31" s="25" t="s">
        <v>83</v>
      </c>
      <c r="B31" s="41" t="str">
        <f>A25</f>
        <v>średnia stawka 
(mgr fizjoterapii/rehabilitacji i technik fizjoterapii/technik masażysta)</v>
      </c>
      <c r="C31" s="4">
        <v>1</v>
      </c>
      <c r="D31" s="4" t="s">
        <v>82</v>
      </c>
      <c r="E31" s="26">
        <v>20</v>
      </c>
      <c r="F31" s="24">
        <f>C25</f>
        <v>0.7427401208478009</v>
      </c>
      <c r="G31" s="24">
        <f>(E31/C31)*F31</f>
        <v>14.85480241695602</v>
      </c>
    </row>
    <row r="32" spans="1:7" s="19" customFormat="1" ht="51.6" customHeight="1">
      <c r="A32" s="25" t="s">
        <v>84</v>
      </c>
      <c r="B32" s="41" t="str">
        <f>A25</f>
        <v>średnia stawka 
(mgr fizjoterapii/rehabilitacji i technik fizjoterapii/technik masażysta)</v>
      </c>
      <c r="C32" s="4">
        <v>1</v>
      </c>
      <c r="D32" s="4" t="s">
        <v>82</v>
      </c>
      <c r="E32" s="26">
        <v>5</v>
      </c>
      <c r="F32" s="24">
        <f>C25</f>
        <v>0.7427401208478009</v>
      </c>
      <c r="G32" s="24">
        <f>(E32/C32)*F32</f>
        <v>3.713700604239005</v>
      </c>
    </row>
    <row r="33" spans="1:7" s="31" customFormat="1" ht="27.6" customHeight="1">
      <c r="A33" s="98" t="s">
        <v>69</v>
      </c>
      <c r="B33" s="99"/>
      <c r="C33" s="99"/>
      <c r="D33" s="99"/>
      <c r="E33" s="99"/>
      <c r="F33" s="99"/>
      <c r="G33" s="30">
        <f>SUM(G30:G32)</f>
        <v>18.791325057449363</v>
      </c>
    </row>
    <row r="34" s="1" customFormat="1" ht="15"/>
    <row r="35" s="1" customFormat="1" ht="15"/>
    <row r="36" spans="1:3" s="1" customFormat="1" ht="27" customHeight="1">
      <c r="A36" s="100" t="s">
        <v>85</v>
      </c>
      <c r="B36" s="100"/>
      <c r="C36" s="34">
        <f>H12</f>
        <v>7.392510989010988</v>
      </c>
    </row>
    <row r="37" spans="1:3" s="1" customFormat="1" ht="27" customHeight="1">
      <c r="A37" s="101" t="s">
        <v>86</v>
      </c>
      <c r="B37" s="101"/>
      <c r="C37" s="37">
        <f>G33</f>
        <v>18.791325057449363</v>
      </c>
    </row>
    <row r="38" spans="1:3" s="17" customFormat="1" ht="27" customHeight="1">
      <c r="A38" s="82" t="s">
        <v>87</v>
      </c>
      <c r="B38" s="82"/>
      <c r="C38" s="47">
        <f>SUM(C36:C37)</f>
        <v>26.18383604646035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1D53B-CCA5-430D-83F8-2FA0D598E91A}">
  <dimension ref="A1:H38"/>
  <sheetViews>
    <sheetView workbookViewId="0" topLeftCell="A1">
      <selection activeCell="C11" sqref="C11"/>
    </sheetView>
  </sheetViews>
  <sheetFormatPr defaultColWidth="9.140625" defaultRowHeight="15"/>
  <cols>
    <col min="1" max="1" width="38.28125" style="0" customWidth="1"/>
    <col min="2" max="2" width="39.421875" style="0" customWidth="1"/>
    <col min="3" max="3" width="19.00390625" style="0" customWidth="1"/>
    <col min="4" max="4" width="13.7109375" style="0" customWidth="1"/>
    <col min="5" max="5" width="13.140625" style="0" customWidth="1"/>
    <col min="6" max="6" width="14.7109375" style="0" customWidth="1"/>
    <col min="7" max="7" width="16.28125" style="0" customWidth="1"/>
    <col min="8" max="8" width="16.7109375" style="0" customWidth="1"/>
  </cols>
  <sheetData>
    <row r="1" spans="1:4" s="1" customFormat="1" ht="25.9" customHeight="1">
      <c r="A1" s="17" t="s">
        <v>43</v>
      </c>
      <c r="B1" s="97" t="str">
        <f>'Wykaz procedur (przykład)'!C5</f>
        <v>Hydromasaż  podwodny - całkowity</v>
      </c>
      <c r="C1" s="97"/>
      <c r="D1" s="17"/>
    </row>
    <row r="2" spans="1:3" s="1" customFormat="1" ht="25.9" customHeight="1">
      <c r="A2" s="17" t="s">
        <v>46</v>
      </c>
      <c r="B2" s="45" t="str">
        <f>'Wykaz procedur (przykład)'!B5</f>
        <v>93.3308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22" t="s">
        <v>68</v>
      </c>
      <c r="B9" s="22" t="s">
        <v>89</v>
      </c>
      <c r="C9" s="4" t="s">
        <v>88</v>
      </c>
      <c r="D9" s="26">
        <v>100</v>
      </c>
      <c r="E9" s="62" t="s">
        <v>95</v>
      </c>
      <c r="F9" s="26">
        <v>1</v>
      </c>
      <c r="G9" s="27">
        <v>28.75</v>
      </c>
      <c r="H9" s="24">
        <f>(F9/D9)*G9</f>
        <v>0.28750000000000003</v>
      </c>
    </row>
    <row r="10" spans="1:8" s="19" customFormat="1" ht="36.6" customHeight="1">
      <c r="A10" s="60" t="s">
        <v>116</v>
      </c>
      <c r="B10" s="60" t="s">
        <v>91</v>
      </c>
      <c r="C10" s="61" t="s">
        <v>90</v>
      </c>
      <c r="D10" s="60">
        <v>65</v>
      </c>
      <c r="E10" s="62" t="s">
        <v>95</v>
      </c>
      <c r="F10" s="60">
        <v>1</v>
      </c>
      <c r="G10" s="63">
        <v>18.99</v>
      </c>
      <c r="H10" s="24">
        <f>(F10/D10)*G10</f>
        <v>0.29215384615384615</v>
      </c>
    </row>
    <row r="11" spans="1:8" s="19" customFormat="1" ht="46.15" customHeight="1">
      <c r="A11" s="26" t="s">
        <v>92</v>
      </c>
      <c r="B11" s="26" t="s">
        <v>96</v>
      </c>
      <c r="C11" s="4" t="s">
        <v>93</v>
      </c>
      <c r="D11" s="26">
        <v>7</v>
      </c>
      <c r="E11" s="23" t="s">
        <v>95</v>
      </c>
      <c r="F11" s="26">
        <v>1</v>
      </c>
      <c r="G11" s="24">
        <v>40.55</v>
      </c>
      <c r="H11" s="24">
        <f>(F11/D11)*G11</f>
        <v>5.792857142857142</v>
      </c>
    </row>
    <row r="12" spans="1:8" s="31" customFormat="1" ht="31.9" customHeight="1">
      <c r="A12" s="28" t="s">
        <v>69</v>
      </c>
      <c r="B12" s="29"/>
      <c r="C12" s="29"/>
      <c r="D12" s="29"/>
      <c r="E12" s="29"/>
      <c r="F12" s="29"/>
      <c r="G12" s="29"/>
      <c r="H12" s="30">
        <f>SUM(H8:H11)</f>
        <v>7.392510989010988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28.9" customHeight="1">
      <c r="A21" s="17" t="s">
        <v>70</v>
      </c>
    </row>
    <row r="22" spans="1:3" s="1" customFormat="1" ht="18.6" customHeight="1">
      <c r="A22" s="17" t="s">
        <v>71</v>
      </c>
      <c r="B22" s="32" t="s">
        <v>72</v>
      </c>
      <c r="C22" s="32" t="s">
        <v>73</v>
      </c>
    </row>
    <row r="23" spans="1:3" s="1" customFormat="1" ht="22.9" customHeight="1">
      <c r="A23" s="33" t="str">
        <f>'[1]Stawki wynagrodzeń (przykład)'!C5</f>
        <v>mgr fizjoterapii/rehabilitacji</v>
      </c>
      <c r="B23" s="34">
        <f>'Stawki wynagrodzeń (przykład)'!E13</f>
        <v>51.654008958333335</v>
      </c>
      <c r="C23" s="35">
        <f>B23/60</f>
        <v>0.8609001493055556</v>
      </c>
    </row>
    <row r="24" spans="1:3" s="1" customFormat="1" ht="32.45" customHeight="1">
      <c r="A24" s="36" t="str">
        <f>'[1]Stawki wynagrodzeń (przykład)'!C16</f>
        <v>technik fizjoterapii/technik masażysta</v>
      </c>
      <c r="B24" s="37">
        <f>'Stawki wynagrodzeń (przykład)'!E28</f>
        <v>39.50040603125</v>
      </c>
      <c r="C24" s="38">
        <f aca="true" t="shared" si="0" ref="C24:C25">B24/60</f>
        <v>0.6583401005208334</v>
      </c>
    </row>
    <row r="25" spans="1:3" s="1" customFormat="1" ht="46.15" customHeight="1">
      <c r="A25" s="39" t="s">
        <v>74</v>
      </c>
      <c r="B25" s="37">
        <f>'Stawki wynagrodzeń (przykład)'!E29</f>
        <v>44.56440725086806</v>
      </c>
      <c r="C25" s="38">
        <f t="shared" si="0"/>
        <v>0.7427401208478009</v>
      </c>
    </row>
    <row r="26" s="1" customFormat="1" ht="25.9" customHeight="1"/>
    <row r="27" s="1" customFormat="1" ht="25.9" customHeight="1"/>
    <row r="28" spans="1:7" s="19" customFormat="1" ht="45" customHeight="1">
      <c r="A28" s="18" t="s">
        <v>75</v>
      </c>
      <c r="B28" s="18" t="s">
        <v>76</v>
      </c>
      <c r="C28" s="18" t="s">
        <v>51</v>
      </c>
      <c r="D28" s="18" t="s">
        <v>77</v>
      </c>
      <c r="E28" s="18" t="s">
        <v>78</v>
      </c>
      <c r="F28" s="18" t="s">
        <v>79</v>
      </c>
      <c r="G28" s="18" t="s">
        <v>55</v>
      </c>
    </row>
    <row r="29" spans="1:7" s="19" customFormat="1" ht="15" customHeight="1">
      <c r="A29" s="40"/>
      <c r="B29" s="20" t="s">
        <v>57</v>
      </c>
      <c r="C29" s="20" t="s">
        <v>59</v>
      </c>
      <c r="D29" s="20" t="s">
        <v>60</v>
      </c>
      <c r="E29" s="20" t="s">
        <v>61</v>
      </c>
      <c r="F29" s="20" t="s">
        <v>62</v>
      </c>
      <c r="G29" s="21" t="s">
        <v>80</v>
      </c>
    </row>
    <row r="30" spans="1:7" s="19" customFormat="1" ht="57" customHeight="1">
      <c r="A30" s="25" t="s">
        <v>81</v>
      </c>
      <c r="B30" s="41" t="str">
        <f>A25</f>
        <v>średnia stawka 
(mgr fizjoterapii/rehabilitacji i technik fizjoterapii/technik masażysta)</v>
      </c>
      <c r="C30" s="42">
        <v>10</v>
      </c>
      <c r="D30" s="4" t="s">
        <v>82</v>
      </c>
      <c r="E30" s="43">
        <v>3</v>
      </c>
      <c r="F30" s="44">
        <f>C25</f>
        <v>0.7427401208478009</v>
      </c>
      <c r="G30" s="44">
        <f>(E30/C30)*F30</f>
        <v>0.22282203625434027</v>
      </c>
    </row>
    <row r="31" spans="1:7" s="19" customFormat="1" ht="47.45" customHeight="1">
      <c r="A31" s="25" t="s">
        <v>83</v>
      </c>
      <c r="B31" s="41" t="str">
        <f>A25</f>
        <v>średnia stawka 
(mgr fizjoterapii/rehabilitacji i technik fizjoterapii/technik masażysta)</v>
      </c>
      <c r="C31" s="4">
        <v>1</v>
      </c>
      <c r="D31" s="4" t="s">
        <v>82</v>
      </c>
      <c r="E31" s="26">
        <v>25</v>
      </c>
      <c r="F31" s="24">
        <f>C25</f>
        <v>0.7427401208478009</v>
      </c>
      <c r="G31" s="24">
        <f>(E31/C31)*F31</f>
        <v>18.568503021195024</v>
      </c>
    </row>
    <row r="32" spans="1:7" s="19" customFormat="1" ht="51.6" customHeight="1">
      <c r="A32" s="25" t="s">
        <v>84</v>
      </c>
      <c r="B32" s="41" t="str">
        <f>A25</f>
        <v>średnia stawka 
(mgr fizjoterapii/rehabilitacji i technik fizjoterapii/technik masażysta)</v>
      </c>
      <c r="C32" s="4">
        <v>1</v>
      </c>
      <c r="D32" s="4" t="s">
        <v>82</v>
      </c>
      <c r="E32" s="26">
        <v>5</v>
      </c>
      <c r="F32" s="24">
        <f>C25</f>
        <v>0.7427401208478009</v>
      </c>
      <c r="G32" s="24">
        <f>(E32/C32)*F32</f>
        <v>3.713700604239005</v>
      </c>
    </row>
    <row r="33" spans="1:7" s="31" customFormat="1" ht="27.6" customHeight="1">
      <c r="A33" s="98" t="s">
        <v>69</v>
      </c>
      <c r="B33" s="99"/>
      <c r="C33" s="99"/>
      <c r="D33" s="99"/>
      <c r="E33" s="99"/>
      <c r="F33" s="99"/>
      <c r="G33" s="30">
        <f>SUM(G30:G32)</f>
        <v>22.505025661688368</v>
      </c>
    </row>
    <row r="34" s="1" customFormat="1" ht="15"/>
    <row r="35" s="1" customFormat="1" ht="15"/>
    <row r="36" spans="1:3" s="1" customFormat="1" ht="27" customHeight="1">
      <c r="A36" s="100" t="s">
        <v>85</v>
      </c>
      <c r="B36" s="100"/>
      <c r="C36" s="34">
        <f>H12</f>
        <v>7.392510989010988</v>
      </c>
    </row>
    <row r="37" spans="1:3" s="1" customFormat="1" ht="27" customHeight="1">
      <c r="A37" s="101" t="s">
        <v>86</v>
      </c>
      <c r="B37" s="101"/>
      <c r="C37" s="37">
        <f>G33</f>
        <v>22.505025661688368</v>
      </c>
    </row>
    <row r="38" spans="1:3" s="17" customFormat="1" ht="27" customHeight="1">
      <c r="A38" s="82" t="s">
        <v>87</v>
      </c>
      <c r="B38" s="82"/>
      <c r="C38" s="47">
        <f>SUM(C36:C37)</f>
        <v>29.897536650699358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B4A3-52AE-4D3A-A310-370F7423BFF3}">
  <dimension ref="A1:H37"/>
  <sheetViews>
    <sheetView workbookViewId="0" topLeftCell="A1">
      <selection activeCell="I8" sqref="I8"/>
    </sheetView>
  </sheetViews>
  <sheetFormatPr defaultColWidth="9.140625" defaultRowHeight="15"/>
  <cols>
    <col min="1" max="1" width="38.28125" style="0" customWidth="1"/>
    <col min="2" max="2" width="32.00390625" style="0" customWidth="1"/>
    <col min="3" max="3" width="15.28125" style="0" customWidth="1"/>
    <col min="4" max="4" width="13.7109375" style="0" customWidth="1"/>
    <col min="5" max="5" width="13.140625" style="0" customWidth="1"/>
    <col min="6" max="6" width="14.7109375" style="0" customWidth="1"/>
    <col min="7" max="7" width="16.28125" style="0" customWidth="1"/>
    <col min="8" max="8" width="16.7109375" style="0" customWidth="1"/>
  </cols>
  <sheetData>
    <row r="1" spans="1:4" s="1" customFormat="1" ht="25.9" customHeight="1">
      <c r="A1" s="17" t="s">
        <v>43</v>
      </c>
      <c r="B1" s="97" t="str">
        <f>'Wykaz procedur (przykład)'!C6</f>
        <v>Masaż wibracyjny</v>
      </c>
      <c r="C1" s="97"/>
      <c r="D1" s="17"/>
    </row>
    <row r="2" spans="1:3" s="1" customFormat="1" ht="25.9" customHeight="1">
      <c r="A2" s="17" t="s">
        <v>46</v>
      </c>
      <c r="B2" s="45" t="str">
        <f>'Wykaz procedur (przykład)'!B6</f>
        <v>93.3985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60" t="s">
        <v>116</v>
      </c>
      <c r="B9" s="60" t="s">
        <v>91</v>
      </c>
      <c r="C9" s="61" t="s">
        <v>90</v>
      </c>
      <c r="D9" s="60">
        <v>65</v>
      </c>
      <c r="E9" s="62" t="s">
        <v>95</v>
      </c>
      <c r="F9" s="60">
        <v>1</v>
      </c>
      <c r="G9" s="63">
        <v>18.99</v>
      </c>
      <c r="H9" s="24">
        <f>(F9/D9)*G9</f>
        <v>0.29215384615384615</v>
      </c>
    </row>
    <row r="10" spans="1:8" s="19" customFormat="1" ht="36.6" customHeight="1">
      <c r="A10" s="65" t="s">
        <v>120</v>
      </c>
      <c r="B10" s="65" t="s">
        <v>121</v>
      </c>
      <c r="C10" s="4" t="s">
        <v>97</v>
      </c>
      <c r="D10" s="26">
        <v>20</v>
      </c>
      <c r="E10" s="66" t="s">
        <v>108</v>
      </c>
      <c r="F10" s="26">
        <v>1</v>
      </c>
      <c r="G10" s="24">
        <v>8.75</v>
      </c>
      <c r="H10" s="24">
        <f>(F10/D10)*G10</f>
        <v>0.4375</v>
      </c>
    </row>
    <row r="11" spans="1:8" s="31" customFormat="1" ht="31.9" customHeight="1">
      <c r="A11" s="28" t="s">
        <v>69</v>
      </c>
      <c r="B11" s="29"/>
      <c r="C11" s="29"/>
      <c r="D11" s="29"/>
      <c r="E11" s="29"/>
      <c r="F11" s="29"/>
      <c r="G11" s="29"/>
      <c r="H11" s="30">
        <f>SUM(H8:H10)</f>
        <v>1.7496538461538462</v>
      </c>
    </row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28.9" customHeight="1">
      <c r="A20" s="17" t="s">
        <v>70</v>
      </c>
    </row>
    <row r="21" spans="1:3" s="1" customFormat="1" ht="18.6" customHeight="1">
      <c r="A21" s="17" t="s">
        <v>71</v>
      </c>
      <c r="B21" s="32" t="s">
        <v>72</v>
      </c>
      <c r="C21" s="32" t="s">
        <v>73</v>
      </c>
    </row>
    <row r="22" spans="1:3" s="1" customFormat="1" ht="22.9" customHeight="1">
      <c r="A22" s="33" t="str">
        <f>'[1]Stawki wynagrodzeń (przykład)'!C5</f>
        <v>mgr fizjoterapii/rehabilitacji</v>
      </c>
      <c r="B22" s="34">
        <f>'Stawki wynagrodzeń (przykład)'!E13</f>
        <v>51.654008958333335</v>
      </c>
      <c r="C22" s="35">
        <f>B22/60</f>
        <v>0.8609001493055556</v>
      </c>
    </row>
    <row r="23" spans="1:3" s="1" customFormat="1" ht="32.45" customHeight="1">
      <c r="A23" s="36" t="str">
        <f>'[1]Stawki wynagrodzeń (przykład)'!C16</f>
        <v>technik fizjoterapii/technik masażysta</v>
      </c>
      <c r="B23" s="37">
        <f>'Stawki wynagrodzeń (przykład)'!E28</f>
        <v>39.50040603125</v>
      </c>
      <c r="C23" s="38">
        <f aca="true" t="shared" si="0" ref="C23:C24">B23/60</f>
        <v>0.6583401005208334</v>
      </c>
    </row>
    <row r="24" spans="1:3" s="1" customFormat="1" ht="46.15" customHeight="1">
      <c r="A24" s="39" t="s">
        <v>74</v>
      </c>
      <c r="B24" s="37">
        <f>'Stawki wynagrodzeń (przykład)'!E29</f>
        <v>44.56440725086806</v>
      </c>
      <c r="C24" s="38">
        <f t="shared" si="0"/>
        <v>0.7427401208478009</v>
      </c>
    </row>
    <row r="25" s="1" customFormat="1" ht="25.9" customHeight="1"/>
    <row r="26" s="1" customFormat="1" ht="25.9" customHeight="1"/>
    <row r="27" spans="1:7" s="19" customFormat="1" ht="45" customHeight="1">
      <c r="A27" s="18" t="s">
        <v>75</v>
      </c>
      <c r="B27" s="18" t="s">
        <v>76</v>
      </c>
      <c r="C27" s="18" t="s">
        <v>51</v>
      </c>
      <c r="D27" s="18" t="s">
        <v>77</v>
      </c>
      <c r="E27" s="18" t="s">
        <v>78</v>
      </c>
      <c r="F27" s="18" t="s">
        <v>79</v>
      </c>
      <c r="G27" s="18" t="s">
        <v>55</v>
      </c>
    </row>
    <row r="28" spans="1:7" s="19" customFormat="1" ht="15" customHeight="1">
      <c r="A28" s="40"/>
      <c r="B28" s="20" t="s">
        <v>57</v>
      </c>
      <c r="C28" s="20" t="s">
        <v>59</v>
      </c>
      <c r="D28" s="20" t="s">
        <v>60</v>
      </c>
      <c r="E28" s="20" t="s">
        <v>61</v>
      </c>
      <c r="F28" s="20" t="s">
        <v>62</v>
      </c>
      <c r="G28" s="21" t="s">
        <v>80</v>
      </c>
    </row>
    <row r="29" spans="1:7" s="19" customFormat="1" ht="57" customHeight="1">
      <c r="A29" s="25" t="s">
        <v>81</v>
      </c>
      <c r="B29" s="41" t="str">
        <f>A24</f>
        <v>średnia stawka 
(mgr fizjoterapii/rehabilitacji i technik fizjoterapii/technik masażysta)</v>
      </c>
      <c r="C29" s="42">
        <v>10</v>
      </c>
      <c r="D29" s="4" t="s">
        <v>82</v>
      </c>
      <c r="E29" s="43">
        <v>3</v>
      </c>
      <c r="F29" s="44">
        <f>C24</f>
        <v>0.7427401208478009</v>
      </c>
      <c r="G29" s="44">
        <f>(E29/C29)*F29</f>
        <v>0.22282203625434027</v>
      </c>
    </row>
    <row r="30" spans="1:7" s="19" customFormat="1" ht="47.45" customHeight="1">
      <c r="A30" s="25" t="s">
        <v>83</v>
      </c>
      <c r="B30" s="41" t="str">
        <f>A24</f>
        <v>średnia stawka 
(mgr fizjoterapii/rehabilitacji i technik fizjoterapii/technik masażysta)</v>
      </c>
      <c r="C30" s="4">
        <v>1</v>
      </c>
      <c r="D30" s="4" t="s">
        <v>82</v>
      </c>
      <c r="E30" s="26">
        <v>10</v>
      </c>
      <c r="F30" s="24">
        <f>C24</f>
        <v>0.7427401208478009</v>
      </c>
      <c r="G30" s="24">
        <f>(E30/C30)*F30</f>
        <v>7.42740120847801</v>
      </c>
    </row>
    <row r="31" spans="1:7" s="19" customFormat="1" ht="51.6" customHeight="1">
      <c r="A31" s="25" t="s">
        <v>84</v>
      </c>
      <c r="B31" s="41" t="str">
        <f>A24</f>
        <v>średnia stawka 
(mgr fizjoterapii/rehabilitacji i technik fizjoterapii/technik masażysta)</v>
      </c>
      <c r="C31" s="4">
        <v>1</v>
      </c>
      <c r="D31" s="4" t="s">
        <v>82</v>
      </c>
      <c r="E31" s="26">
        <v>5</v>
      </c>
      <c r="F31" s="24">
        <f>C24</f>
        <v>0.7427401208478009</v>
      </c>
      <c r="G31" s="24">
        <f>(E31/C31)*F31</f>
        <v>3.713700604239005</v>
      </c>
    </row>
    <row r="32" spans="1:7" s="31" customFormat="1" ht="27.6" customHeight="1">
      <c r="A32" s="98" t="s">
        <v>69</v>
      </c>
      <c r="B32" s="99"/>
      <c r="C32" s="99"/>
      <c r="D32" s="99"/>
      <c r="E32" s="99"/>
      <c r="F32" s="99"/>
      <c r="G32" s="30">
        <f>SUM(G29:G31)</f>
        <v>11.363923848971355</v>
      </c>
    </row>
    <row r="33" s="1" customFormat="1" ht="15"/>
    <row r="34" s="1" customFormat="1" ht="15"/>
    <row r="35" spans="1:3" s="1" customFormat="1" ht="27" customHeight="1">
      <c r="A35" s="100" t="s">
        <v>85</v>
      </c>
      <c r="B35" s="100"/>
      <c r="C35" s="34">
        <f>H11</f>
        <v>1.7496538461538462</v>
      </c>
    </row>
    <row r="36" spans="1:3" s="1" customFormat="1" ht="27" customHeight="1">
      <c r="A36" s="101" t="s">
        <v>86</v>
      </c>
      <c r="B36" s="101"/>
      <c r="C36" s="37">
        <f>G32</f>
        <v>11.363923848971355</v>
      </c>
    </row>
    <row r="37" spans="1:3" s="17" customFormat="1" ht="27" customHeight="1">
      <c r="A37" s="82" t="s">
        <v>87</v>
      </c>
      <c r="B37" s="82"/>
      <c r="C37" s="47">
        <f>SUM(C35:C36)</f>
        <v>13.113577695125201</v>
      </c>
    </row>
  </sheetData>
  <mergeCells count="5">
    <mergeCell ref="B1:C1"/>
    <mergeCell ref="A32:F32"/>
    <mergeCell ref="A35:B35"/>
    <mergeCell ref="A36:B36"/>
    <mergeCell ref="A37:B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22E4-3A2A-43A8-81F2-7F7656D55FB5}">
  <dimension ref="A1:H39"/>
  <sheetViews>
    <sheetView workbookViewId="0" topLeftCell="A1">
      <selection activeCell="F17" sqref="F17"/>
    </sheetView>
  </sheetViews>
  <sheetFormatPr defaultColWidth="9.140625" defaultRowHeight="15"/>
  <cols>
    <col min="1" max="1" width="38.28125" style="0" customWidth="1"/>
    <col min="2" max="2" width="41.7109375" style="0" customWidth="1"/>
    <col min="3" max="3" width="17.8515625" style="0" customWidth="1"/>
    <col min="4" max="4" width="13.7109375" style="0" customWidth="1"/>
    <col min="5" max="5" width="13.140625" style="0" customWidth="1"/>
    <col min="6" max="6" width="14.7109375" style="0" customWidth="1"/>
    <col min="7" max="7" width="16.28125" style="0" customWidth="1"/>
    <col min="8" max="8" width="16.7109375" style="0" customWidth="1"/>
  </cols>
  <sheetData>
    <row r="1" spans="1:4" s="1" customFormat="1" ht="25.9" customHeight="1">
      <c r="A1" s="17" t="s">
        <v>43</v>
      </c>
      <c r="B1" s="102" t="str">
        <f>'Wykaz procedur (przykład)'!C7</f>
        <v>Kąpiel solankowa całkowita</v>
      </c>
      <c r="C1" s="97"/>
      <c r="D1" s="17"/>
    </row>
    <row r="2" spans="1:3" s="1" customFormat="1" ht="25.9" customHeight="1">
      <c r="A2" s="17" t="s">
        <v>46</v>
      </c>
      <c r="B2" s="55" t="str">
        <f>'Wykaz procedur (przykład)'!B7</f>
        <v>93.3963</v>
      </c>
      <c r="C2" s="46"/>
    </row>
    <row r="3" s="1" customFormat="1" ht="15"/>
    <row r="4" s="1" customFormat="1" ht="23.45" customHeight="1">
      <c r="A4" s="17" t="s">
        <v>47</v>
      </c>
    </row>
    <row r="5" s="1" customFormat="1" ht="15"/>
    <row r="6" spans="1:8" s="19" customFormat="1" ht="67.15" customHeight="1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s="19" customFormat="1" ht="15" customHeight="1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 t="s">
        <v>63</v>
      </c>
    </row>
    <row r="8" spans="1:8" s="19" customFormat="1" ht="36.6" customHeight="1">
      <c r="A8" s="22" t="s">
        <v>64</v>
      </c>
      <c r="B8" s="22" t="s">
        <v>65</v>
      </c>
      <c r="C8" s="4" t="s">
        <v>66</v>
      </c>
      <c r="D8" s="23">
        <v>1</v>
      </c>
      <c r="E8" s="23" t="s">
        <v>67</v>
      </c>
      <c r="F8" s="23">
        <v>2</v>
      </c>
      <c r="G8" s="24">
        <v>0.51</v>
      </c>
      <c r="H8" s="24">
        <f>(F8/D8)*G8</f>
        <v>1.02</v>
      </c>
    </row>
    <row r="9" spans="1:8" s="19" customFormat="1" ht="36.6" customHeight="1">
      <c r="A9" s="60" t="s">
        <v>116</v>
      </c>
      <c r="B9" s="60" t="s">
        <v>91</v>
      </c>
      <c r="C9" s="61" t="s">
        <v>90</v>
      </c>
      <c r="D9" s="60">
        <v>65</v>
      </c>
      <c r="E9" s="62" t="s">
        <v>95</v>
      </c>
      <c r="F9" s="60">
        <v>1</v>
      </c>
      <c r="G9" s="63">
        <v>18.99</v>
      </c>
      <c r="H9" s="24">
        <f>(F9/D9)*G9</f>
        <v>0.29215384615384615</v>
      </c>
    </row>
    <row r="10" spans="1:8" s="19" customFormat="1" ht="36.6" customHeight="1">
      <c r="A10" s="22" t="s">
        <v>68</v>
      </c>
      <c r="B10" s="22" t="s">
        <v>89</v>
      </c>
      <c r="C10" s="4" t="s">
        <v>88</v>
      </c>
      <c r="D10" s="26">
        <v>100</v>
      </c>
      <c r="E10" s="62" t="s">
        <v>95</v>
      </c>
      <c r="F10" s="26">
        <v>1</v>
      </c>
      <c r="G10" s="27">
        <v>28.75</v>
      </c>
      <c r="H10" s="24">
        <f>(F10/D10)*G10</f>
        <v>0.28750000000000003</v>
      </c>
    </row>
    <row r="11" spans="1:8" s="19" customFormat="1" ht="46.15" customHeight="1">
      <c r="A11" s="60" t="s">
        <v>117</v>
      </c>
      <c r="B11" s="26" t="s">
        <v>96</v>
      </c>
      <c r="C11" s="4" t="s">
        <v>93</v>
      </c>
      <c r="D11" s="26">
        <v>7</v>
      </c>
      <c r="E11" s="23" t="s">
        <v>95</v>
      </c>
      <c r="F11" s="26">
        <v>1</v>
      </c>
      <c r="G11" s="24">
        <v>40.55</v>
      </c>
      <c r="H11" s="24">
        <f>(F11/D11)*G11</f>
        <v>5.792857142857142</v>
      </c>
    </row>
    <row r="12" spans="1:8" s="19" customFormat="1" ht="36.6" customHeight="1">
      <c r="A12" s="60" t="s">
        <v>119</v>
      </c>
      <c r="B12" s="56" t="s">
        <v>109</v>
      </c>
      <c r="C12" s="58" t="s">
        <v>110</v>
      </c>
      <c r="D12" s="26">
        <v>1</v>
      </c>
      <c r="E12" s="57" t="s">
        <v>108</v>
      </c>
      <c r="F12" s="26">
        <v>0.7</v>
      </c>
      <c r="G12" s="24">
        <v>20.89</v>
      </c>
      <c r="H12" s="24">
        <f>(F12/D12)*G12</f>
        <v>14.623</v>
      </c>
    </row>
    <row r="13" spans="1:8" s="31" customFormat="1" ht="31.9" customHeight="1">
      <c r="A13" s="28" t="s">
        <v>69</v>
      </c>
      <c r="B13" s="29"/>
      <c r="C13" s="29"/>
      <c r="D13" s="29"/>
      <c r="E13" s="29"/>
      <c r="F13" s="29"/>
      <c r="G13" s="29"/>
      <c r="H13" s="30">
        <f>SUM(H8:H12)</f>
        <v>22.015510989010988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28.9" customHeight="1">
      <c r="A22" s="17" t="s">
        <v>70</v>
      </c>
    </row>
    <row r="23" spans="1:3" s="1" customFormat="1" ht="18.6" customHeight="1">
      <c r="A23" s="17" t="s">
        <v>71</v>
      </c>
      <c r="B23" s="32" t="s">
        <v>72</v>
      </c>
      <c r="C23" s="32" t="s">
        <v>73</v>
      </c>
    </row>
    <row r="24" spans="1:3" s="1" customFormat="1" ht="22.9" customHeight="1">
      <c r="A24" s="33" t="str">
        <f>'[1]Stawki wynagrodzeń (przykład)'!C5</f>
        <v>mgr fizjoterapii/rehabilitacji</v>
      </c>
      <c r="B24" s="34">
        <f>'Stawki wynagrodzeń (przykład)'!E13</f>
        <v>51.654008958333335</v>
      </c>
      <c r="C24" s="35">
        <f>B24/60</f>
        <v>0.8609001493055556</v>
      </c>
    </row>
    <row r="25" spans="1:3" s="1" customFormat="1" ht="32.45" customHeight="1">
      <c r="A25" s="36" t="str">
        <f>'[1]Stawki wynagrodzeń (przykład)'!C16</f>
        <v>technik fizjoterapii/technik masażysta</v>
      </c>
      <c r="B25" s="37">
        <f>'Stawki wynagrodzeń (przykład)'!E28</f>
        <v>39.50040603125</v>
      </c>
      <c r="C25" s="38">
        <f aca="true" t="shared" si="0" ref="C25:C26">B25/60</f>
        <v>0.6583401005208334</v>
      </c>
    </row>
    <row r="26" spans="1:3" s="1" customFormat="1" ht="46.15" customHeight="1">
      <c r="A26" s="39" t="s">
        <v>74</v>
      </c>
      <c r="B26" s="37">
        <f>'Stawki wynagrodzeń (przykład)'!E29</f>
        <v>44.56440725086806</v>
      </c>
      <c r="C26" s="38">
        <f t="shared" si="0"/>
        <v>0.7427401208478009</v>
      </c>
    </row>
    <row r="27" s="1" customFormat="1" ht="25.9" customHeight="1"/>
    <row r="28" s="1" customFormat="1" ht="25.9" customHeight="1"/>
    <row r="29" spans="1:7" s="19" customFormat="1" ht="45" customHeight="1">
      <c r="A29" s="18" t="s">
        <v>75</v>
      </c>
      <c r="B29" s="18" t="s">
        <v>76</v>
      </c>
      <c r="C29" s="18" t="s">
        <v>51</v>
      </c>
      <c r="D29" s="18" t="s">
        <v>77</v>
      </c>
      <c r="E29" s="18" t="s">
        <v>78</v>
      </c>
      <c r="F29" s="18" t="s">
        <v>79</v>
      </c>
      <c r="G29" s="18" t="s">
        <v>55</v>
      </c>
    </row>
    <row r="30" spans="1:7" s="19" customFormat="1" ht="15" customHeight="1">
      <c r="A30" s="40"/>
      <c r="B30" s="20" t="s">
        <v>57</v>
      </c>
      <c r="C30" s="20" t="s">
        <v>59</v>
      </c>
      <c r="D30" s="20" t="s">
        <v>60</v>
      </c>
      <c r="E30" s="20" t="s">
        <v>61</v>
      </c>
      <c r="F30" s="20" t="s">
        <v>62</v>
      </c>
      <c r="G30" s="21" t="s">
        <v>80</v>
      </c>
    </row>
    <row r="31" spans="1:7" s="19" customFormat="1" ht="57" customHeight="1">
      <c r="A31" s="25" t="s">
        <v>81</v>
      </c>
      <c r="B31" s="41" t="str">
        <f>A26</f>
        <v>średnia stawka 
(mgr fizjoterapii/rehabilitacji i technik fizjoterapii/technik masażysta)</v>
      </c>
      <c r="C31" s="42">
        <v>10</v>
      </c>
      <c r="D31" s="4" t="s">
        <v>82</v>
      </c>
      <c r="E31" s="43">
        <v>3</v>
      </c>
      <c r="F31" s="44">
        <f>C24</f>
        <v>0.8609001493055556</v>
      </c>
      <c r="G31" s="44">
        <f>(E31/C31)*F31</f>
        <v>0.25827004479166665</v>
      </c>
    </row>
    <row r="32" spans="1:7" s="19" customFormat="1" ht="47.45" customHeight="1">
      <c r="A32" s="25" t="s">
        <v>83</v>
      </c>
      <c r="B32" s="41" t="str">
        <f>A26</f>
        <v>średnia stawka 
(mgr fizjoterapii/rehabilitacji i technik fizjoterapii/technik masażysta)</v>
      </c>
      <c r="C32" s="4">
        <v>1</v>
      </c>
      <c r="D32" s="4" t="s">
        <v>82</v>
      </c>
      <c r="E32" s="26">
        <v>20</v>
      </c>
      <c r="F32" s="24">
        <f>C24</f>
        <v>0.8609001493055556</v>
      </c>
      <c r="G32" s="24">
        <f>(E32/C32)*F32</f>
        <v>17.218002986111113</v>
      </c>
    </row>
    <row r="33" spans="1:7" s="19" customFormat="1" ht="51.6" customHeight="1">
      <c r="A33" s="25" t="s">
        <v>84</v>
      </c>
      <c r="B33" s="41" t="str">
        <f>A26</f>
        <v>średnia stawka 
(mgr fizjoterapii/rehabilitacji i technik fizjoterapii/technik masażysta)</v>
      </c>
      <c r="C33" s="4">
        <v>1</v>
      </c>
      <c r="D33" s="4" t="s">
        <v>82</v>
      </c>
      <c r="E33" s="26">
        <v>5</v>
      </c>
      <c r="F33" s="24">
        <f>C24</f>
        <v>0.8609001493055556</v>
      </c>
      <c r="G33" s="24">
        <f>(E33/C33)*F33</f>
        <v>4.304500746527778</v>
      </c>
    </row>
    <row r="34" spans="1:7" s="31" customFormat="1" ht="27.6" customHeight="1">
      <c r="A34" s="98" t="s">
        <v>69</v>
      </c>
      <c r="B34" s="99"/>
      <c r="C34" s="99"/>
      <c r="D34" s="99"/>
      <c r="E34" s="99"/>
      <c r="F34" s="99"/>
      <c r="G34" s="30">
        <f>SUM(G31:G33)</f>
        <v>21.780773777430557</v>
      </c>
    </row>
    <row r="35" s="1" customFormat="1" ht="15"/>
    <row r="36" s="1" customFormat="1" ht="15"/>
    <row r="37" spans="1:3" s="1" customFormat="1" ht="27" customHeight="1">
      <c r="A37" s="100" t="s">
        <v>85</v>
      </c>
      <c r="B37" s="100"/>
      <c r="C37" s="34">
        <f>H13</f>
        <v>22.015510989010988</v>
      </c>
    </row>
    <row r="38" spans="1:3" s="1" customFormat="1" ht="27" customHeight="1">
      <c r="A38" s="101" t="s">
        <v>86</v>
      </c>
      <c r="B38" s="101"/>
      <c r="C38" s="37">
        <f>G34</f>
        <v>21.780773777430557</v>
      </c>
    </row>
    <row r="39" spans="1:3" s="17" customFormat="1" ht="27" customHeight="1">
      <c r="A39" s="82" t="s">
        <v>87</v>
      </c>
      <c r="B39" s="82"/>
      <c r="C39" s="47">
        <f>SUM(C37:C38)</f>
        <v>43.796284766441545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2022-01-11T08:03:14Z</dcterms:modified>
  <cp:category/>
  <cp:version/>
  <cp:contentType/>
  <cp:contentStatus/>
</cp:coreProperties>
</file>