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hidePivotFieldList="1"/>
  <bookViews>
    <workbookView xWindow="65416" yWindow="65416" windowWidth="29040" windowHeight="15840" tabRatio="929" activeTab="0"/>
  </bookViews>
  <sheets>
    <sheet name="Wykaz procedur (przykład)" sheetId="1" r:id="rId1"/>
    <sheet name="Stawki wynagrodzeń (przykład)" sheetId="23" r:id="rId2"/>
    <sheet name="Jedn. koszty normatywne" sheetId="24" r:id="rId3"/>
    <sheet name="Zestawienie kosztów wytworzenia" sheetId="25" r:id="rId4"/>
    <sheet name="93.3401" sheetId="22" r:id="rId5"/>
    <sheet name="93.3916" sheetId="21" r:id="rId6"/>
    <sheet name="93.3919" sheetId="20" r:id="rId7"/>
    <sheet name="93.3920" sheetId="19" r:id="rId8"/>
    <sheet name="93.3927" sheetId="18" r:id="rId9"/>
    <sheet name="93.3928" sheetId="17" r:id="rId10"/>
    <sheet name="93.3929" sheetId="16" r:id="rId11"/>
    <sheet name="93.3930" sheetId="15" r:id="rId12"/>
    <sheet name="93.3932" sheetId="14" r:id="rId13"/>
    <sheet name="93.3937" sheetId="13" r:id="rId14"/>
    <sheet name="93.3939" sheetId="12" r:id="rId15"/>
    <sheet name="93.3940" sheetId="11" r:id="rId16"/>
    <sheet name="93.3941" sheetId="10" r:id="rId17"/>
    <sheet name="93.3943" sheetId="9" r:id="rId18"/>
    <sheet name="93.3944" sheetId="8" r:id="rId19"/>
    <sheet name="93.3946" sheetId="7" r:id="rId20"/>
    <sheet name="93.3951" sheetId="6" r:id="rId21"/>
    <sheet name="93.3982" sheetId="5" r:id="rId22"/>
    <sheet name="93.3983" sheetId="4" r:id="rId23"/>
    <sheet name="93.3988" sheetId="3" r:id="rId24"/>
    <sheet name="93.3989" sheetId="2" r:id="rId2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<sst xmlns="http://schemas.openxmlformats.org/spreadsheetml/2006/main" count="1603" uniqueCount="174">
  <si>
    <t>Lp</t>
  </si>
  <si>
    <t>93.3401</t>
  </si>
  <si>
    <t>Diatermia krótkofalowa</t>
  </si>
  <si>
    <t>93.3916</t>
  </si>
  <si>
    <t>Masaż pneumatyczny</t>
  </si>
  <si>
    <t>93.3919</t>
  </si>
  <si>
    <t>Galwanizacja</t>
  </si>
  <si>
    <t>93.3920</t>
  </si>
  <si>
    <t>Jonoforeza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</si>
  <si>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</si>
  <si>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</si>
  <si>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</si>
  <si>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</si>
  <si>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</si>
  <si>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</si>
  <si>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</si>
  <si>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</si>
  <si>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93.3932</t>
  </si>
  <si>
    <t>93.3939</t>
  </si>
  <si>
    <t>Laseroterapia</t>
  </si>
  <si>
    <t>93.3937</t>
  </si>
  <si>
    <t>Naświetlanie promieniami IR - miejscowe</t>
  </si>
  <si>
    <t>93.3941</t>
  </si>
  <si>
    <t>Pileloterapia - Naświetlanie światłem spolaryzowanym</t>
  </si>
  <si>
    <t>93.3940</t>
  </si>
  <si>
    <t xml:space="preserve">Laseroterapia punktowa </t>
  </si>
  <si>
    <t>93.3943</t>
  </si>
  <si>
    <t>Ultradźwięki</t>
  </si>
  <si>
    <t>93.3944</t>
  </si>
  <si>
    <t>Fonoforeza</t>
  </si>
  <si>
    <t>93.3946</t>
  </si>
  <si>
    <t>Termożele</t>
  </si>
  <si>
    <t>93.3951</t>
  </si>
  <si>
    <t>Krioterapia miejscowa ciekłym azotem</t>
  </si>
  <si>
    <t>93.3982</t>
  </si>
  <si>
    <t>Pole elektromagnetyczne wysokiej częstotliwości</t>
  </si>
  <si>
    <t>93.3983</t>
  </si>
  <si>
    <t>Pole magnetyczne stałe i niskiej częstotliwości</t>
  </si>
  <si>
    <t>93.3988</t>
  </si>
  <si>
    <t>Elektrostymulacja mięśni</t>
  </si>
  <si>
    <t>93.3989</t>
  </si>
  <si>
    <t>Elektrostymulacja funkcjonalna (FES)</t>
  </si>
  <si>
    <t xml:space="preserve">                                                                             ZATWIERDZAM</t>
  </si>
  <si>
    <t>Nazwa procedury</t>
  </si>
  <si>
    <t xml:space="preserve">                                                                                          (data i podpis Kierownika OPK)</t>
  </si>
  <si>
    <t>Kod procedury według ICD-9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</si>
  <si>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</si>
  <si>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</si>
  <si>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</si>
  <si>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</si>
  <si>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</si>
  <si>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</si>
  <si>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</si>
  <si>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</si>
  <si>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</si>
  <si>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</si>
  <si>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</si>
  <si>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</si>
  <si>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</si>
  <si>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</si>
  <si>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</si>
  <si>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</si>
  <si>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</si>
  <si>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</si>
  <si>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</si>
  <si>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</si>
  <si>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</si>
  <si>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</si>
  <si>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</si>
  <si>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</si>
  <si>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</si>
  <si>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</si>
  <si>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</si>
  <si>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</si>
  <si>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</si>
  <si>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</si>
  <si>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</si>
  <si>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</si>
  <si>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Nazwisko i imię</t>
  </si>
  <si>
    <t>Stanowisko</t>
  </si>
  <si>
    <t>Wynagrodzenie brutto
ROK 2020</t>
  </si>
  <si>
    <t>Wynagrodzenie brutto z ZUS pracodawcy
ROK 2020</t>
  </si>
  <si>
    <t>Pracownik 1</t>
  </si>
  <si>
    <t>mgr fizjoterapii/rehabilitacji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</si>
  <si>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</si>
  <si>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</si>
  <si>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</si>
  <si>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</si>
  <si>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</si>
  <si>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</si>
  <si>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</si>
  <si>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</si>
  <si>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</si>
  <si>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Średnia stawka w zł/godz. mgr fizjoterapii/rehabilitacji</t>
  </si>
  <si>
    <t>Pracownik 11</t>
  </si>
  <si>
    <t>technik fizjoterapii/technik masażysta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</si>
  <si>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</si>
  <si>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</si>
  <si>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</si>
  <si>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</si>
  <si>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</si>
  <si>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</si>
  <si>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</si>
  <si>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</si>
  <si>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</si>
  <si>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</si>
  <si>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</si>
  <si>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</si>
  <si>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</si>
  <si>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Średnia stawka w zł/godz. technik fizjoterapii/technik masażysta</t>
  </si>
  <si>
    <t>* Średnia stawka w zł/godz. (mgr fizjoterapii/rehabilitacji i technik fizjoterapii/technik masażysta)</t>
  </si>
  <si>
    <t>* Jeżeli poszczególne etapy procedury medycznej są realizowane zamiennie przez pracowników różnych grup zawodowych wówczas należy wyliczyć średnią stawkę wynagrodzenia dla tych grup i nią posługiwać się przy wyliczniu kosztu zasobów osobowych.</t>
  </si>
  <si>
    <r>
      <rPr>
        <b/>
        <sz val="11"/>
        <color theme="1"/>
        <rFont val="Calibri"/>
        <family val="2"/>
        <scheme val="minor"/>
      </rPr>
      <t xml:space="preserve">średnia stawka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(mgr fizjoterapii/rehabilitacji i technik fizjoterapii/technik masażysta)</t>
    </r>
  </si>
  <si>
    <r>
      <t xml:space="preserve">Przeprowadzenie wywiadu z pacjentem przed rozpoczęciem zabiegu
</t>
    </r>
    <r>
      <rPr>
        <sz val="9"/>
        <color theme="1"/>
        <rFont val="Calibri"/>
        <family val="2"/>
        <scheme val="minor"/>
      </rPr>
      <t>(średnio przyjęto, że pacjent ma jednorazowo zlecone 10 zabiegów)</t>
    </r>
  </si>
  <si>
    <t>Przygotowanie pacjenta i wykonanie zabiegu fizykoterapeutycznego</t>
  </si>
  <si>
    <t>Uzupełnienie dokumentacji, sprzątnięcie stanowiska pracy</t>
  </si>
  <si>
    <t>Rękawiczki jednorazowe</t>
  </si>
  <si>
    <t>materiał jednorazowy</t>
  </si>
  <si>
    <t>szt</t>
  </si>
  <si>
    <t>REH 001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</si>
  <si>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</si>
  <si>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</si>
  <si>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</si>
  <si>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</si>
  <si>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</si>
  <si>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Mikrozid AF Liquid 1L - średnie zużycie na 1 zabieg 15 ml</t>
  </si>
  <si>
    <t>środek do dezynfekcji</t>
  </si>
  <si>
    <t>Spirytus medyczny 70% (alkohol etylowy) - 1L</t>
  </si>
  <si>
    <t>środek odkażający</t>
  </si>
  <si>
    <t>REH 006</t>
  </si>
  <si>
    <t>REH 007</t>
  </si>
  <si>
    <t>Tubula Cotton rękaw bawełniany 7cm x 20m</t>
  </si>
  <si>
    <t>materiał opatrunkowy</t>
  </si>
  <si>
    <t>litr</t>
  </si>
  <si>
    <t>REH 008</t>
  </si>
  <si>
    <t>opakowanie</t>
  </si>
  <si>
    <t>REH 009</t>
  </si>
  <si>
    <t>Kodan forte płyn dezynfekujacy (250 ml)</t>
  </si>
  <si>
    <t>Data sporządzenia/aktualizacji:</t>
  </si>
  <si>
    <t>Akceptacja osoby odpowiedzialnej po stronie wyceny kosztowej</t>
  </si>
  <si>
    <t>Akceptacja osoby odpowiedzialnej po stronie wyceny merytorycznej</t>
  </si>
  <si>
    <t>Pracownia Fizykoterapii - przykładowe stawki wynagrodzeń pesonelu medycznego</t>
  </si>
  <si>
    <t>Pracownia Fizykoterapii - zestawienie jednostkowych kosztów normatywnych przykładowych zabiegów rehabilitacyjnych</t>
  </si>
  <si>
    <t>REH 003</t>
  </si>
  <si>
    <t>Prześcieradło nieprzemakalne</t>
  </si>
  <si>
    <t>REH 012</t>
  </si>
  <si>
    <t xml:space="preserve">Kompres Gazowy niejałowy 7,5x7,5cm, opakowanie zawiera 100 szt. </t>
  </si>
  <si>
    <t>Prądy TRABERTA</t>
  </si>
  <si>
    <t>REH 013</t>
  </si>
  <si>
    <t xml:space="preserve">Żel do USG. Butelka zawiera 500 ml. Cena opakowania wynosi 2,21 zł. Butelka wystarcza na wykonanie  ok. 20 zabiegów. </t>
  </si>
  <si>
    <t>materiał zużywalny</t>
  </si>
  <si>
    <t>REH 014</t>
  </si>
  <si>
    <t>Ręczniki przemysłowe (rolka). Cena opakowania 5,79 zł. Rolka wystarcza na ok. 20 zabiegów.</t>
  </si>
  <si>
    <t>W przypadku, gdy okłady żelowe stosowane w procedurze są wielokrotnego użytku np. Thermal Soft nie trzeba ich ujmować w kosztach materiałów bezpośrednich</t>
  </si>
  <si>
    <t>REH 015</t>
  </si>
  <si>
    <t>Rękawiczki bawełniane bałe</t>
  </si>
  <si>
    <t>para</t>
  </si>
  <si>
    <t>Żel terapeutyczny Scanlab - opakowanie zawiera 5 litrów, cena za 1 opakowanie 305,00 zł. Średnie zużycie na 1 zabieg wynosi ok. 25 ml.</t>
  </si>
  <si>
    <t>REH 018</t>
  </si>
  <si>
    <t>gaz medyczny</t>
  </si>
  <si>
    <t>butla</t>
  </si>
  <si>
    <t>Ciekły azot, butla 28 kg cena gazu 199,54 zł. Średnio 1 butla wystarcza na około 45 zabiegów.</t>
  </si>
  <si>
    <t>Procedury Fizykoterapii - przykładowy wykaz zabiegów rehabilitacyjnych</t>
  </si>
  <si>
    <t>Ilość wykonań</t>
  </si>
  <si>
    <t>Całkowity koszt normatywny</t>
  </si>
  <si>
    <t>Wartość jednostki kalkulacyjnej</t>
  </si>
  <si>
    <t xml:space="preserve">Koszt wytworzenia procedury medycznej </t>
  </si>
  <si>
    <t>6=4+5</t>
  </si>
  <si>
    <t>8=6x7</t>
  </si>
  <si>
    <t>10=6*9</t>
  </si>
  <si>
    <t>Suma jednostek kalkulacyjnych</t>
  </si>
  <si>
    <t>Kod procedury według klasyfikacji ICD-9</t>
  </si>
  <si>
    <t>Koszt wytworzenia Pracowni Fizykoterapii w miesiącu styczniu</t>
  </si>
  <si>
    <t>Pracownia Fizykoterapii - zestawienie jednostkowych kosztów wytworzenia przykładowych zabiegów rehabilitacyjnych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</si>
</sst>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39966"/>
      <name val="Calibri"/>
      <family val="2"/>
      <scheme val="minor"/>
    </font>
    <font>
      <sz val="12"/>
      <color rgb="FF339966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2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5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0" xfId="21" applyFont="1" applyAlignment="1">
      <alignment horizontal="left" vertical="center" wrapText="1"/>
      <protection/>
    </xf>
    <xf numFmtId="0" fontId="15" fillId="0" borderId="0" xfId="0" applyFont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2" fontId="0" fillId="0" borderId="0" xfId="0" applyNumberFormat="1" applyFont="1" applyAlignment="1">
      <alignment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0" fillId="0" borderId="1" xfId="20" applyNumberFormat="1" applyFont="1" applyBorder="1" applyAlignment="1">
      <alignment horizontal="center" vertical="center" wrapText="1"/>
      <protection/>
    </xf>
    <xf numFmtId="2" fontId="10" fillId="0" borderId="1" xfId="20" applyNumberFormat="1" applyFont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4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14" fillId="0" borderId="0" xfId="21" applyFont="1" applyAlignment="1">
      <alignment horizontal="left" vertical="center" wrapText="1"/>
      <protection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Arkusz1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 topLeftCell="A1">
      <selection activeCell="F9" sqref="F9"/>
    </sheetView>
  </sheetViews>
  <sheetFormatPr defaultColWidth="8.8515625" defaultRowHeight="15"/>
  <cols>
    <col min="1" max="1" width="4.57421875" style="36" customWidth="1"/>
    <col min="2" max="2" width="19.28125" style="36" customWidth="1"/>
    <col min="3" max="3" width="68.7109375" style="36" customWidth="1"/>
    <col min="4" max="5" width="8.8515625" style="36" customWidth="1"/>
    <col min="6" max="6" width="12.7109375" style="36" bestFit="1" customWidth="1"/>
    <col min="7" max="7" width="12.00390625" style="36" bestFit="1" customWidth="1"/>
    <col min="8" max="16384" width="8.8515625" style="36" customWidth="1"/>
  </cols>
  <sheetData>
    <row r="1" spans="1:3" ht="27.6" customHeight="1">
      <c r="A1" s="89" t="s">
        <v>162</v>
      </c>
      <c r="B1" s="89"/>
      <c r="C1" s="89"/>
    </row>
    <row r="2" spans="1:3" ht="59.45" customHeight="1">
      <c r="A2" s="41" t="s">
        <v>0</v>
      </c>
      <c r="B2" s="41" t="s">
        <v>171</v>
      </c>
      <c r="C2" s="41" t="s">
        <v>43</v>
      </c>
    </row>
    <row r="3" spans="1:3" ht="18.6" customHeight="1">
      <c r="A3" s="37">
        <v>1</v>
      </c>
      <c r="B3" s="38" t="s">
        <v>1</v>
      </c>
      <c r="C3" s="39" t="s">
        <v>2</v>
      </c>
    </row>
    <row r="4" spans="1:3" ht="18.6" customHeight="1">
      <c r="A4" s="37">
        <v>2</v>
      </c>
      <c r="B4" s="38" t="s">
        <v>3</v>
      </c>
      <c r="C4" s="39" t="s">
        <v>4</v>
      </c>
    </row>
    <row r="5" spans="1:3" ht="18.6" customHeight="1">
      <c r="A5" s="37">
        <v>3</v>
      </c>
      <c r="B5" s="38" t="s">
        <v>5</v>
      </c>
      <c r="C5" s="39" t="s">
        <v>6</v>
      </c>
    </row>
    <row r="6" spans="1:3" ht="18.6" customHeight="1">
      <c r="A6" s="37">
        <v>4</v>
      </c>
      <c r="B6" s="38" t="s">
        <v>7</v>
      </c>
      <c r="C6" s="39" t="s">
        <v>8</v>
      </c>
    </row>
    <row r="7" spans="1:3" ht="18.6" customHeight="1">
      <c r="A7" s="37">
        <v>5</v>
      </c>
      <c r="B7" s="38" t="s">
        <v>9</v>
      </c>
      <c r="C7" s="39" t="s">
        <v>10</v>
      </c>
    </row>
    <row r="8" spans="1:3" ht="18.6" customHeight="1">
      <c r="A8" s="37">
        <v>6</v>
      </c>
      <c r="B8" s="38" t="s">
        <v>11</v>
      </c>
      <c r="C8" s="39" t="s">
        <v>12</v>
      </c>
    </row>
    <row r="9" spans="1:3" ht="18.6" customHeight="1">
      <c r="A9" s="37">
        <v>7</v>
      </c>
      <c r="B9" s="38" t="s">
        <v>13</v>
      </c>
      <c r="C9" s="39" t="s">
        <v>14</v>
      </c>
    </row>
    <row r="10" spans="1:3" ht="18.6" customHeight="1">
      <c r="A10" s="37">
        <v>8</v>
      </c>
      <c r="B10" s="38" t="s">
        <v>15</v>
      </c>
      <c r="C10" s="39" t="s">
        <v>16</v>
      </c>
    </row>
    <row r="11" spans="1:3" ht="18.6" customHeight="1">
      <c r="A11" s="37">
        <v>9</v>
      </c>
      <c r="B11" s="38" t="s">
        <v>17</v>
      </c>
      <c r="C11" s="39" t="s">
        <v>147</v>
      </c>
    </row>
    <row r="12" spans="1:3" ht="18.6" customHeight="1">
      <c r="A12" s="37">
        <v>10</v>
      </c>
      <c r="B12" s="38" t="s">
        <v>20</v>
      </c>
      <c r="C12" s="39" t="s">
        <v>21</v>
      </c>
    </row>
    <row r="13" spans="1:3" ht="18.6" customHeight="1">
      <c r="A13" s="37">
        <v>11</v>
      </c>
      <c r="B13" s="38" t="s">
        <v>18</v>
      </c>
      <c r="C13" s="39" t="s">
        <v>19</v>
      </c>
    </row>
    <row r="14" spans="1:3" ht="18.6" customHeight="1">
      <c r="A14" s="37">
        <v>12</v>
      </c>
      <c r="B14" s="38" t="s">
        <v>24</v>
      </c>
      <c r="C14" s="39" t="s">
        <v>25</v>
      </c>
    </row>
    <row r="15" spans="1:3" ht="18.6" customHeight="1">
      <c r="A15" s="37">
        <v>13</v>
      </c>
      <c r="B15" s="38" t="s">
        <v>22</v>
      </c>
      <c r="C15" s="39" t="s">
        <v>23</v>
      </c>
    </row>
    <row r="16" spans="1:3" ht="18.6" customHeight="1">
      <c r="A16" s="37">
        <v>14</v>
      </c>
      <c r="B16" s="38" t="s">
        <v>26</v>
      </c>
      <c r="C16" s="39" t="s">
        <v>27</v>
      </c>
    </row>
    <row r="17" spans="1:3" ht="18.6" customHeight="1">
      <c r="A17" s="37">
        <v>15</v>
      </c>
      <c r="B17" s="38" t="s">
        <v>28</v>
      </c>
      <c r="C17" s="39" t="s">
        <v>29</v>
      </c>
    </row>
    <row r="18" spans="1:3" ht="18.6" customHeight="1">
      <c r="A18" s="37">
        <v>16</v>
      </c>
      <c r="B18" s="38" t="s">
        <v>30</v>
      </c>
      <c r="C18" s="39" t="s">
        <v>31</v>
      </c>
    </row>
    <row r="19" spans="1:3" ht="18.6" customHeight="1">
      <c r="A19" s="37">
        <v>17</v>
      </c>
      <c r="B19" s="38" t="s">
        <v>32</v>
      </c>
      <c r="C19" s="39" t="s">
        <v>33</v>
      </c>
    </row>
    <row r="20" spans="1:3" ht="18.6" customHeight="1">
      <c r="A20" s="37">
        <v>18</v>
      </c>
      <c r="B20" s="38" t="s">
        <v>34</v>
      </c>
      <c r="C20" s="39" t="s">
        <v>35</v>
      </c>
    </row>
    <row r="21" spans="1:3" ht="18.6" customHeight="1">
      <c r="A21" s="37">
        <v>19</v>
      </c>
      <c r="B21" s="38" t="s">
        <v>36</v>
      </c>
      <c r="C21" s="39" t="s">
        <v>37</v>
      </c>
    </row>
    <row r="22" spans="1:3" ht="18.6" customHeight="1">
      <c r="A22" s="37">
        <v>20</v>
      </c>
      <c r="B22" s="38" t="s">
        <v>38</v>
      </c>
      <c r="C22" s="39" t="s">
        <v>39</v>
      </c>
    </row>
    <row r="23" spans="1:3" ht="18.6" customHeight="1">
      <c r="A23" s="37">
        <v>21</v>
      </c>
      <c r="B23" s="38" t="s">
        <v>40</v>
      </c>
      <c r="C23" s="39" t="s">
        <v>41</v>
      </c>
    </row>
    <row r="26" ht="17.45" customHeight="1">
      <c r="C26" s="1" t="s">
        <v>42</v>
      </c>
    </row>
    <row r="27" ht="17.45" customHeight="1">
      <c r="C27" s="40" t="s">
        <v>44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B1B8-B94E-44C4-81BE-929A8B49155F}">
  <dimension ref="A1:H39"/>
  <sheetViews>
    <sheetView workbookViewId="0" topLeftCell="A1">
      <selection activeCell="B12" sqref="B12"/>
    </sheetView>
  </sheetViews>
  <sheetFormatPr defaultColWidth="9.140625" defaultRowHeight="15"/>
  <cols>
    <col min="1" max="1" width="38.28125" style="0" customWidth="1"/>
    <col min="2" max="2" width="35.140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(przykład)'!C8</f>
        <v>Prądy diadynamiczne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(przykład)'!B8</f>
        <v>93.3928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50</v>
      </c>
      <c r="E9" s="62" t="s">
        <v>135</v>
      </c>
      <c r="F9" s="10">
        <v>1</v>
      </c>
      <c r="G9" s="11">
        <v>6.4</v>
      </c>
      <c r="H9" s="12">
        <f>(F9/D9)*G9</f>
        <v>0.128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2.4591538461538462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12</v>
      </c>
      <c r="F32" s="12">
        <f>C26</f>
        <v>0.7427401208478009</v>
      </c>
      <c r="G32" s="12">
        <f>(E32/C32)*F32</f>
        <v>8.91288145017361</v>
      </c>
    </row>
    <row r="33" spans="1:7" s="5" customFormat="1" ht="51.6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12.106663969819156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2.4591538461538462</v>
      </c>
    </row>
    <row r="38" spans="1:3" s="3" customFormat="1" ht="27" customHeight="1">
      <c r="A38" s="111" t="s">
        <v>76</v>
      </c>
      <c r="B38" s="111"/>
      <c r="C38" s="22">
        <f>G34</f>
        <v>12.106663969819156</v>
      </c>
    </row>
    <row r="39" spans="1:3" s="2" customFormat="1" ht="27" customHeight="1">
      <c r="A39" s="92" t="s">
        <v>77</v>
      </c>
      <c r="B39" s="92"/>
      <c r="C39" s="49">
        <f>SUM(C37:C38)</f>
        <v>14.565817815973002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2D9C-C90A-4AB7-9E55-724A87A68F96}">
  <dimension ref="A1:H39"/>
  <sheetViews>
    <sheetView workbookViewId="0" topLeftCell="A4">
      <selection activeCell="C11" sqref="C11"/>
    </sheetView>
  </sheetViews>
  <sheetFormatPr defaultColWidth="9.140625" defaultRowHeight="15"/>
  <cols>
    <col min="1" max="1" width="36.421875" style="0" customWidth="1"/>
    <col min="2" max="2" width="32.71093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(przykład)'!C9</f>
        <v>Prądy interferencyjne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(przykład)'!B9</f>
        <v>93.3929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25</v>
      </c>
      <c r="E9" s="62" t="s">
        <v>135</v>
      </c>
      <c r="F9" s="10">
        <v>1</v>
      </c>
      <c r="G9" s="11">
        <v>6.4</v>
      </c>
      <c r="H9" s="12">
        <f>(F9/D9)*G9</f>
        <v>0.256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2.5871538461538464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51.6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2.5871538461538464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16.922038178516406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1117-7290-4646-94F1-C0DBDF850DFD}">
  <dimension ref="A1:H39"/>
  <sheetViews>
    <sheetView workbookViewId="0" topLeftCell="A4">
      <selection activeCell="E14" sqref="E14"/>
    </sheetView>
  </sheetViews>
  <sheetFormatPr defaultColWidth="9.140625" defaultRowHeight="15"/>
  <cols>
    <col min="1" max="1" width="38.28125" style="0" customWidth="1"/>
    <col min="2" max="2" width="36.00390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5.710937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(przykład)'!C10</f>
        <v>Prądy TENS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(przykład)'!B10</f>
        <v>93.3930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25</v>
      </c>
      <c r="E9" s="62" t="s">
        <v>135</v>
      </c>
      <c r="F9" s="10">
        <v>1</v>
      </c>
      <c r="G9" s="11">
        <v>6.4</v>
      </c>
      <c r="H9" s="12">
        <f>(F9/D9)*G9</f>
        <v>0.256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2.5871538461538464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2.5871538461538464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16.922038178516406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659D-29C3-4F38-985A-332C621AA422}">
  <dimension ref="A1:H39"/>
  <sheetViews>
    <sheetView workbookViewId="0" topLeftCell="A1">
      <selection activeCell="B10" sqref="B10"/>
    </sheetView>
  </sheetViews>
  <sheetFormatPr defaultColWidth="9.140625" defaultRowHeight="15"/>
  <cols>
    <col min="1" max="1" width="38.7109375" style="0" customWidth="1"/>
    <col min="2" max="2" width="34.7109375" style="0" customWidth="1"/>
    <col min="3" max="3" width="19.2812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(przykład)'!C11</f>
        <v>Prądy TRABERTA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(przykład)'!B11</f>
        <v>93.3932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50</v>
      </c>
      <c r="E9" s="62" t="s">
        <v>135</v>
      </c>
      <c r="F9" s="10">
        <v>1</v>
      </c>
      <c r="G9" s="11">
        <v>6.4</v>
      </c>
      <c r="H9" s="12">
        <f>(F9/D9)*G9</f>
        <v>0.128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2.4591538461538462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2.4591538461538462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16.794038178516406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C8F1-7F06-4B03-BE60-99E4538A23B2}">
  <dimension ref="A1:H37"/>
  <sheetViews>
    <sheetView workbookViewId="0" topLeftCell="A1">
      <selection activeCell="B10" sqref="B10"/>
    </sheetView>
  </sheetViews>
  <sheetFormatPr defaultColWidth="9.140625" defaultRowHeight="15"/>
  <cols>
    <col min="1" max="1" width="37.140625" style="0" customWidth="1"/>
    <col min="2" max="2" width="32.71093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(przykład)'!C12</f>
        <v>Naświetlanie promieniami IR - miejscowe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(przykład)'!B12</f>
        <v>93.3937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16" customFormat="1" ht="31.9" customHeight="1">
      <c r="A11" s="13" t="s">
        <v>63</v>
      </c>
      <c r="B11" s="14"/>
      <c r="C11" s="14"/>
      <c r="D11" s="14"/>
      <c r="E11" s="14"/>
      <c r="F11" s="14"/>
      <c r="G11" s="14"/>
      <c r="H11" s="15">
        <f>SUM(H8:H10)</f>
        <v>2.242153846153846</v>
      </c>
    </row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28.9" customHeight="1">
      <c r="A20" s="2" t="s">
        <v>64</v>
      </c>
    </row>
    <row r="21" spans="1:3" s="3" customFormat="1" ht="18.6" customHeight="1">
      <c r="A21" s="2" t="s">
        <v>65</v>
      </c>
      <c r="B21" s="17" t="s">
        <v>66</v>
      </c>
      <c r="C21" s="17" t="s">
        <v>67</v>
      </c>
    </row>
    <row r="22" spans="1:3" s="3" customFormat="1" ht="22.9" customHeight="1">
      <c r="A22" s="18" t="str">
        <f>'Stawki wynagrodzeń (przykład)'!C3</f>
        <v>mgr fizjoterapii/rehabilitacji</v>
      </c>
      <c r="B22" s="19">
        <f>'Stawki wynagrodzeń (przykład)'!E13</f>
        <v>51.654008958333335</v>
      </c>
      <c r="C22" s="20">
        <f>B22/60</f>
        <v>0.8609001493055556</v>
      </c>
    </row>
    <row r="23" spans="1:3" s="3" customFormat="1" ht="32.45" customHeight="1">
      <c r="A23" s="21" t="str">
        <f>'Stawki wynagrodzeń (przykład)'!C14</f>
        <v>technik fizjoterapii/technik masażysta</v>
      </c>
      <c r="B23" s="22">
        <f>'Stawki wynagrodzeń (przykład)'!E28</f>
        <v>39.50040603125</v>
      </c>
      <c r="C23" s="23">
        <f aca="true" t="shared" si="0" ref="C23:C24">B23/60</f>
        <v>0.6583401005208334</v>
      </c>
    </row>
    <row r="24" spans="1:3" s="3" customFormat="1" ht="46.15" customHeight="1">
      <c r="A24" s="45" t="s">
        <v>112</v>
      </c>
      <c r="B24" s="22">
        <f>'Stawki wynagrodzeń (przykład)'!E29</f>
        <v>44.56440725086806</v>
      </c>
      <c r="C24" s="23">
        <f t="shared" si="0"/>
        <v>0.7427401208478009</v>
      </c>
    </row>
    <row r="25" s="3" customFormat="1" ht="25.9" customHeight="1"/>
    <row r="26" s="3" customFormat="1" ht="25.9" customHeight="1"/>
    <row r="27" spans="1:7" s="5" customFormat="1" ht="45" customHeight="1">
      <c r="A27" s="4" t="s">
        <v>68</v>
      </c>
      <c r="B27" s="4" t="s">
        <v>69</v>
      </c>
      <c r="C27" s="4" t="s">
        <v>50</v>
      </c>
      <c r="D27" s="4" t="s">
        <v>70</v>
      </c>
      <c r="E27" s="4" t="s">
        <v>71</v>
      </c>
      <c r="F27" s="4" t="s">
        <v>72</v>
      </c>
      <c r="G27" s="4" t="s">
        <v>54</v>
      </c>
    </row>
    <row r="28" spans="1:7" s="5" customFormat="1" ht="15" customHeight="1">
      <c r="A28" s="24"/>
      <c r="B28" s="6" t="s">
        <v>56</v>
      </c>
      <c r="C28" s="6" t="s">
        <v>58</v>
      </c>
      <c r="D28" s="6" t="s">
        <v>59</v>
      </c>
      <c r="E28" s="6" t="s">
        <v>60</v>
      </c>
      <c r="F28" s="6" t="s">
        <v>61</v>
      </c>
      <c r="G28" s="7" t="s">
        <v>73</v>
      </c>
    </row>
    <row r="29" spans="1:7" s="5" customFormat="1" ht="57" customHeight="1">
      <c r="A29" s="9" t="s">
        <v>113</v>
      </c>
      <c r="B29" s="46" t="str">
        <f>A24</f>
        <v>średnia stawka 
(mgr fizjoterapii/rehabilitacji i technik fizjoterapii/technik masażysta)</v>
      </c>
      <c r="C29" s="25">
        <v>10</v>
      </c>
      <c r="D29" s="26" t="s">
        <v>74</v>
      </c>
      <c r="E29" s="27">
        <v>3</v>
      </c>
      <c r="F29" s="28">
        <f>C24</f>
        <v>0.7427401208478009</v>
      </c>
      <c r="G29" s="28">
        <f>(E29/C29)*F29</f>
        <v>0.22282203625434027</v>
      </c>
    </row>
    <row r="30" spans="1:7" s="5" customFormat="1" ht="47.45" customHeight="1">
      <c r="A30" s="9" t="s">
        <v>114</v>
      </c>
      <c r="B30" s="46" t="str">
        <f>A24</f>
        <v>średnia stawka 
(mgr fizjoterapii/rehabilitacji i technik fizjoterapii/technik masażysta)</v>
      </c>
      <c r="C30" s="26">
        <v>1</v>
      </c>
      <c r="D30" s="26" t="s">
        <v>74</v>
      </c>
      <c r="E30" s="10">
        <v>15</v>
      </c>
      <c r="F30" s="12">
        <f>C24</f>
        <v>0.7427401208478009</v>
      </c>
      <c r="G30" s="12">
        <f>(E30/C30)*F30</f>
        <v>11.141101812717014</v>
      </c>
    </row>
    <row r="31" spans="1:7" s="5" customFormat="1" ht="49.9" customHeight="1">
      <c r="A31" s="9" t="s">
        <v>115</v>
      </c>
      <c r="B31" s="46" t="str">
        <f>A24</f>
        <v>średnia stawka 
(mgr fizjoterapii/rehabilitacji i technik fizjoterapii/technik masażysta)</v>
      </c>
      <c r="C31" s="26">
        <v>1</v>
      </c>
      <c r="D31" s="26" t="s">
        <v>74</v>
      </c>
      <c r="E31" s="10">
        <v>4</v>
      </c>
      <c r="F31" s="12">
        <f>C24</f>
        <v>0.7427401208478009</v>
      </c>
      <c r="G31" s="12">
        <f>(E31/C31)*F31</f>
        <v>2.9709604833912038</v>
      </c>
    </row>
    <row r="32" spans="1:7" s="16" customFormat="1" ht="27.6" customHeight="1">
      <c r="A32" s="108" t="s">
        <v>63</v>
      </c>
      <c r="B32" s="109"/>
      <c r="C32" s="109"/>
      <c r="D32" s="109"/>
      <c r="E32" s="109"/>
      <c r="F32" s="109"/>
      <c r="G32" s="15">
        <f>SUM(G29:G31)</f>
        <v>14.33488433236256</v>
      </c>
    </row>
    <row r="33" s="3" customFormat="1" ht="15"/>
    <row r="34" s="3" customFormat="1" ht="15"/>
    <row r="35" spans="1:3" s="3" customFormat="1" ht="27" customHeight="1">
      <c r="A35" s="110" t="s">
        <v>75</v>
      </c>
      <c r="B35" s="110"/>
      <c r="C35" s="19">
        <f>H11</f>
        <v>2.242153846153846</v>
      </c>
    </row>
    <row r="36" spans="1:3" s="3" customFormat="1" ht="27" customHeight="1">
      <c r="A36" s="111" t="s">
        <v>76</v>
      </c>
      <c r="B36" s="111"/>
      <c r="C36" s="22">
        <f>G32</f>
        <v>14.33488433236256</v>
      </c>
    </row>
    <row r="37" spans="1:3" s="2" customFormat="1" ht="27" customHeight="1">
      <c r="A37" s="92" t="s">
        <v>77</v>
      </c>
      <c r="B37" s="92"/>
      <c r="C37" s="49">
        <f>SUM(C35:C36)</f>
        <v>16.577038178516407</v>
      </c>
    </row>
  </sheetData>
  <mergeCells count="5">
    <mergeCell ref="B1:C1"/>
    <mergeCell ref="A32:F32"/>
    <mergeCell ref="A35:B35"/>
    <mergeCell ref="A36:B36"/>
    <mergeCell ref="A37:B3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A66D-A3CE-4889-8584-11F9245A497B}">
  <dimension ref="A1:H38"/>
  <sheetViews>
    <sheetView workbookViewId="0" topLeftCell="A1">
      <selection activeCell="A10" sqref="A10"/>
    </sheetView>
  </sheetViews>
  <sheetFormatPr defaultColWidth="9.140625" defaultRowHeight="15"/>
  <cols>
    <col min="1" max="1" width="39.7109375" style="0" customWidth="1"/>
    <col min="2" max="2" width="35.71093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(przykład)'!C13</f>
        <v>Laseroterapia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(przykład)'!B13</f>
        <v>93.3939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2.331153846153846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12</v>
      </c>
      <c r="F31" s="12">
        <f>C25</f>
        <v>0.7427401208478009</v>
      </c>
      <c r="G31" s="12">
        <f>(E31/C31)*F31</f>
        <v>8.91288145017361</v>
      </c>
    </row>
    <row r="32" spans="1:7" s="5" customFormat="1" ht="49.9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12.106663969819156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2.331153846153846</v>
      </c>
    </row>
    <row r="37" spans="1:3" s="3" customFormat="1" ht="27" customHeight="1">
      <c r="A37" s="111" t="s">
        <v>76</v>
      </c>
      <c r="B37" s="111"/>
      <c r="C37" s="22">
        <f>G33</f>
        <v>12.106663969819156</v>
      </c>
    </row>
    <row r="38" spans="1:3" s="2" customFormat="1" ht="27" customHeight="1">
      <c r="A38" s="92" t="s">
        <v>77</v>
      </c>
      <c r="B38" s="92"/>
      <c r="C38" s="49">
        <f>SUM(C36:C37)</f>
        <v>14.437817815973002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A3E1-2DEE-4D4E-ACA5-E963CB4C166D}">
  <dimension ref="A1:H38"/>
  <sheetViews>
    <sheetView workbookViewId="0" topLeftCell="A1">
      <selection activeCell="B9" sqref="B9"/>
    </sheetView>
  </sheetViews>
  <sheetFormatPr defaultColWidth="9.140625" defaultRowHeight="15"/>
  <cols>
    <col min="1" max="1" width="36.7109375" style="0" customWidth="1"/>
    <col min="2" max="2" width="33.281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(przykład)'!C14</f>
        <v xml:space="preserve">Laseroterapia punktowa 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(przykład)'!B14</f>
        <v>93.3940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2.331153846153846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5</v>
      </c>
      <c r="F31" s="12">
        <f>C25</f>
        <v>0.7427401208478009</v>
      </c>
      <c r="G31" s="12">
        <f>(E31/C31)*F31</f>
        <v>3.713700604239005</v>
      </c>
    </row>
    <row r="32" spans="1:7" s="5" customFormat="1" ht="49.9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6.907483123884549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2.331153846153846</v>
      </c>
    </row>
    <row r="37" spans="1:3" s="3" customFormat="1" ht="27" customHeight="1">
      <c r="A37" s="111" t="s">
        <v>76</v>
      </c>
      <c r="B37" s="111"/>
      <c r="C37" s="22">
        <f>G33</f>
        <v>6.907483123884549</v>
      </c>
    </row>
    <row r="38" spans="1:3" s="2" customFormat="1" ht="27" customHeight="1">
      <c r="A38" s="92" t="s">
        <v>77</v>
      </c>
      <c r="B38" s="92"/>
      <c r="C38" s="49">
        <f>SUM(C36:C37)</f>
        <v>9.238636970038396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A7B0-6B30-4425-9E45-8395C3EF93C5}">
  <dimension ref="A1:H38"/>
  <sheetViews>
    <sheetView workbookViewId="0" topLeftCell="A1">
      <selection activeCell="B12" sqref="B12"/>
    </sheetView>
  </sheetViews>
  <sheetFormatPr defaultColWidth="9.140625" defaultRowHeight="15"/>
  <cols>
    <col min="1" max="1" width="33.421875" style="0" customWidth="1"/>
    <col min="2" max="2" width="33.00390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(przykład)'!C15</f>
        <v>Pileloterapia - Naświetlanie światłem spolaryzowanym</v>
      </c>
      <c r="C1" s="107"/>
      <c r="D1" s="107"/>
    </row>
    <row r="2" spans="1:3" s="3" customFormat="1" ht="25.9" customHeight="1">
      <c r="A2" s="2" t="s">
        <v>45</v>
      </c>
      <c r="B2" s="47" t="str">
        <f>'Wykaz procedur (przykład)'!B15</f>
        <v>93.3941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2.331153846153846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15</v>
      </c>
      <c r="F31" s="12">
        <f>C25</f>
        <v>0.7427401208478009</v>
      </c>
      <c r="G31" s="12">
        <f>(E31/C31)*F31</f>
        <v>11.141101812717014</v>
      </c>
    </row>
    <row r="32" spans="1:7" s="5" customFormat="1" ht="49.9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14.33488433236256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2.331153846153846</v>
      </c>
    </row>
    <row r="37" spans="1:3" s="3" customFormat="1" ht="27" customHeight="1">
      <c r="A37" s="111" t="s">
        <v>76</v>
      </c>
      <c r="B37" s="111"/>
      <c r="C37" s="22">
        <f>G33</f>
        <v>14.33488433236256</v>
      </c>
    </row>
    <row r="38" spans="1:3" s="2" customFormat="1" ht="27" customHeight="1">
      <c r="A38" s="92" t="s">
        <v>77</v>
      </c>
      <c r="B38" s="92"/>
      <c r="C38" s="49">
        <f>SUM(C36:C37)</f>
        <v>16.666038178516406</v>
      </c>
    </row>
  </sheetData>
  <mergeCells count="5">
    <mergeCell ref="A33:F33"/>
    <mergeCell ref="A36:B36"/>
    <mergeCell ref="A37:B37"/>
    <mergeCell ref="A38:B38"/>
    <mergeCell ref="B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95A2-3305-4361-839E-0A410697E185}">
  <dimension ref="A1:H39"/>
  <sheetViews>
    <sheetView workbookViewId="0" topLeftCell="A1">
      <selection activeCell="B10" sqref="B10"/>
    </sheetView>
  </sheetViews>
  <sheetFormatPr defaultColWidth="9.140625" defaultRowHeight="15"/>
  <cols>
    <col min="1" max="1" width="33.421875" style="0" customWidth="1"/>
    <col min="2" max="2" width="47.4218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(przykład)'!C16</f>
        <v>Ultradźwięki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(przykład)'!B16</f>
        <v>93.3943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154</v>
      </c>
      <c r="B8" s="8" t="s">
        <v>155</v>
      </c>
      <c r="C8" s="26" t="s">
        <v>117</v>
      </c>
      <c r="D8" s="50">
        <v>1</v>
      </c>
      <c r="E8" s="75" t="s">
        <v>156</v>
      </c>
      <c r="F8" s="50">
        <v>1</v>
      </c>
      <c r="G8" s="12">
        <v>1.15</v>
      </c>
      <c r="H8" s="12">
        <f>(F8/D8)*G8</f>
        <v>1.15</v>
      </c>
    </row>
    <row r="9" spans="1:8" s="5" customFormat="1" ht="33" customHeight="1">
      <c r="A9" s="8" t="s">
        <v>151</v>
      </c>
      <c r="B9" s="8" t="s">
        <v>152</v>
      </c>
      <c r="C9" s="26" t="s">
        <v>117</v>
      </c>
      <c r="D9" s="50">
        <v>20</v>
      </c>
      <c r="E9" s="51" t="s">
        <v>118</v>
      </c>
      <c r="F9" s="50">
        <v>1</v>
      </c>
      <c r="G9" s="12">
        <v>5.79</v>
      </c>
      <c r="H9" s="12">
        <f>(F9/D9)*G9</f>
        <v>0.28950000000000004</v>
      </c>
    </row>
    <row r="10" spans="1:8" s="5" customFormat="1" ht="47.45" customHeight="1">
      <c r="A10" s="8" t="s">
        <v>148</v>
      </c>
      <c r="B10" s="8" t="s">
        <v>149</v>
      </c>
      <c r="C10" s="76" t="s">
        <v>150</v>
      </c>
      <c r="D10" s="10">
        <v>20</v>
      </c>
      <c r="E10" s="75" t="s">
        <v>118</v>
      </c>
      <c r="F10" s="10">
        <v>1</v>
      </c>
      <c r="G10" s="11">
        <v>2.21</v>
      </c>
      <c r="H10" s="12">
        <f>(F10/D10)*G10</f>
        <v>0.1105</v>
      </c>
    </row>
    <row r="11" spans="1:8" s="5" customFormat="1" ht="36.6" customHeight="1">
      <c r="A11" s="66" t="s">
        <v>143</v>
      </c>
      <c r="B11" s="60" t="s">
        <v>125</v>
      </c>
      <c r="C11" s="61" t="s">
        <v>126</v>
      </c>
      <c r="D11" s="60">
        <v>65</v>
      </c>
      <c r="E11" s="62" t="s">
        <v>133</v>
      </c>
      <c r="F11" s="60">
        <v>1</v>
      </c>
      <c r="G11" s="63">
        <v>18.99</v>
      </c>
      <c r="H11" s="63">
        <f>(F11/D11)*G11</f>
        <v>0.29215384615384615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2.7721538461538464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7</v>
      </c>
      <c r="F32" s="12">
        <f>C26</f>
        <v>0.7427401208478009</v>
      </c>
      <c r="G32" s="12">
        <f>(E32/C32)*F32</f>
        <v>5.199180845934607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8.392963365580151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2.7721538461538464</v>
      </c>
    </row>
    <row r="38" spans="1:3" s="3" customFormat="1" ht="27" customHeight="1">
      <c r="A38" s="111" t="s">
        <v>76</v>
      </c>
      <c r="B38" s="111"/>
      <c r="C38" s="22">
        <f>G34</f>
        <v>8.392963365580151</v>
      </c>
    </row>
    <row r="39" spans="1:3" s="2" customFormat="1" ht="27" customHeight="1">
      <c r="A39" s="92" t="s">
        <v>77</v>
      </c>
      <c r="B39" s="92"/>
      <c r="C39" s="49">
        <f>SUM(C37:C38)</f>
        <v>11.165117211733998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715A-DC0F-4481-8844-B1B928783FF3}">
  <dimension ref="A1:H38"/>
  <sheetViews>
    <sheetView workbookViewId="0" topLeftCell="A1">
      <selection activeCell="C11" sqref="C11"/>
    </sheetView>
  </sheetViews>
  <sheetFormatPr defaultColWidth="9.140625" defaultRowHeight="15"/>
  <cols>
    <col min="1" max="1" width="38.7109375" style="0" customWidth="1"/>
    <col min="2" max="2" width="42.281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(przykład)'!C17</f>
        <v>Fonoforeza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(przykład)'!B17</f>
        <v>93.3944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3" customHeight="1">
      <c r="A9" s="8" t="s">
        <v>151</v>
      </c>
      <c r="B9" s="8" t="s">
        <v>152</v>
      </c>
      <c r="C9" s="26" t="s">
        <v>117</v>
      </c>
      <c r="D9" s="50">
        <v>20</v>
      </c>
      <c r="E9" s="51" t="s">
        <v>118</v>
      </c>
      <c r="F9" s="50">
        <v>1</v>
      </c>
      <c r="G9" s="12">
        <v>5.79</v>
      </c>
      <c r="H9" s="12">
        <f>(F9/D9)*G9</f>
        <v>0.28950000000000004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145</v>
      </c>
      <c r="B11" s="67" t="s">
        <v>144</v>
      </c>
      <c r="C11" s="68" t="s">
        <v>117</v>
      </c>
      <c r="D11" s="10">
        <v>1</v>
      </c>
      <c r="E11" s="69" t="s">
        <v>118</v>
      </c>
      <c r="F11" s="10">
        <v>1</v>
      </c>
      <c r="G11" s="11">
        <v>0.93</v>
      </c>
      <c r="H11" s="63">
        <f>(F11/D11)*G11</f>
        <v>0.93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2.5316538461538465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7</v>
      </c>
      <c r="F31" s="12">
        <f>C25</f>
        <v>0.7427401208478009</v>
      </c>
      <c r="G31" s="12">
        <f>(E31/C31)*F31</f>
        <v>5.199180845934607</v>
      </c>
    </row>
    <row r="32" spans="1:7" s="5" customFormat="1" ht="49.9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8.392963365580151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2.5316538461538465</v>
      </c>
    </row>
    <row r="37" spans="1:3" s="3" customFormat="1" ht="27" customHeight="1">
      <c r="A37" s="111" t="s">
        <v>76</v>
      </c>
      <c r="B37" s="111"/>
      <c r="C37" s="22">
        <f>G33</f>
        <v>8.392963365580151</v>
      </c>
    </row>
    <row r="38" spans="1:3" s="2" customFormat="1" ht="27" customHeight="1">
      <c r="A38" s="92" t="s">
        <v>77</v>
      </c>
      <c r="B38" s="92"/>
      <c r="C38" s="49">
        <f>SUM(C36:C37)</f>
        <v>10.924617211733997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DDFFF-E0F2-4C85-8E12-8617F0711E22}">
  <dimension ref="A1:L31"/>
  <sheetViews>
    <sheetView workbookViewId="0" topLeftCell="A1">
      <selection activeCell="I7" sqref="I7"/>
    </sheetView>
  </sheetViews>
  <sheetFormatPr defaultColWidth="8.8515625" defaultRowHeight="15"/>
  <cols>
    <col min="1" max="1" width="5.7109375" style="3" customWidth="1"/>
    <col min="2" max="2" width="18.8515625" style="3" customWidth="1"/>
    <col min="3" max="3" width="34.7109375" style="3" customWidth="1"/>
    <col min="4" max="4" width="23.7109375" style="3" customWidth="1"/>
    <col min="5" max="5" width="26.7109375" style="3" customWidth="1"/>
    <col min="6" max="8" width="8.8515625" style="3" customWidth="1"/>
    <col min="9" max="9" width="12.140625" style="3" customWidth="1"/>
    <col min="10" max="10" width="10.00390625" style="3" customWidth="1"/>
    <col min="11" max="11" width="12.28125" style="3" customWidth="1"/>
    <col min="12" max="12" width="12.421875" style="3" bestFit="1" customWidth="1"/>
    <col min="13" max="13" width="8.8515625" style="3" customWidth="1"/>
    <col min="14" max="14" width="11.421875" style="3" bestFit="1" customWidth="1"/>
    <col min="15" max="16384" width="8.8515625" style="3" customWidth="1"/>
  </cols>
  <sheetData>
    <row r="1" spans="1:5" ht="31.9" customHeight="1">
      <c r="A1" s="90" t="s">
        <v>141</v>
      </c>
      <c r="B1" s="90"/>
      <c r="C1" s="90"/>
      <c r="D1" s="90"/>
      <c r="E1" s="90"/>
    </row>
    <row r="2" spans="1:5" ht="47.45" customHeight="1">
      <c r="A2" s="42" t="s">
        <v>0</v>
      </c>
      <c r="B2" s="42" t="s">
        <v>78</v>
      </c>
      <c r="C2" s="42" t="s">
        <v>79</v>
      </c>
      <c r="D2" s="42" t="s">
        <v>80</v>
      </c>
      <c r="E2" s="42" t="s">
        <v>81</v>
      </c>
    </row>
    <row r="3" spans="1:12" ht="25.15" customHeight="1">
      <c r="A3" s="26">
        <v>1</v>
      </c>
      <c r="B3" s="29" t="s">
        <v>82</v>
      </c>
      <c r="C3" s="29" t="s">
        <v>83</v>
      </c>
      <c r="D3" s="30">
        <v>98920</v>
      </c>
      <c r="E3" s="31">
        <f>D3*1.1991</f>
        <v>118614.97200000001</v>
      </c>
      <c r="L3" s="32"/>
    </row>
    <row r="4" spans="1:12" ht="25.15" customHeight="1">
      <c r="A4" s="26">
        <v>2</v>
      </c>
      <c r="B4" s="29" t="s">
        <v>84</v>
      </c>
      <c r="C4" s="29" t="s">
        <v>83</v>
      </c>
      <c r="D4" s="31">
        <v>82800</v>
      </c>
      <c r="E4" s="31">
        <f>D4*1.1991</f>
        <v>99285.48000000001</v>
      </c>
      <c r="L4" s="32"/>
    </row>
    <row r="5" spans="1:12" ht="25.15" customHeight="1">
      <c r="A5" s="26">
        <v>3</v>
      </c>
      <c r="B5" s="29" t="s">
        <v>85</v>
      </c>
      <c r="C5" s="29" t="s">
        <v>83</v>
      </c>
      <c r="D5" s="31">
        <v>79960</v>
      </c>
      <c r="E5" s="31">
        <f>D5*1.1991</f>
        <v>95880.03600000001</v>
      </c>
      <c r="L5" s="32"/>
    </row>
    <row r="6" spans="1:12" ht="25.15" customHeight="1">
      <c r="A6" s="26">
        <v>4</v>
      </c>
      <c r="B6" s="29" t="s">
        <v>86</v>
      </c>
      <c r="C6" s="29" t="s">
        <v>83</v>
      </c>
      <c r="D6" s="31">
        <v>85260</v>
      </c>
      <c r="E6" s="31">
        <f aca="true" t="shared" si="0" ref="E6:E12">D6*1.1991</f>
        <v>102235.266</v>
      </c>
      <c r="L6" s="32"/>
    </row>
    <row r="7" spans="1:12" ht="25.15" customHeight="1">
      <c r="A7" s="26">
        <v>5</v>
      </c>
      <c r="B7" s="29" t="s">
        <v>87</v>
      </c>
      <c r="C7" s="29" t="s">
        <v>83</v>
      </c>
      <c r="D7" s="31">
        <v>79340</v>
      </c>
      <c r="E7" s="31">
        <f t="shared" si="0"/>
        <v>95136.594</v>
      </c>
      <c r="L7" s="32"/>
    </row>
    <row r="8" spans="1:12" ht="28.15" customHeight="1">
      <c r="A8" s="26">
        <v>6</v>
      </c>
      <c r="B8" s="29" t="s">
        <v>88</v>
      </c>
      <c r="C8" s="29" t="s">
        <v>83</v>
      </c>
      <c r="D8" s="31">
        <v>81736</v>
      </c>
      <c r="E8" s="31">
        <f>D8</f>
        <v>81736</v>
      </c>
      <c r="L8" s="32"/>
    </row>
    <row r="9" spans="1:12" ht="23.45" customHeight="1">
      <c r="A9" s="26">
        <v>7</v>
      </c>
      <c r="B9" s="29" t="s">
        <v>89</v>
      </c>
      <c r="C9" s="29" t="s">
        <v>83</v>
      </c>
      <c r="D9" s="31">
        <v>84640</v>
      </c>
      <c r="E9" s="31">
        <f t="shared" si="0"/>
        <v>101491.82400000001</v>
      </c>
      <c r="L9" s="32"/>
    </row>
    <row r="10" spans="1:12" ht="25.15" customHeight="1">
      <c r="A10" s="26">
        <v>8</v>
      </c>
      <c r="B10" s="29" t="s">
        <v>90</v>
      </c>
      <c r="C10" s="29" t="s">
        <v>83</v>
      </c>
      <c r="D10" s="31">
        <v>81120</v>
      </c>
      <c r="E10" s="31">
        <f t="shared" si="0"/>
        <v>97270.992</v>
      </c>
      <c r="L10" s="32"/>
    </row>
    <row r="11" spans="1:12" ht="25.15" customHeight="1">
      <c r="A11" s="26">
        <v>9</v>
      </c>
      <c r="B11" s="29" t="s">
        <v>91</v>
      </c>
      <c r="C11" s="29" t="s">
        <v>83</v>
      </c>
      <c r="D11" s="33">
        <v>86740</v>
      </c>
      <c r="E11" s="31">
        <f t="shared" si="0"/>
        <v>104009.93400000001</v>
      </c>
      <c r="L11" s="32"/>
    </row>
    <row r="12" spans="1:12" ht="25.15" customHeight="1">
      <c r="A12" s="26">
        <v>10</v>
      </c>
      <c r="B12" s="29" t="s">
        <v>92</v>
      </c>
      <c r="C12" s="29" t="s">
        <v>83</v>
      </c>
      <c r="D12" s="33">
        <v>80140</v>
      </c>
      <c r="E12" s="31">
        <f t="shared" si="0"/>
        <v>96095.87400000001</v>
      </c>
      <c r="L12" s="32"/>
    </row>
    <row r="13" spans="1:5" ht="25.15" customHeight="1">
      <c r="A13" s="91" t="s">
        <v>93</v>
      </c>
      <c r="B13" s="92"/>
      <c r="C13" s="92"/>
      <c r="D13" s="93"/>
      <c r="E13" s="43">
        <f>SUM(E3:E12)/10/12/160</f>
        <v>51.654008958333335</v>
      </c>
    </row>
    <row r="14" spans="1:5" ht="25.15" customHeight="1">
      <c r="A14" s="26">
        <v>1</v>
      </c>
      <c r="B14" s="29" t="s">
        <v>94</v>
      </c>
      <c r="C14" s="29" t="s">
        <v>95</v>
      </c>
      <c r="D14" s="31">
        <v>59120</v>
      </c>
      <c r="E14" s="34">
        <f>D14*1.1991</f>
        <v>70890.792</v>
      </c>
    </row>
    <row r="15" spans="1:5" ht="25.15" customHeight="1">
      <c r="A15" s="26">
        <v>2</v>
      </c>
      <c r="B15" s="29" t="s">
        <v>96</v>
      </c>
      <c r="C15" s="29" t="s">
        <v>95</v>
      </c>
      <c r="D15" s="31">
        <v>58620</v>
      </c>
      <c r="E15" s="34">
        <f aca="true" t="shared" si="1" ref="E15:E27">D15*1.1991</f>
        <v>70291.242</v>
      </c>
    </row>
    <row r="16" spans="1:5" ht="25.15" customHeight="1">
      <c r="A16" s="26">
        <v>3</v>
      </c>
      <c r="B16" s="29" t="s">
        <v>97</v>
      </c>
      <c r="C16" s="29" t="s">
        <v>95</v>
      </c>
      <c r="D16" s="31">
        <v>57468</v>
      </c>
      <c r="E16" s="34">
        <f t="shared" si="1"/>
        <v>68909.8788</v>
      </c>
    </row>
    <row r="17" spans="1:5" ht="25.15" customHeight="1">
      <c r="A17" s="26">
        <v>4</v>
      </c>
      <c r="B17" s="29" t="s">
        <v>98</v>
      </c>
      <c r="C17" s="29" t="s">
        <v>95</v>
      </c>
      <c r="D17" s="33">
        <v>60233.6</v>
      </c>
      <c r="E17" s="34">
        <f t="shared" si="1"/>
        <v>72226.10976</v>
      </c>
    </row>
    <row r="18" spans="1:5" ht="25.15" customHeight="1">
      <c r="A18" s="26">
        <v>5</v>
      </c>
      <c r="B18" s="29" t="s">
        <v>99</v>
      </c>
      <c r="C18" s="29" t="s">
        <v>95</v>
      </c>
      <c r="D18" s="33">
        <v>70762.8</v>
      </c>
      <c r="E18" s="34">
        <f t="shared" si="1"/>
        <v>84851.67348000001</v>
      </c>
    </row>
    <row r="19" spans="1:5" ht="25.15" customHeight="1">
      <c r="A19" s="26">
        <v>6</v>
      </c>
      <c r="B19" s="29" t="s">
        <v>100</v>
      </c>
      <c r="C19" s="29" t="s">
        <v>95</v>
      </c>
      <c r="D19" s="33">
        <v>69161.6</v>
      </c>
      <c r="E19" s="34">
        <f t="shared" si="1"/>
        <v>82931.67456000001</v>
      </c>
    </row>
    <row r="20" spans="1:5" ht="25.15" customHeight="1">
      <c r="A20" s="26">
        <v>7</v>
      </c>
      <c r="B20" s="29" t="s">
        <v>101</v>
      </c>
      <c r="C20" s="29" t="s">
        <v>95</v>
      </c>
      <c r="D20" s="33">
        <v>66089.6</v>
      </c>
      <c r="E20" s="34">
        <f t="shared" si="1"/>
        <v>79248.03936000001</v>
      </c>
    </row>
    <row r="21" spans="1:5" ht="25.15" customHeight="1">
      <c r="A21" s="26">
        <v>8</v>
      </c>
      <c r="B21" s="29" t="s">
        <v>102</v>
      </c>
      <c r="C21" s="29" t="s">
        <v>95</v>
      </c>
      <c r="D21" s="33">
        <v>63157.2</v>
      </c>
      <c r="E21" s="34">
        <f t="shared" si="1"/>
        <v>75731.79852</v>
      </c>
    </row>
    <row r="22" spans="1:5" ht="25.15" customHeight="1">
      <c r="A22" s="26">
        <v>9</v>
      </c>
      <c r="B22" s="29" t="s">
        <v>103</v>
      </c>
      <c r="C22" s="29" t="s">
        <v>95</v>
      </c>
      <c r="D22" s="31">
        <v>58482</v>
      </c>
      <c r="E22" s="34">
        <f t="shared" si="1"/>
        <v>70125.7662</v>
      </c>
    </row>
    <row r="23" spans="1:5" ht="25.15" customHeight="1">
      <c r="A23" s="26">
        <v>10</v>
      </c>
      <c r="B23" s="29" t="s">
        <v>104</v>
      </c>
      <c r="C23" s="29" t="s">
        <v>95</v>
      </c>
      <c r="D23" s="33">
        <v>60080.4</v>
      </c>
      <c r="E23" s="34">
        <f t="shared" si="1"/>
        <v>72042.40764</v>
      </c>
    </row>
    <row r="24" spans="1:5" ht="25.15" customHeight="1">
      <c r="A24" s="26">
        <v>11</v>
      </c>
      <c r="B24" s="29" t="s">
        <v>105</v>
      </c>
      <c r="C24" s="29" t="s">
        <v>95</v>
      </c>
      <c r="D24" s="33">
        <v>58432.8</v>
      </c>
      <c r="E24" s="34">
        <f t="shared" si="1"/>
        <v>70066.77048</v>
      </c>
    </row>
    <row r="25" spans="1:5" ht="25.15" customHeight="1">
      <c r="A25" s="26">
        <v>12</v>
      </c>
      <c r="B25" s="29" t="s">
        <v>106</v>
      </c>
      <c r="C25" s="29" t="s">
        <v>95</v>
      </c>
      <c r="D25" s="33">
        <v>65036</v>
      </c>
      <c r="E25" s="34">
        <f t="shared" si="1"/>
        <v>77984.6676</v>
      </c>
    </row>
    <row r="26" spans="1:5" ht="25.15" customHeight="1">
      <c r="A26" s="26">
        <v>13</v>
      </c>
      <c r="B26" s="29" t="s">
        <v>107</v>
      </c>
      <c r="C26" s="29" t="s">
        <v>95</v>
      </c>
      <c r="D26" s="33">
        <v>70429.6</v>
      </c>
      <c r="E26" s="34">
        <f t="shared" si="1"/>
        <v>84452.13336</v>
      </c>
    </row>
    <row r="27" spans="1:5" ht="25.15" customHeight="1">
      <c r="A27" s="26">
        <v>14</v>
      </c>
      <c r="B27" s="29" t="s">
        <v>108</v>
      </c>
      <c r="C27" s="29" t="s">
        <v>95</v>
      </c>
      <c r="D27" s="33">
        <v>68399.6</v>
      </c>
      <c r="E27" s="34">
        <f t="shared" si="1"/>
        <v>82017.96036000001</v>
      </c>
    </row>
    <row r="28" spans="1:5" ht="27" customHeight="1">
      <c r="A28" s="91" t="s">
        <v>109</v>
      </c>
      <c r="B28" s="92"/>
      <c r="C28" s="92"/>
      <c r="D28" s="93"/>
      <c r="E28" s="43">
        <f>SUM(E14:E27)/14/12/160</f>
        <v>39.50040603125</v>
      </c>
    </row>
    <row r="29" spans="1:5" ht="30.6" customHeight="1">
      <c r="A29" s="94" t="s">
        <v>110</v>
      </c>
      <c r="B29" s="95"/>
      <c r="C29" s="95"/>
      <c r="D29" s="96"/>
      <c r="E29" s="44">
        <f>(E3+E4+E5+E6+E7+E8+E9+E10+E11+E12+E14+E15+E16+E17+E18+E19+E20+E21+E22+E23+E24+E25+E26+E27)/24/12/160</f>
        <v>44.56440725086806</v>
      </c>
    </row>
    <row r="30" s="35" customFormat="1" ht="15"/>
    <row r="31" spans="1:5" s="35" customFormat="1" ht="37.15" customHeight="1">
      <c r="A31" s="97" t="s">
        <v>111</v>
      </c>
      <c r="B31" s="97"/>
      <c r="C31" s="97"/>
      <c r="D31" s="97"/>
      <c r="E31" s="97"/>
    </row>
  </sheetData>
  <mergeCells count="5">
    <mergeCell ref="A1:E1"/>
    <mergeCell ref="A13:D13"/>
    <mergeCell ref="A28:D28"/>
    <mergeCell ref="A29:D29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EA77-3330-4515-B2B5-1902AF1A6F28}">
  <dimension ref="A1:H37"/>
  <sheetViews>
    <sheetView workbookViewId="0" topLeftCell="A1">
      <selection activeCell="F18" sqref="F18"/>
    </sheetView>
  </sheetViews>
  <sheetFormatPr defaultColWidth="9.140625" defaultRowHeight="15"/>
  <cols>
    <col min="1" max="1" width="39.28125" style="0" customWidth="1"/>
    <col min="2" max="2" width="31.00390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(przykład)'!C18</f>
        <v>Termożele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(przykład)'!B18</f>
        <v>93.3946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16" customFormat="1" ht="31.9" customHeight="1">
      <c r="A11" s="13" t="s">
        <v>63</v>
      </c>
      <c r="B11" s="14"/>
      <c r="C11" s="14"/>
      <c r="D11" s="14"/>
      <c r="E11" s="14"/>
      <c r="F11" s="14"/>
      <c r="G11" s="14"/>
      <c r="H11" s="15">
        <f>SUM(H8:H10)</f>
        <v>2.242153846153846</v>
      </c>
    </row>
    <row r="12" s="3" customFormat="1" ht="15"/>
    <row r="13" spans="1:8" s="3" customFormat="1" ht="15">
      <c r="A13" s="99" t="s">
        <v>153</v>
      </c>
      <c r="B13" s="99"/>
      <c r="C13" s="99"/>
      <c r="D13" s="99"/>
      <c r="E13" s="99"/>
      <c r="F13" s="99"/>
      <c r="G13" s="99"/>
      <c r="H13" s="99"/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28.9" customHeight="1">
      <c r="A20" s="2" t="s">
        <v>64</v>
      </c>
    </row>
    <row r="21" spans="1:3" s="3" customFormat="1" ht="18.6" customHeight="1">
      <c r="A21" s="2" t="s">
        <v>65</v>
      </c>
      <c r="B21" s="17" t="s">
        <v>66</v>
      </c>
      <c r="C21" s="17" t="s">
        <v>67</v>
      </c>
    </row>
    <row r="22" spans="1:3" s="3" customFormat="1" ht="22.9" customHeight="1">
      <c r="A22" s="18" t="str">
        <f>'Stawki wynagrodzeń (przykład)'!C3</f>
        <v>mgr fizjoterapii/rehabilitacji</v>
      </c>
      <c r="B22" s="19">
        <f>'Stawki wynagrodzeń (przykład)'!E13</f>
        <v>51.654008958333335</v>
      </c>
      <c r="C22" s="20">
        <f>B22/60</f>
        <v>0.8609001493055556</v>
      </c>
    </row>
    <row r="23" spans="1:3" s="3" customFormat="1" ht="32.45" customHeight="1">
      <c r="A23" s="21" t="str">
        <f>'Stawki wynagrodzeń (przykład)'!C14</f>
        <v>technik fizjoterapii/technik masażysta</v>
      </c>
      <c r="B23" s="22">
        <f>'Stawki wynagrodzeń (przykład)'!E28</f>
        <v>39.50040603125</v>
      </c>
      <c r="C23" s="23">
        <f aca="true" t="shared" si="0" ref="C23:C24">B23/60</f>
        <v>0.6583401005208334</v>
      </c>
    </row>
    <row r="24" spans="1:3" s="3" customFormat="1" ht="46.15" customHeight="1">
      <c r="A24" s="45" t="s">
        <v>112</v>
      </c>
      <c r="B24" s="22">
        <f>'Stawki wynagrodzeń (przykład)'!E29</f>
        <v>44.56440725086806</v>
      </c>
      <c r="C24" s="23">
        <f t="shared" si="0"/>
        <v>0.7427401208478009</v>
      </c>
    </row>
    <row r="25" s="3" customFormat="1" ht="25.9" customHeight="1"/>
    <row r="26" s="3" customFormat="1" ht="25.9" customHeight="1"/>
    <row r="27" spans="1:7" s="5" customFormat="1" ht="45" customHeight="1">
      <c r="A27" s="4" t="s">
        <v>68</v>
      </c>
      <c r="B27" s="4" t="s">
        <v>69</v>
      </c>
      <c r="C27" s="4" t="s">
        <v>50</v>
      </c>
      <c r="D27" s="4" t="s">
        <v>70</v>
      </c>
      <c r="E27" s="4" t="s">
        <v>71</v>
      </c>
      <c r="F27" s="4" t="s">
        <v>72</v>
      </c>
      <c r="G27" s="4" t="s">
        <v>54</v>
      </c>
    </row>
    <row r="28" spans="1:7" s="5" customFormat="1" ht="15" customHeight="1">
      <c r="A28" s="24"/>
      <c r="B28" s="6" t="s">
        <v>56</v>
      </c>
      <c r="C28" s="6" t="s">
        <v>58</v>
      </c>
      <c r="D28" s="6" t="s">
        <v>59</v>
      </c>
      <c r="E28" s="6" t="s">
        <v>60</v>
      </c>
      <c r="F28" s="6" t="s">
        <v>61</v>
      </c>
      <c r="G28" s="7" t="s">
        <v>73</v>
      </c>
    </row>
    <row r="29" spans="1:7" s="5" customFormat="1" ht="57" customHeight="1">
      <c r="A29" s="9" t="s">
        <v>113</v>
      </c>
      <c r="B29" s="46" t="str">
        <f>A24</f>
        <v>średnia stawka 
(mgr fizjoterapii/rehabilitacji i technik fizjoterapii/technik masażysta)</v>
      </c>
      <c r="C29" s="25">
        <v>10</v>
      </c>
      <c r="D29" s="26" t="s">
        <v>74</v>
      </c>
      <c r="E29" s="27">
        <v>3</v>
      </c>
      <c r="F29" s="28">
        <f>C24</f>
        <v>0.7427401208478009</v>
      </c>
      <c r="G29" s="28">
        <f>(E29/C29)*F29</f>
        <v>0.22282203625434027</v>
      </c>
    </row>
    <row r="30" spans="1:7" s="5" customFormat="1" ht="47.45" customHeight="1">
      <c r="A30" s="9" t="s">
        <v>114</v>
      </c>
      <c r="B30" s="46" t="str">
        <f>A24</f>
        <v>średnia stawka 
(mgr fizjoterapii/rehabilitacji i technik fizjoterapii/technik masażysta)</v>
      </c>
      <c r="C30" s="26">
        <v>1</v>
      </c>
      <c r="D30" s="26" t="s">
        <v>74</v>
      </c>
      <c r="E30" s="10">
        <v>15</v>
      </c>
      <c r="F30" s="12">
        <f>C24</f>
        <v>0.7427401208478009</v>
      </c>
      <c r="G30" s="12">
        <f>(E30/C30)*F30</f>
        <v>11.141101812717014</v>
      </c>
    </row>
    <row r="31" spans="1:7" s="5" customFormat="1" ht="49.9" customHeight="1">
      <c r="A31" s="9" t="s">
        <v>115</v>
      </c>
      <c r="B31" s="46" t="str">
        <f>A24</f>
        <v>średnia stawka 
(mgr fizjoterapii/rehabilitacji i technik fizjoterapii/technik masażysta)</v>
      </c>
      <c r="C31" s="26">
        <v>1</v>
      </c>
      <c r="D31" s="26" t="s">
        <v>74</v>
      </c>
      <c r="E31" s="10">
        <v>4</v>
      </c>
      <c r="F31" s="12">
        <f>C24</f>
        <v>0.7427401208478009</v>
      </c>
      <c r="G31" s="12">
        <f>(E31/C31)*F31</f>
        <v>2.9709604833912038</v>
      </c>
    </row>
    <row r="32" spans="1:7" s="16" customFormat="1" ht="27.6" customHeight="1">
      <c r="A32" s="108" t="s">
        <v>63</v>
      </c>
      <c r="B32" s="109"/>
      <c r="C32" s="109"/>
      <c r="D32" s="109"/>
      <c r="E32" s="109"/>
      <c r="F32" s="109"/>
      <c r="G32" s="15">
        <f>SUM(G29:G31)</f>
        <v>14.33488433236256</v>
      </c>
    </row>
    <row r="33" s="3" customFormat="1" ht="15"/>
    <row r="34" s="3" customFormat="1" ht="15"/>
    <row r="35" spans="1:3" s="3" customFormat="1" ht="27" customHeight="1">
      <c r="A35" s="110" t="s">
        <v>75</v>
      </c>
      <c r="B35" s="110"/>
      <c r="C35" s="19">
        <f>H11</f>
        <v>2.242153846153846</v>
      </c>
    </row>
    <row r="36" spans="1:3" s="3" customFormat="1" ht="27" customHeight="1">
      <c r="A36" s="111" t="s">
        <v>76</v>
      </c>
      <c r="B36" s="111"/>
      <c r="C36" s="22">
        <f>G32</f>
        <v>14.33488433236256</v>
      </c>
    </row>
    <row r="37" spans="1:3" s="2" customFormat="1" ht="27" customHeight="1">
      <c r="A37" s="92" t="s">
        <v>77</v>
      </c>
      <c r="B37" s="92"/>
      <c r="C37" s="49">
        <f>SUM(C35:C36)</f>
        <v>16.577038178516407</v>
      </c>
    </row>
  </sheetData>
  <mergeCells count="6">
    <mergeCell ref="B1:C1"/>
    <mergeCell ref="A32:F32"/>
    <mergeCell ref="A35:B35"/>
    <mergeCell ref="A36:B36"/>
    <mergeCell ref="A37:B37"/>
    <mergeCell ref="A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FA4F-FDBE-48A0-BAEB-E13A75172C95}">
  <dimension ref="A1:H38"/>
  <sheetViews>
    <sheetView workbookViewId="0" topLeftCell="A1">
      <selection activeCell="F15" sqref="F15"/>
    </sheetView>
  </sheetViews>
  <sheetFormatPr defaultColWidth="9.140625" defaultRowHeight="15"/>
  <cols>
    <col min="1" max="1" width="37.8515625" style="0" customWidth="1"/>
    <col min="2" max="2" width="40.4218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(przykład)'!C19</f>
        <v>Krioterapia miejscowa ciekłym azotem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(przykład)'!B19</f>
        <v>93.3951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3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3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1.15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5" customFormat="1" ht="36.6" customHeight="1">
      <c r="A11" s="8" t="s">
        <v>158</v>
      </c>
      <c r="B11" s="8" t="s">
        <v>161</v>
      </c>
      <c r="C11" s="76" t="s">
        <v>159</v>
      </c>
      <c r="D11" s="10">
        <v>45</v>
      </c>
      <c r="E11" s="75" t="s">
        <v>160</v>
      </c>
      <c r="F11" s="10">
        <v>1</v>
      </c>
      <c r="G11" s="11">
        <v>199.54</v>
      </c>
      <c r="H11" s="63">
        <f>(F11/D11)*G11</f>
        <v>4.434222222222222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6.676376068376069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5</v>
      </c>
      <c r="F31" s="12">
        <f>C25</f>
        <v>0.7427401208478009</v>
      </c>
      <c r="G31" s="12">
        <f>(E31/C31)*F31</f>
        <v>3.713700604239005</v>
      </c>
    </row>
    <row r="32" spans="1:7" s="5" customFormat="1" ht="49.9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6.907483123884549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6.676376068376069</v>
      </c>
    </row>
    <row r="37" spans="1:3" s="3" customFormat="1" ht="27" customHeight="1">
      <c r="A37" s="111" t="s">
        <v>76</v>
      </c>
      <c r="B37" s="111"/>
      <c r="C37" s="22">
        <f>G33</f>
        <v>6.907483123884549</v>
      </c>
    </row>
    <row r="38" spans="1:3" s="2" customFormat="1" ht="27" customHeight="1">
      <c r="A38" s="92" t="s">
        <v>77</v>
      </c>
      <c r="B38" s="92"/>
      <c r="C38" s="49">
        <f>SUM(C36:C37)</f>
        <v>13.583859192260618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1DE8-6182-4B1A-9D3C-3B51992F2E49}">
  <dimension ref="A1:H39"/>
  <sheetViews>
    <sheetView workbookViewId="0" topLeftCell="A1">
      <selection activeCell="B12" sqref="B12"/>
    </sheetView>
  </sheetViews>
  <sheetFormatPr defaultColWidth="9.140625" defaultRowHeight="15"/>
  <cols>
    <col min="1" max="1" width="38.7109375" style="0" customWidth="1"/>
    <col min="2" max="2" width="43.4218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6.45" customHeight="1">
      <c r="A1" s="2" t="s">
        <v>43</v>
      </c>
      <c r="B1" s="107" t="str">
        <f>'Wykaz procedur (przykład)'!C20</f>
        <v>Pole elektromagnetyczne wysokiej częstotliwości</v>
      </c>
      <c r="C1" s="107"/>
      <c r="D1" s="107"/>
    </row>
    <row r="2" spans="1:3" s="3" customFormat="1" ht="26.45" customHeight="1">
      <c r="A2" s="2" t="s">
        <v>45</v>
      </c>
      <c r="B2" s="47" t="str">
        <f>'Wykaz procedur (przykład)'!B20</f>
        <v>93.3982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154</v>
      </c>
      <c r="B8" s="8" t="s">
        <v>155</v>
      </c>
      <c r="C8" s="26" t="s">
        <v>117</v>
      </c>
      <c r="D8" s="50">
        <v>1</v>
      </c>
      <c r="E8" s="75" t="s">
        <v>156</v>
      </c>
      <c r="F8" s="50">
        <v>1</v>
      </c>
      <c r="G8" s="12">
        <v>1.15</v>
      </c>
      <c r="H8" s="12">
        <f>(F8/D8)*G8</f>
        <v>1.15</v>
      </c>
    </row>
    <row r="9" spans="1:8" s="5" customFormat="1" ht="33" customHeight="1">
      <c r="A9" s="8" t="s">
        <v>151</v>
      </c>
      <c r="B9" s="8" t="s">
        <v>152</v>
      </c>
      <c r="C9" s="26" t="s">
        <v>117</v>
      </c>
      <c r="D9" s="50">
        <v>20</v>
      </c>
      <c r="E9" s="51" t="s">
        <v>118</v>
      </c>
      <c r="F9" s="50">
        <v>1</v>
      </c>
      <c r="G9" s="12">
        <v>5.79</v>
      </c>
      <c r="H9" s="12">
        <f>(F9/D9)*G9</f>
        <v>0.28950000000000004</v>
      </c>
    </row>
    <row r="10" spans="1:8" s="5" customFormat="1" ht="47.45" customHeight="1">
      <c r="A10" s="8" t="s">
        <v>148</v>
      </c>
      <c r="B10" s="8" t="s">
        <v>157</v>
      </c>
      <c r="C10" s="76" t="s">
        <v>150</v>
      </c>
      <c r="D10" s="10">
        <v>200</v>
      </c>
      <c r="E10" s="75" t="s">
        <v>135</v>
      </c>
      <c r="F10" s="10">
        <v>1</v>
      </c>
      <c r="G10" s="11">
        <v>305</v>
      </c>
      <c r="H10" s="12">
        <f>(F10/D10)*G10</f>
        <v>1.5250000000000001</v>
      </c>
    </row>
    <row r="11" spans="1:8" s="5" customFormat="1" ht="36.6" customHeight="1">
      <c r="A11" s="66" t="s">
        <v>143</v>
      </c>
      <c r="B11" s="60" t="s">
        <v>125</v>
      </c>
      <c r="C11" s="61" t="s">
        <v>126</v>
      </c>
      <c r="D11" s="60">
        <v>65</v>
      </c>
      <c r="E11" s="62" t="s">
        <v>133</v>
      </c>
      <c r="F11" s="60">
        <v>1</v>
      </c>
      <c r="G11" s="63">
        <v>18.99</v>
      </c>
      <c r="H11" s="63">
        <f>(F11/D11)*G11</f>
        <v>0.29215384615384615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4.186653846153846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4.186653846153846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18.521538178516405</v>
      </c>
    </row>
  </sheetData>
  <mergeCells count="5">
    <mergeCell ref="A34:F34"/>
    <mergeCell ref="A37:B37"/>
    <mergeCell ref="A38:B38"/>
    <mergeCell ref="A39:B39"/>
    <mergeCell ref="B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634E-6C53-4B41-B232-EB78DDEC034C}">
  <dimension ref="A1:H37"/>
  <sheetViews>
    <sheetView workbookViewId="0" topLeftCell="A1">
      <selection activeCell="L8" sqref="L8"/>
    </sheetView>
  </sheetViews>
  <sheetFormatPr defaultColWidth="9.140625" defaultRowHeight="15"/>
  <cols>
    <col min="1" max="1" width="37.7109375" style="0" customWidth="1"/>
    <col min="2" max="2" width="33.71093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(przykład)'!C21</f>
        <v>Pole magnetyczne stałe i niskiej częstotliwości</v>
      </c>
      <c r="C1" s="107"/>
      <c r="D1" s="107"/>
    </row>
    <row r="2" spans="1:3" s="3" customFormat="1" ht="25.9" customHeight="1">
      <c r="A2" s="2" t="s">
        <v>45</v>
      </c>
      <c r="B2" s="47" t="str">
        <f>'Wykaz procedur (przykład)'!B21</f>
        <v>93.3983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145</v>
      </c>
      <c r="B10" s="67" t="s">
        <v>144</v>
      </c>
      <c r="C10" s="68" t="s">
        <v>117</v>
      </c>
      <c r="D10" s="10">
        <v>1</v>
      </c>
      <c r="E10" s="69" t="s">
        <v>118</v>
      </c>
      <c r="F10" s="10">
        <v>1</v>
      </c>
      <c r="G10" s="11">
        <v>0.93</v>
      </c>
      <c r="H10" s="63">
        <f>(F10/D10)*G10</f>
        <v>0.93</v>
      </c>
    </row>
    <row r="11" spans="1:8" s="16" customFormat="1" ht="31.9" customHeight="1">
      <c r="A11" s="13" t="s">
        <v>63</v>
      </c>
      <c r="B11" s="14"/>
      <c r="C11" s="14"/>
      <c r="D11" s="14"/>
      <c r="E11" s="14"/>
      <c r="F11" s="14"/>
      <c r="G11" s="14"/>
      <c r="H11" s="15">
        <f>SUM(H8:H10)</f>
        <v>2.242153846153846</v>
      </c>
    </row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28.9" customHeight="1">
      <c r="A20" s="2" t="s">
        <v>64</v>
      </c>
    </row>
    <row r="21" spans="1:3" s="3" customFormat="1" ht="18.6" customHeight="1">
      <c r="A21" s="2" t="s">
        <v>65</v>
      </c>
      <c r="B21" s="17" t="s">
        <v>66</v>
      </c>
      <c r="C21" s="17" t="s">
        <v>67</v>
      </c>
    </row>
    <row r="22" spans="1:3" s="3" customFormat="1" ht="22.9" customHeight="1">
      <c r="A22" s="18" t="str">
        <f>'Stawki wynagrodzeń (przykład)'!C3</f>
        <v>mgr fizjoterapii/rehabilitacji</v>
      </c>
      <c r="B22" s="19">
        <f>'Stawki wynagrodzeń (przykład)'!E13</f>
        <v>51.654008958333335</v>
      </c>
      <c r="C22" s="20">
        <f>B22/60</f>
        <v>0.8609001493055556</v>
      </c>
    </row>
    <row r="23" spans="1:3" s="3" customFormat="1" ht="32.45" customHeight="1">
      <c r="A23" s="21" t="str">
        <f>'Stawki wynagrodzeń (przykład)'!C14</f>
        <v>technik fizjoterapii/technik masażysta</v>
      </c>
      <c r="B23" s="22">
        <f>'Stawki wynagrodzeń (przykład)'!E28</f>
        <v>39.50040603125</v>
      </c>
      <c r="C23" s="23">
        <f aca="true" t="shared" si="0" ref="C23:C24">B23/60</f>
        <v>0.6583401005208334</v>
      </c>
    </row>
    <row r="24" spans="1:3" s="3" customFormat="1" ht="46.15" customHeight="1">
      <c r="A24" s="45" t="s">
        <v>112</v>
      </c>
      <c r="B24" s="22">
        <f>'Stawki wynagrodzeń (przykład)'!E29</f>
        <v>44.56440725086806</v>
      </c>
      <c r="C24" s="23">
        <f t="shared" si="0"/>
        <v>0.7427401208478009</v>
      </c>
    </row>
    <row r="25" s="3" customFormat="1" ht="25.9" customHeight="1"/>
    <row r="26" s="3" customFormat="1" ht="25.9" customHeight="1"/>
    <row r="27" spans="1:7" s="5" customFormat="1" ht="45" customHeight="1">
      <c r="A27" s="4" t="s">
        <v>68</v>
      </c>
      <c r="B27" s="4" t="s">
        <v>69</v>
      </c>
      <c r="C27" s="4" t="s">
        <v>50</v>
      </c>
      <c r="D27" s="4" t="s">
        <v>70</v>
      </c>
      <c r="E27" s="4" t="s">
        <v>71</v>
      </c>
      <c r="F27" s="4" t="s">
        <v>72</v>
      </c>
      <c r="G27" s="4" t="s">
        <v>54</v>
      </c>
    </row>
    <row r="28" spans="1:7" s="5" customFormat="1" ht="15" customHeight="1">
      <c r="A28" s="24"/>
      <c r="B28" s="6" t="s">
        <v>56</v>
      </c>
      <c r="C28" s="6" t="s">
        <v>58</v>
      </c>
      <c r="D28" s="6" t="s">
        <v>59</v>
      </c>
      <c r="E28" s="6" t="s">
        <v>60</v>
      </c>
      <c r="F28" s="6" t="s">
        <v>61</v>
      </c>
      <c r="G28" s="7" t="s">
        <v>73</v>
      </c>
    </row>
    <row r="29" spans="1:7" s="5" customFormat="1" ht="57" customHeight="1">
      <c r="A29" s="9" t="s">
        <v>113</v>
      </c>
      <c r="B29" s="46" t="str">
        <f>A24</f>
        <v>średnia stawka 
(mgr fizjoterapii/rehabilitacji i technik fizjoterapii/technik masażysta)</v>
      </c>
      <c r="C29" s="25">
        <v>10</v>
      </c>
      <c r="D29" s="26" t="s">
        <v>74</v>
      </c>
      <c r="E29" s="27">
        <v>3</v>
      </c>
      <c r="F29" s="28">
        <f>C24</f>
        <v>0.7427401208478009</v>
      </c>
      <c r="G29" s="28">
        <f>(E29/C29)*F29</f>
        <v>0.22282203625434027</v>
      </c>
    </row>
    <row r="30" spans="1:7" s="5" customFormat="1" ht="47.45" customHeight="1">
      <c r="A30" s="9" t="s">
        <v>114</v>
      </c>
      <c r="B30" s="46" t="str">
        <f>A24</f>
        <v>średnia stawka 
(mgr fizjoterapii/rehabilitacji i technik fizjoterapii/technik masażysta)</v>
      </c>
      <c r="C30" s="26">
        <v>1</v>
      </c>
      <c r="D30" s="26" t="s">
        <v>74</v>
      </c>
      <c r="E30" s="10">
        <v>7</v>
      </c>
      <c r="F30" s="12">
        <f>C24</f>
        <v>0.7427401208478009</v>
      </c>
      <c r="G30" s="12">
        <f>(E30/C30)*F30</f>
        <v>5.199180845934607</v>
      </c>
    </row>
    <row r="31" spans="1:7" s="5" customFormat="1" ht="49.9" customHeight="1">
      <c r="A31" s="9" t="s">
        <v>115</v>
      </c>
      <c r="B31" s="46" t="str">
        <f>A24</f>
        <v>średnia stawka 
(mgr fizjoterapii/rehabilitacji i technik fizjoterapii/technik masażysta)</v>
      </c>
      <c r="C31" s="26">
        <v>1</v>
      </c>
      <c r="D31" s="26" t="s">
        <v>74</v>
      </c>
      <c r="E31" s="10">
        <v>4</v>
      </c>
      <c r="F31" s="12">
        <f>C24</f>
        <v>0.7427401208478009</v>
      </c>
      <c r="G31" s="12">
        <f>(E31/C31)*F31</f>
        <v>2.9709604833912038</v>
      </c>
    </row>
    <row r="32" spans="1:7" s="16" customFormat="1" ht="27.6" customHeight="1">
      <c r="A32" s="108" t="s">
        <v>63</v>
      </c>
      <c r="B32" s="109"/>
      <c r="C32" s="109"/>
      <c r="D32" s="109"/>
      <c r="E32" s="109"/>
      <c r="F32" s="109"/>
      <c r="G32" s="15">
        <f>SUM(G29:G31)</f>
        <v>8.392963365580151</v>
      </c>
    </row>
    <row r="33" s="3" customFormat="1" ht="15"/>
    <row r="34" s="3" customFormat="1" ht="15"/>
    <row r="35" spans="1:3" s="3" customFormat="1" ht="27" customHeight="1">
      <c r="A35" s="110" t="s">
        <v>75</v>
      </c>
      <c r="B35" s="110"/>
      <c r="C35" s="19">
        <f>H11</f>
        <v>2.242153846153846</v>
      </c>
    </row>
    <row r="36" spans="1:3" s="3" customFormat="1" ht="27" customHeight="1">
      <c r="A36" s="111" t="s">
        <v>76</v>
      </c>
      <c r="B36" s="111"/>
      <c r="C36" s="22">
        <f>G32</f>
        <v>8.392963365580151</v>
      </c>
    </row>
    <row r="37" spans="1:3" s="2" customFormat="1" ht="27" customHeight="1">
      <c r="A37" s="92" t="s">
        <v>77</v>
      </c>
      <c r="B37" s="92"/>
      <c r="C37" s="49">
        <f>SUM(C35:C36)</f>
        <v>10.635117211733997</v>
      </c>
    </row>
  </sheetData>
  <mergeCells count="5">
    <mergeCell ref="A32:F32"/>
    <mergeCell ref="A35:B35"/>
    <mergeCell ref="A36:B36"/>
    <mergeCell ref="A37:B37"/>
    <mergeCell ref="B1:D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6186-5D54-42AB-94CF-06DE0BA4B99C}">
  <dimension ref="A1:H39"/>
  <sheetViews>
    <sheetView workbookViewId="0" topLeftCell="A1">
      <selection activeCell="H14" sqref="H14"/>
    </sheetView>
  </sheetViews>
  <sheetFormatPr defaultColWidth="9.140625" defaultRowHeight="15"/>
  <cols>
    <col min="1" max="1" width="38.421875" style="0" customWidth="1"/>
    <col min="2" max="2" width="34.8515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(przykład)'!C22</f>
        <v>Elektrostymulacja mięśni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(przykład)'!B22</f>
        <v>93.3988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50</v>
      </c>
      <c r="E9" s="62" t="s">
        <v>135</v>
      </c>
      <c r="F9" s="10">
        <v>1</v>
      </c>
      <c r="G9" s="11">
        <v>6.4</v>
      </c>
      <c r="H9" s="12">
        <f>(F9/D9)*G9</f>
        <v>0.128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145</v>
      </c>
      <c r="B11" s="67" t="s">
        <v>144</v>
      </c>
      <c r="C11" s="68" t="s">
        <v>117</v>
      </c>
      <c r="D11" s="10">
        <v>1</v>
      </c>
      <c r="E11" s="69" t="s">
        <v>118</v>
      </c>
      <c r="F11" s="10">
        <v>1</v>
      </c>
      <c r="G11" s="11">
        <v>0.93</v>
      </c>
      <c r="H11" s="63">
        <f>(F11/D11)*G11</f>
        <v>0.93</v>
      </c>
    </row>
    <row r="12" spans="1:8" s="5" customFormat="1" ht="36.6" customHeight="1">
      <c r="A12" s="8" t="s">
        <v>129</v>
      </c>
      <c r="B12" s="8" t="s">
        <v>127</v>
      </c>
      <c r="C12" s="61" t="s">
        <v>128</v>
      </c>
      <c r="D12" s="10">
        <v>200</v>
      </c>
      <c r="E12" s="62" t="s">
        <v>133</v>
      </c>
      <c r="F12" s="10">
        <v>1</v>
      </c>
      <c r="G12" s="11">
        <v>17.8</v>
      </c>
      <c r="H12" s="63">
        <f>(F12/D12)*G12</f>
        <v>0.08900000000000001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2.4591538461538462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2.4591538461538462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16.794038178516406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3FB7-BFCE-4243-9D53-CE525252300A}">
  <dimension ref="A1:H39"/>
  <sheetViews>
    <sheetView workbookViewId="0" topLeftCell="A1">
      <selection activeCell="K12" sqref="K12"/>
    </sheetView>
  </sheetViews>
  <sheetFormatPr defaultColWidth="9.140625" defaultRowHeight="15"/>
  <cols>
    <col min="1" max="1" width="33.421875" style="0" customWidth="1"/>
    <col min="2" max="2" width="32.281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(przykład)'!C23</f>
        <v>Elektrostymulacja funkcjonalna (FES)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(przykład)'!B23</f>
        <v>93.3989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50</v>
      </c>
      <c r="E9" s="62" t="s">
        <v>135</v>
      </c>
      <c r="F9" s="10">
        <v>1</v>
      </c>
      <c r="G9" s="11">
        <v>6.4</v>
      </c>
      <c r="H9" s="12">
        <f>(F9/D9)*G9</f>
        <v>0.128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145</v>
      </c>
      <c r="B11" s="67" t="s">
        <v>144</v>
      </c>
      <c r="C11" s="68" t="s">
        <v>117</v>
      </c>
      <c r="D11" s="10">
        <v>1</v>
      </c>
      <c r="E11" s="69" t="s">
        <v>118</v>
      </c>
      <c r="F11" s="10">
        <v>1</v>
      </c>
      <c r="G11" s="11">
        <v>0.93</v>
      </c>
      <c r="H11" s="63">
        <f>(F11/D11)*G11</f>
        <v>0.93</v>
      </c>
    </row>
    <row r="12" spans="1:8" s="5" customFormat="1" ht="36.6" customHeight="1">
      <c r="A12" s="8" t="s">
        <v>129</v>
      </c>
      <c r="B12" s="8" t="s">
        <v>127</v>
      </c>
      <c r="C12" s="61" t="s">
        <v>128</v>
      </c>
      <c r="D12" s="10">
        <v>200</v>
      </c>
      <c r="E12" s="62" t="s">
        <v>133</v>
      </c>
      <c r="F12" s="10">
        <v>1</v>
      </c>
      <c r="G12" s="11">
        <v>17.8</v>
      </c>
      <c r="H12" s="63">
        <f>(F12/D12)*G12</f>
        <v>0.08900000000000001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2.4591538461538462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49.9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14.33488433236256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2.4591538461538462</v>
      </c>
    </row>
    <row r="38" spans="1:3" s="3" customFormat="1" ht="27" customHeight="1">
      <c r="A38" s="111" t="s">
        <v>76</v>
      </c>
      <c r="B38" s="111"/>
      <c r="C38" s="22">
        <f>G34</f>
        <v>14.33488433236256</v>
      </c>
    </row>
    <row r="39" spans="1:3" s="2" customFormat="1" ht="27" customHeight="1">
      <c r="A39" s="92" t="s">
        <v>77</v>
      </c>
      <c r="B39" s="92"/>
      <c r="C39" s="49">
        <f>SUM(C37:C38)</f>
        <v>16.794038178516406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050A-A831-4212-A3AF-4DB0FACA2188}">
  <dimension ref="A1:F29"/>
  <sheetViews>
    <sheetView workbookViewId="0" topLeftCell="A1">
      <selection activeCell="C6" sqref="C6"/>
    </sheetView>
  </sheetViews>
  <sheetFormatPr defaultColWidth="8.8515625" defaultRowHeight="15"/>
  <cols>
    <col min="1" max="1" width="4.28125" style="52" customWidth="1"/>
    <col min="2" max="2" width="17.00390625" style="52" customWidth="1"/>
    <col min="3" max="3" width="48.28125" style="52" customWidth="1"/>
    <col min="4" max="4" width="26.140625" style="52" customWidth="1"/>
    <col min="5" max="5" width="23.8515625" style="52" customWidth="1"/>
    <col min="6" max="6" width="19.00390625" style="52" customWidth="1"/>
    <col min="7" max="7" width="12.00390625" style="52" bestFit="1" customWidth="1"/>
    <col min="8" max="16384" width="8.8515625" style="52" customWidth="1"/>
  </cols>
  <sheetData>
    <row r="1" spans="1:6" ht="27.6" customHeight="1">
      <c r="A1" s="98" t="s">
        <v>142</v>
      </c>
      <c r="B1" s="98"/>
      <c r="C1" s="98"/>
      <c r="D1" s="98"/>
      <c r="E1" s="98"/>
      <c r="F1" s="98"/>
    </row>
    <row r="2" spans="1:6" ht="22.15" customHeight="1">
      <c r="A2" s="100" t="s">
        <v>0</v>
      </c>
      <c r="B2" s="100" t="s">
        <v>171</v>
      </c>
      <c r="C2" s="100" t="s">
        <v>43</v>
      </c>
      <c r="D2" s="53" t="s">
        <v>120</v>
      </c>
      <c r="E2" s="53" t="s">
        <v>121</v>
      </c>
      <c r="F2" s="100" t="s">
        <v>122</v>
      </c>
    </row>
    <row r="3" spans="1:6" ht="66" customHeight="1">
      <c r="A3" s="100"/>
      <c r="B3" s="100"/>
      <c r="C3" s="100"/>
      <c r="D3" s="58" t="s">
        <v>123</v>
      </c>
      <c r="E3" s="58" t="s">
        <v>124</v>
      </c>
      <c r="F3" s="100"/>
    </row>
    <row r="4" spans="1:6" ht="18.6" customHeight="1">
      <c r="A4" s="59">
        <v>1</v>
      </c>
      <c r="B4" s="54" t="s">
        <v>1</v>
      </c>
      <c r="C4" s="55" t="s">
        <v>2</v>
      </c>
      <c r="D4" s="11">
        <f>'93.3401'!C36</f>
        <v>2.331153846153846</v>
      </c>
      <c r="E4" s="11">
        <f>'93.3401'!C37</f>
        <v>15.07762445321036</v>
      </c>
      <c r="F4" s="11">
        <f>SUM(D4:E4)</f>
        <v>17.408778299364208</v>
      </c>
    </row>
    <row r="5" spans="1:6" ht="18.6" customHeight="1">
      <c r="A5" s="59">
        <v>2</v>
      </c>
      <c r="B5" s="54" t="s">
        <v>3</v>
      </c>
      <c r="C5" s="55" t="s">
        <v>4</v>
      </c>
      <c r="D5" s="11">
        <f>'93.3916'!C36</f>
        <v>2.3190871794871795</v>
      </c>
      <c r="E5" s="11">
        <f>'93.3916'!C37</f>
        <v>18.048584936601564</v>
      </c>
      <c r="F5" s="11">
        <f aca="true" t="shared" si="0" ref="F5:F24">SUM(D5:E5)</f>
        <v>20.367672116088745</v>
      </c>
    </row>
    <row r="6" spans="1:6" ht="18.6" customHeight="1">
      <c r="A6" s="59">
        <v>3</v>
      </c>
      <c r="B6" s="54" t="s">
        <v>5</v>
      </c>
      <c r="C6" s="55" t="s">
        <v>6</v>
      </c>
      <c r="D6" s="12">
        <f>'93.3919'!C38</f>
        <v>2.579653846153846</v>
      </c>
      <c r="E6" s="12">
        <f>'93.3919'!C39</f>
        <v>14.33488433236256</v>
      </c>
      <c r="F6" s="12">
        <f t="shared" si="0"/>
        <v>16.914538178516406</v>
      </c>
    </row>
    <row r="7" spans="1:6" ht="18.6" customHeight="1">
      <c r="A7" s="59">
        <v>4</v>
      </c>
      <c r="B7" s="54" t="s">
        <v>7</v>
      </c>
      <c r="C7" s="55" t="s">
        <v>8</v>
      </c>
      <c r="D7" s="12">
        <f>'93.3920'!C37</f>
        <v>2.5871538461538464</v>
      </c>
      <c r="E7" s="12">
        <f>'93.3920'!C38</f>
        <v>15.82036457405816</v>
      </c>
      <c r="F7" s="12">
        <f t="shared" si="0"/>
        <v>18.407518420212007</v>
      </c>
    </row>
    <row r="8" spans="1:6" ht="18.6" customHeight="1">
      <c r="A8" s="59">
        <v>5</v>
      </c>
      <c r="B8" s="54" t="s">
        <v>9</v>
      </c>
      <c r="C8" s="55" t="s">
        <v>10</v>
      </c>
      <c r="D8" s="12">
        <f>'93.3927'!C37</f>
        <v>2.5871538461538464</v>
      </c>
      <c r="E8" s="12">
        <f>'93.3927'!C38</f>
        <v>18.048584936601564</v>
      </c>
      <c r="F8" s="12">
        <f t="shared" si="0"/>
        <v>20.63573878275541</v>
      </c>
    </row>
    <row r="9" spans="1:6" ht="18.6" customHeight="1">
      <c r="A9" s="59">
        <v>6</v>
      </c>
      <c r="B9" s="54" t="s">
        <v>11</v>
      </c>
      <c r="C9" s="55" t="s">
        <v>12</v>
      </c>
      <c r="D9" s="12">
        <f>'93.3928'!C37</f>
        <v>2.4591538461538462</v>
      </c>
      <c r="E9" s="12">
        <f>'93.3928'!C38</f>
        <v>12.106663969819156</v>
      </c>
      <c r="F9" s="12">
        <f t="shared" si="0"/>
        <v>14.565817815973002</v>
      </c>
    </row>
    <row r="10" spans="1:6" ht="18.6" customHeight="1">
      <c r="A10" s="59">
        <v>7</v>
      </c>
      <c r="B10" s="54" t="s">
        <v>13</v>
      </c>
      <c r="C10" s="55" t="s">
        <v>14</v>
      </c>
      <c r="D10" s="12">
        <f>'93.3929'!C37</f>
        <v>2.5871538461538464</v>
      </c>
      <c r="E10" s="12">
        <f>'93.3929'!C38</f>
        <v>14.33488433236256</v>
      </c>
      <c r="F10" s="12">
        <f t="shared" si="0"/>
        <v>16.922038178516406</v>
      </c>
    </row>
    <row r="11" spans="1:6" ht="18.6" customHeight="1">
      <c r="A11" s="59">
        <v>8</v>
      </c>
      <c r="B11" s="54" t="s">
        <v>15</v>
      </c>
      <c r="C11" s="55" t="s">
        <v>16</v>
      </c>
      <c r="D11" s="12">
        <f>'93.3930'!C37</f>
        <v>2.5871538461538464</v>
      </c>
      <c r="E11" s="12">
        <f>'93.3930'!C38</f>
        <v>14.33488433236256</v>
      </c>
      <c r="F11" s="12">
        <f t="shared" si="0"/>
        <v>16.922038178516406</v>
      </c>
    </row>
    <row r="12" spans="1:6" ht="18.6" customHeight="1">
      <c r="A12" s="59">
        <v>9</v>
      </c>
      <c r="B12" s="54" t="s">
        <v>17</v>
      </c>
      <c r="C12" s="39" t="s">
        <v>147</v>
      </c>
      <c r="D12" s="12">
        <f>'93.3932'!C37</f>
        <v>2.4591538461538462</v>
      </c>
      <c r="E12" s="12">
        <f>'93.3932'!C38</f>
        <v>14.33488433236256</v>
      </c>
      <c r="F12" s="12">
        <f t="shared" si="0"/>
        <v>16.794038178516406</v>
      </c>
    </row>
    <row r="13" spans="1:6" ht="18.6" customHeight="1">
      <c r="A13" s="59">
        <v>10</v>
      </c>
      <c r="B13" s="54" t="s">
        <v>20</v>
      </c>
      <c r="C13" s="55" t="s">
        <v>21</v>
      </c>
      <c r="D13" s="12">
        <f>'93.3937'!C35</f>
        <v>2.242153846153846</v>
      </c>
      <c r="E13" s="12">
        <f>'93.3937'!C36</f>
        <v>14.33488433236256</v>
      </c>
      <c r="F13" s="12">
        <f t="shared" si="0"/>
        <v>16.577038178516407</v>
      </c>
    </row>
    <row r="14" spans="1:6" ht="18.6" customHeight="1">
      <c r="A14" s="59">
        <v>11</v>
      </c>
      <c r="B14" s="54" t="s">
        <v>18</v>
      </c>
      <c r="C14" s="55" t="s">
        <v>19</v>
      </c>
      <c r="D14" s="12">
        <f>'93.3939'!C36</f>
        <v>2.331153846153846</v>
      </c>
      <c r="E14" s="12">
        <f>'93.3939'!C37</f>
        <v>12.106663969819156</v>
      </c>
      <c r="F14" s="12">
        <f t="shared" si="0"/>
        <v>14.437817815973002</v>
      </c>
    </row>
    <row r="15" spans="1:6" ht="18.6" customHeight="1">
      <c r="A15" s="59">
        <v>12</v>
      </c>
      <c r="B15" s="54" t="s">
        <v>24</v>
      </c>
      <c r="C15" s="55" t="s">
        <v>25</v>
      </c>
      <c r="D15" s="12">
        <f>'93.3940'!C36</f>
        <v>2.331153846153846</v>
      </c>
      <c r="E15" s="12">
        <f>'93.3940'!C37</f>
        <v>6.907483123884549</v>
      </c>
      <c r="F15" s="12">
        <f t="shared" si="0"/>
        <v>9.238636970038396</v>
      </c>
    </row>
    <row r="16" spans="1:6" ht="18.6" customHeight="1">
      <c r="A16" s="59">
        <v>13</v>
      </c>
      <c r="B16" s="54" t="s">
        <v>22</v>
      </c>
      <c r="C16" s="55" t="s">
        <v>23</v>
      </c>
      <c r="D16" s="12">
        <f>'93.3941'!C36</f>
        <v>2.331153846153846</v>
      </c>
      <c r="E16" s="12">
        <f>'93.3941'!C37</f>
        <v>14.33488433236256</v>
      </c>
      <c r="F16" s="12">
        <f t="shared" si="0"/>
        <v>16.666038178516406</v>
      </c>
    </row>
    <row r="17" spans="1:6" ht="18.6" customHeight="1">
      <c r="A17" s="59">
        <v>14</v>
      </c>
      <c r="B17" s="54" t="s">
        <v>26</v>
      </c>
      <c r="C17" s="55" t="s">
        <v>27</v>
      </c>
      <c r="D17" s="12">
        <f>'93.3943'!C37</f>
        <v>2.7721538461538464</v>
      </c>
      <c r="E17" s="12">
        <f>'93.3943'!C38</f>
        <v>8.392963365580151</v>
      </c>
      <c r="F17" s="12">
        <f t="shared" si="0"/>
        <v>11.165117211733998</v>
      </c>
    </row>
    <row r="18" spans="1:6" ht="18.6" customHeight="1">
      <c r="A18" s="59">
        <v>15</v>
      </c>
      <c r="B18" s="54" t="s">
        <v>28</v>
      </c>
      <c r="C18" s="55" t="s">
        <v>29</v>
      </c>
      <c r="D18" s="12">
        <f>'93.3944'!C36</f>
        <v>2.5316538461538465</v>
      </c>
      <c r="E18" s="12">
        <f>'93.3944'!C37</f>
        <v>8.392963365580151</v>
      </c>
      <c r="F18" s="12">
        <f t="shared" si="0"/>
        <v>10.924617211733997</v>
      </c>
    </row>
    <row r="19" spans="1:6" ht="18.6" customHeight="1">
      <c r="A19" s="59">
        <v>16</v>
      </c>
      <c r="B19" s="54" t="s">
        <v>30</v>
      </c>
      <c r="C19" s="55" t="s">
        <v>31</v>
      </c>
      <c r="D19" s="12">
        <f>'93.3946'!C35</f>
        <v>2.242153846153846</v>
      </c>
      <c r="E19" s="12">
        <f>'93.3946'!C36</f>
        <v>14.33488433236256</v>
      </c>
      <c r="F19" s="12">
        <f t="shared" si="0"/>
        <v>16.577038178516407</v>
      </c>
    </row>
    <row r="20" spans="1:6" ht="18.6" customHeight="1">
      <c r="A20" s="59">
        <v>17</v>
      </c>
      <c r="B20" s="54" t="s">
        <v>32</v>
      </c>
      <c r="C20" s="55" t="s">
        <v>33</v>
      </c>
      <c r="D20" s="12">
        <f>'93.3951'!C36</f>
        <v>6.676376068376069</v>
      </c>
      <c r="E20" s="12">
        <f>'93.3951'!C37</f>
        <v>6.907483123884549</v>
      </c>
      <c r="F20" s="12">
        <f t="shared" si="0"/>
        <v>13.583859192260618</v>
      </c>
    </row>
    <row r="21" spans="1:6" ht="18.6" customHeight="1">
      <c r="A21" s="59">
        <v>18</v>
      </c>
      <c r="B21" s="54" t="s">
        <v>34</v>
      </c>
      <c r="C21" s="55" t="s">
        <v>35</v>
      </c>
      <c r="D21" s="12">
        <f>'93.3982'!C37</f>
        <v>4.186653846153846</v>
      </c>
      <c r="E21" s="12">
        <f>'93.3982'!C38</f>
        <v>14.33488433236256</v>
      </c>
      <c r="F21" s="12">
        <f t="shared" si="0"/>
        <v>18.521538178516405</v>
      </c>
    </row>
    <row r="22" spans="1:6" ht="18.6" customHeight="1">
      <c r="A22" s="59">
        <v>19</v>
      </c>
      <c r="B22" s="54" t="s">
        <v>36</v>
      </c>
      <c r="C22" s="55" t="s">
        <v>37</v>
      </c>
      <c r="D22" s="12">
        <f>'93.3983'!C35</f>
        <v>2.242153846153846</v>
      </c>
      <c r="E22" s="12">
        <f>'93.3983'!C36</f>
        <v>8.392963365580151</v>
      </c>
      <c r="F22" s="12">
        <f t="shared" si="0"/>
        <v>10.635117211733997</v>
      </c>
    </row>
    <row r="23" spans="1:6" ht="18.6" customHeight="1">
      <c r="A23" s="59">
        <v>20</v>
      </c>
      <c r="B23" s="54" t="s">
        <v>38</v>
      </c>
      <c r="C23" s="55" t="s">
        <v>39</v>
      </c>
      <c r="D23" s="12">
        <f>'93.3988'!C37</f>
        <v>2.4591538461538462</v>
      </c>
      <c r="E23" s="12">
        <f>'93.3988'!C38</f>
        <v>14.33488433236256</v>
      </c>
      <c r="F23" s="12">
        <f t="shared" si="0"/>
        <v>16.794038178516406</v>
      </c>
    </row>
    <row r="24" spans="1:6" ht="18.6" customHeight="1">
      <c r="A24" s="59">
        <v>21</v>
      </c>
      <c r="B24" s="54" t="s">
        <v>40</v>
      </c>
      <c r="C24" s="55" t="s">
        <v>41</v>
      </c>
      <c r="D24" s="12">
        <f>'93.3989'!C37</f>
        <v>2.4591538461538462</v>
      </c>
      <c r="E24" s="12">
        <f>'93.3989'!C38</f>
        <v>14.33488433236256</v>
      </c>
      <c r="F24" s="12">
        <f t="shared" si="0"/>
        <v>16.794038178516406</v>
      </c>
    </row>
    <row r="27" ht="17.45" customHeight="1">
      <c r="C27" s="56"/>
    </row>
    <row r="28" spans="1:6" ht="57" customHeight="1">
      <c r="A28" s="99" t="s">
        <v>138</v>
      </c>
      <c r="B28" s="99"/>
      <c r="C28" s="99"/>
      <c r="D28" s="65" t="s">
        <v>139</v>
      </c>
      <c r="E28" s="65"/>
      <c r="F28" s="65" t="s">
        <v>140</v>
      </c>
    </row>
    <row r="29" ht="17.45" customHeight="1">
      <c r="C29" s="57"/>
    </row>
  </sheetData>
  <mergeCells count="6">
    <mergeCell ref="A1:F1"/>
    <mergeCell ref="A28:C28"/>
    <mergeCell ref="A2:A3"/>
    <mergeCell ref="B2:B3"/>
    <mergeCell ref="C2:C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C382-6F64-4A13-B7CC-005B01DDAF11}">
  <dimension ref="A1:J33"/>
  <sheetViews>
    <sheetView workbookViewId="0" topLeftCell="A1">
      <selection activeCell="A1" sqref="A1:J1"/>
    </sheetView>
  </sheetViews>
  <sheetFormatPr defaultColWidth="8.8515625" defaultRowHeight="15"/>
  <cols>
    <col min="1" max="1" width="4.28125" style="52" customWidth="1"/>
    <col min="2" max="2" width="17.00390625" style="52" customWidth="1"/>
    <col min="3" max="3" width="48.28125" style="52" customWidth="1"/>
    <col min="4" max="4" width="26.140625" style="52" customWidth="1"/>
    <col min="5" max="5" width="23.8515625" style="52" customWidth="1"/>
    <col min="6" max="6" width="19.00390625" style="52" customWidth="1"/>
    <col min="7" max="7" width="12.00390625" style="52" customWidth="1"/>
    <col min="8" max="8" width="12.57421875" style="52" customWidth="1"/>
    <col min="9" max="10" width="13.140625" style="52" customWidth="1"/>
    <col min="11" max="16384" width="8.8515625" style="52" customWidth="1"/>
  </cols>
  <sheetData>
    <row r="1" spans="1:10" ht="27.6" customHeight="1">
      <c r="A1" s="98" t="s">
        <v>173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2.15" customHeight="1">
      <c r="A2" s="100" t="s">
        <v>0</v>
      </c>
      <c r="B2" s="100" t="s">
        <v>171</v>
      </c>
      <c r="C2" s="100" t="s">
        <v>43</v>
      </c>
      <c r="D2" s="64" t="s">
        <v>120</v>
      </c>
      <c r="E2" s="64" t="s">
        <v>121</v>
      </c>
      <c r="F2" s="100" t="s">
        <v>122</v>
      </c>
      <c r="G2" s="102" t="s">
        <v>163</v>
      </c>
      <c r="H2" s="103" t="s">
        <v>164</v>
      </c>
      <c r="I2" s="103" t="s">
        <v>165</v>
      </c>
      <c r="J2" s="103" t="s">
        <v>166</v>
      </c>
    </row>
    <row r="3" spans="1:10" ht="66" customHeight="1">
      <c r="A3" s="100"/>
      <c r="B3" s="100"/>
      <c r="C3" s="100"/>
      <c r="D3" s="58" t="s">
        <v>123</v>
      </c>
      <c r="E3" s="58" t="s">
        <v>124</v>
      </c>
      <c r="F3" s="100"/>
      <c r="G3" s="102"/>
      <c r="H3" s="103"/>
      <c r="I3" s="103"/>
      <c r="J3" s="103"/>
    </row>
    <row r="4" spans="1:10" s="78" customFormat="1" ht="15.75" customHeight="1">
      <c r="A4" s="77">
        <v>1</v>
      </c>
      <c r="B4" s="77">
        <v>2</v>
      </c>
      <c r="C4" s="77">
        <v>3</v>
      </c>
      <c r="D4" s="77">
        <v>4</v>
      </c>
      <c r="E4" s="77">
        <v>5</v>
      </c>
      <c r="F4" s="77" t="s">
        <v>167</v>
      </c>
      <c r="G4" s="77">
        <v>7</v>
      </c>
      <c r="H4" s="77" t="s">
        <v>168</v>
      </c>
      <c r="I4" s="77">
        <v>9</v>
      </c>
      <c r="J4" s="77" t="s">
        <v>169</v>
      </c>
    </row>
    <row r="5" spans="1:10" ht="22.15" customHeight="1">
      <c r="A5" s="59">
        <v>1</v>
      </c>
      <c r="B5" s="54" t="s">
        <v>1</v>
      </c>
      <c r="C5" s="55" t="s">
        <v>2</v>
      </c>
      <c r="D5" s="11">
        <f>'93.3401'!C36</f>
        <v>2.331153846153846</v>
      </c>
      <c r="E5" s="11">
        <f>'93.3401'!C37</f>
        <v>15.07762445321036</v>
      </c>
      <c r="F5" s="11">
        <f>SUM(D5:E5)</f>
        <v>17.408778299364208</v>
      </c>
      <c r="G5" s="85">
        <v>28</v>
      </c>
      <c r="H5" s="12">
        <f>F5*G5</f>
        <v>487.44579238219785</v>
      </c>
      <c r="I5" s="79">
        <v>1.21</v>
      </c>
      <c r="J5" s="12">
        <f>F5*I5</f>
        <v>21.064621742230692</v>
      </c>
    </row>
    <row r="6" spans="1:10" ht="22.15" customHeight="1">
      <c r="A6" s="59">
        <v>2</v>
      </c>
      <c r="B6" s="54" t="s">
        <v>3</v>
      </c>
      <c r="C6" s="55" t="s">
        <v>4</v>
      </c>
      <c r="D6" s="11">
        <f>'93.3916'!C36</f>
        <v>2.3190871794871795</v>
      </c>
      <c r="E6" s="11">
        <f>'93.3916'!C37</f>
        <v>18.048584936601564</v>
      </c>
      <c r="F6" s="11">
        <f aca="true" t="shared" si="0" ref="F6:F25">SUM(D6:E6)</f>
        <v>20.367672116088745</v>
      </c>
      <c r="G6" s="85">
        <v>141</v>
      </c>
      <c r="H6" s="12">
        <f aca="true" t="shared" si="1" ref="H6:H25">F6*G6</f>
        <v>2871.841768368513</v>
      </c>
      <c r="I6" s="79">
        <v>1.21</v>
      </c>
      <c r="J6" s="12">
        <f aca="true" t="shared" si="2" ref="J6:J25">F6*I6</f>
        <v>24.64488326046738</v>
      </c>
    </row>
    <row r="7" spans="1:10" ht="22.15" customHeight="1">
      <c r="A7" s="59">
        <v>3</v>
      </c>
      <c r="B7" s="54" t="s">
        <v>5</v>
      </c>
      <c r="C7" s="55" t="s">
        <v>6</v>
      </c>
      <c r="D7" s="12">
        <f>'93.3919'!C38</f>
        <v>2.579653846153846</v>
      </c>
      <c r="E7" s="12">
        <f>'93.3919'!C39</f>
        <v>14.33488433236256</v>
      </c>
      <c r="F7" s="12">
        <f t="shared" si="0"/>
        <v>16.914538178516406</v>
      </c>
      <c r="G7" s="85">
        <v>2</v>
      </c>
      <c r="H7" s="12">
        <f t="shared" si="1"/>
        <v>33.82907635703281</v>
      </c>
      <c r="I7" s="79">
        <v>1.21</v>
      </c>
      <c r="J7" s="12">
        <f t="shared" si="2"/>
        <v>20.46659119600485</v>
      </c>
    </row>
    <row r="8" spans="1:10" ht="22.15" customHeight="1">
      <c r="A8" s="59">
        <v>4</v>
      </c>
      <c r="B8" s="54" t="s">
        <v>7</v>
      </c>
      <c r="C8" s="55" t="s">
        <v>8</v>
      </c>
      <c r="D8" s="12">
        <f>'93.3920'!C37</f>
        <v>2.5871538461538464</v>
      </c>
      <c r="E8" s="12">
        <f>'93.3920'!C38</f>
        <v>15.82036457405816</v>
      </c>
      <c r="F8" s="12">
        <f t="shared" si="0"/>
        <v>18.407518420212007</v>
      </c>
      <c r="G8" s="85">
        <v>109</v>
      </c>
      <c r="H8" s="12">
        <f t="shared" si="1"/>
        <v>2006.4195078031087</v>
      </c>
      <c r="I8" s="79">
        <v>1.21</v>
      </c>
      <c r="J8" s="12">
        <f t="shared" si="2"/>
        <v>22.273097288456526</v>
      </c>
    </row>
    <row r="9" spans="1:10" ht="22.15" customHeight="1">
      <c r="A9" s="59">
        <v>5</v>
      </c>
      <c r="B9" s="54" t="s">
        <v>9</v>
      </c>
      <c r="C9" s="55" t="s">
        <v>10</v>
      </c>
      <c r="D9" s="12">
        <f>'93.3927'!C37</f>
        <v>2.5871538461538464</v>
      </c>
      <c r="E9" s="12">
        <f>'93.3927'!C38</f>
        <v>18.048584936601564</v>
      </c>
      <c r="F9" s="12">
        <f t="shared" si="0"/>
        <v>20.63573878275541</v>
      </c>
      <c r="G9" s="85">
        <v>3</v>
      </c>
      <c r="H9" s="12">
        <f t="shared" si="1"/>
        <v>61.90721634826623</v>
      </c>
      <c r="I9" s="79">
        <v>1.21</v>
      </c>
      <c r="J9" s="12">
        <f t="shared" si="2"/>
        <v>24.969243927134045</v>
      </c>
    </row>
    <row r="10" spans="1:10" ht="22.15" customHeight="1">
      <c r="A10" s="59">
        <v>6</v>
      </c>
      <c r="B10" s="54" t="s">
        <v>11</v>
      </c>
      <c r="C10" s="55" t="s">
        <v>12</v>
      </c>
      <c r="D10" s="12">
        <f>'93.3928'!C37</f>
        <v>2.4591538461538462</v>
      </c>
      <c r="E10" s="12">
        <f>'93.3928'!C38</f>
        <v>12.106663969819156</v>
      </c>
      <c r="F10" s="12">
        <f t="shared" si="0"/>
        <v>14.565817815973002</v>
      </c>
      <c r="G10" s="85">
        <v>134</v>
      </c>
      <c r="H10" s="12">
        <f t="shared" si="1"/>
        <v>1951.8195873403822</v>
      </c>
      <c r="I10" s="79">
        <v>1.21</v>
      </c>
      <c r="J10" s="12">
        <f t="shared" si="2"/>
        <v>17.62463955732733</v>
      </c>
    </row>
    <row r="11" spans="1:10" ht="22.15" customHeight="1">
      <c r="A11" s="59">
        <v>7</v>
      </c>
      <c r="B11" s="54" t="s">
        <v>13</v>
      </c>
      <c r="C11" s="55" t="s">
        <v>14</v>
      </c>
      <c r="D11" s="12">
        <f>'93.3929'!C37</f>
        <v>2.5871538461538464</v>
      </c>
      <c r="E11" s="12">
        <f>'93.3929'!C38</f>
        <v>14.33488433236256</v>
      </c>
      <c r="F11" s="12">
        <f t="shared" si="0"/>
        <v>16.922038178516406</v>
      </c>
      <c r="G11" s="85">
        <v>25</v>
      </c>
      <c r="H11" s="12">
        <f t="shared" si="1"/>
        <v>423.05095446291017</v>
      </c>
      <c r="I11" s="79">
        <v>1.21</v>
      </c>
      <c r="J11" s="12">
        <f t="shared" si="2"/>
        <v>20.475666196004852</v>
      </c>
    </row>
    <row r="12" spans="1:10" ht="22.15" customHeight="1">
      <c r="A12" s="59">
        <v>8</v>
      </c>
      <c r="B12" s="54" t="s">
        <v>15</v>
      </c>
      <c r="C12" s="55" t="s">
        <v>16</v>
      </c>
      <c r="D12" s="12">
        <f>'93.3930'!C37</f>
        <v>2.5871538461538464</v>
      </c>
      <c r="E12" s="12">
        <f>'93.3930'!C38</f>
        <v>14.33488433236256</v>
      </c>
      <c r="F12" s="12">
        <f t="shared" si="0"/>
        <v>16.922038178516406</v>
      </c>
      <c r="G12" s="85">
        <v>421</v>
      </c>
      <c r="H12" s="12">
        <f t="shared" si="1"/>
        <v>7124.178073155407</v>
      </c>
      <c r="I12" s="79">
        <v>1.21</v>
      </c>
      <c r="J12" s="12">
        <f t="shared" si="2"/>
        <v>20.475666196004852</v>
      </c>
    </row>
    <row r="13" spans="1:10" ht="22.15" customHeight="1">
      <c r="A13" s="59">
        <v>9</v>
      </c>
      <c r="B13" s="54" t="s">
        <v>17</v>
      </c>
      <c r="C13" s="39" t="s">
        <v>147</v>
      </c>
      <c r="D13" s="12">
        <f>'93.3932'!C37</f>
        <v>2.4591538461538462</v>
      </c>
      <c r="E13" s="12">
        <f>'93.3932'!C38</f>
        <v>14.33488433236256</v>
      </c>
      <c r="F13" s="12">
        <f t="shared" si="0"/>
        <v>16.794038178516406</v>
      </c>
      <c r="G13" s="85">
        <v>33</v>
      </c>
      <c r="H13" s="12">
        <f t="shared" si="1"/>
        <v>554.2032598910414</v>
      </c>
      <c r="I13" s="79">
        <v>1.21</v>
      </c>
      <c r="J13" s="12">
        <f t="shared" si="2"/>
        <v>20.32078619600485</v>
      </c>
    </row>
    <row r="14" spans="1:10" ht="22.15" customHeight="1">
      <c r="A14" s="59">
        <v>10</v>
      </c>
      <c r="B14" s="54" t="s">
        <v>20</v>
      </c>
      <c r="C14" s="55" t="s">
        <v>21</v>
      </c>
      <c r="D14" s="12">
        <f>'93.3937'!C35</f>
        <v>2.242153846153846</v>
      </c>
      <c r="E14" s="12">
        <f>'93.3937'!C36</f>
        <v>14.33488433236256</v>
      </c>
      <c r="F14" s="12">
        <f t="shared" si="0"/>
        <v>16.577038178516407</v>
      </c>
      <c r="G14" s="85">
        <v>69</v>
      </c>
      <c r="H14" s="12">
        <f t="shared" si="1"/>
        <v>1143.815634317632</v>
      </c>
      <c r="I14" s="79">
        <v>1.21</v>
      </c>
      <c r="J14" s="12">
        <f t="shared" si="2"/>
        <v>20.058216196004853</v>
      </c>
    </row>
    <row r="15" spans="1:10" ht="22.15" customHeight="1">
      <c r="A15" s="59">
        <v>11</v>
      </c>
      <c r="B15" s="54" t="s">
        <v>18</v>
      </c>
      <c r="C15" s="55" t="s">
        <v>19</v>
      </c>
      <c r="D15" s="12">
        <f>'93.3939'!C36</f>
        <v>2.331153846153846</v>
      </c>
      <c r="E15" s="12">
        <f>'93.3939'!C37</f>
        <v>12.106663969819156</v>
      </c>
      <c r="F15" s="12">
        <f t="shared" si="0"/>
        <v>14.437817815973002</v>
      </c>
      <c r="G15" s="85">
        <v>535</v>
      </c>
      <c r="H15" s="12">
        <f t="shared" si="1"/>
        <v>7724.232531545556</v>
      </c>
      <c r="I15" s="79">
        <v>1.21</v>
      </c>
      <c r="J15" s="12">
        <f t="shared" si="2"/>
        <v>17.469759557327333</v>
      </c>
    </row>
    <row r="16" spans="1:10" ht="22.15" customHeight="1">
      <c r="A16" s="59">
        <v>12</v>
      </c>
      <c r="B16" s="54" t="s">
        <v>24</v>
      </c>
      <c r="C16" s="55" t="s">
        <v>25</v>
      </c>
      <c r="D16" s="12">
        <f>'93.3940'!C36</f>
        <v>2.331153846153846</v>
      </c>
      <c r="E16" s="12">
        <f>'93.3940'!C37</f>
        <v>6.907483123884549</v>
      </c>
      <c r="F16" s="12">
        <f t="shared" si="0"/>
        <v>9.238636970038396</v>
      </c>
      <c r="G16" s="85">
        <v>22</v>
      </c>
      <c r="H16" s="12">
        <f t="shared" si="1"/>
        <v>203.2500133408447</v>
      </c>
      <c r="I16" s="79">
        <v>1.21</v>
      </c>
      <c r="J16" s="12">
        <f t="shared" si="2"/>
        <v>11.178750733746458</v>
      </c>
    </row>
    <row r="17" spans="1:10" ht="22.15" customHeight="1">
      <c r="A17" s="59">
        <v>13</v>
      </c>
      <c r="B17" s="54" t="s">
        <v>22</v>
      </c>
      <c r="C17" s="55" t="s">
        <v>23</v>
      </c>
      <c r="D17" s="12">
        <f>'93.3941'!C36</f>
        <v>2.331153846153846</v>
      </c>
      <c r="E17" s="12">
        <f>'93.3941'!C37</f>
        <v>14.33488433236256</v>
      </c>
      <c r="F17" s="12">
        <f t="shared" si="0"/>
        <v>16.666038178516406</v>
      </c>
      <c r="G17" s="85">
        <v>16</v>
      </c>
      <c r="H17" s="12">
        <f t="shared" si="1"/>
        <v>266.6566108562625</v>
      </c>
      <c r="I17" s="79">
        <v>1.21</v>
      </c>
      <c r="J17" s="12">
        <f t="shared" si="2"/>
        <v>20.16590619600485</v>
      </c>
    </row>
    <row r="18" spans="1:10" ht="22.15" customHeight="1">
      <c r="A18" s="59">
        <v>14</v>
      </c>
      <c r="B18" s="54" t="s">
        <v>26</v>
      </c>
      <c r="C18" s="55" t="s">
        <v>27</v>
      </c>
      <c r="D18" s="12">
        <f>'93.3943'!C37</f>
        <v>2.7721538461538464</v>
      </c>
      <c r="E18" s="12">
        <f>'93.3943'!C38</f>
        <v>8.392963365580151</v>
      </c>
      <c r="F18" s="12">
        <f t="shared" si="0"/>
        <v>11.165117211733998</v>
      </c>
      <c r="G18" s="85">
        <v>356</v>
      </c>
      <c r="H18" s="12">
        <f t="shared" si="1"/>
        <v>3974.781727377303</v>
      </c>
      <c r="I18" s="79">
        <v>1.21</v>
      </c>
      <c r="J18" s="12">
        <f t="shared" si="2"/>
        <v>13.509791826198137</v>
      </c>
    </row>
    <row r="19" spans="1:10" ht="22.15" customHeight="1">
      <c r="A19" s="59">
        <v>15</v>
      </c>
      <c r="B19" s="54" t="s">
        <v>28</v>
      </c>
      <c r="C19" s="55" t="s">
        <v>29</v>
      </c>
      <c r="D19" s="12">
        <f>'93.3944'!C36</f>
        <v>2.5316538461538465</v>
      </c>
      <c r="E19" s="12">
        <f>'93.3944'!C37</f>
        <v>8.392963365580151</v>
      </c>
      <c r="F19" s="12">
        <f t="shared" si="0"/>
        <v>10.924617211733997</v>
      </c>
      <c r="G19" s="85">
        <v>84</v>
      </c>
      <c r="H19" s="12">
        <f t="shared" si="1"/>
        <v>917.6678457856558</v>
      </c>
      <c r="I19" s="79">
        <v>1.21</v>
      </c>
      <c r="J19" s="12">
        <f t="shared" si="2"/>
        <v>13.218786826198135</v>
      </c>
    </row>
    <row r="20" spans="1:10" ht="22.15" customHeight="1">
      <c r="A20" s="59">
        <v>16</v>
      </c>
      <c r="B20" s="54" t="s">
        <v>30</v>
      </c>
      <c r="C20" s="55" t="s">
        <v>31</v>
      </c>
      <c r="D20" s="12">
        <f>'93.3946'!C35</f>
        <v>2.242153846153846</v>
      </c>
      <c r="E20" s="12">
        <f>'93.3946'!C36</f>
        <v>14.33488433236256</v>
      </c>
      <c r="F20" s="12">
        <f t="shared" si="0"/>
        <v>16.577038178516407</v>
      </c>
      <c r="G20" s="85">
        <v>4</v>
      </c>
      <c r="H20" s="12">
        <f t="shared" si="1"/>
        <v>66.30815271406563</v>
      </c>
      <c r="I20" s="79">
        <v>1.21</v>
      </c>
      <c r="J20" s="12">
        <f t="shared" si="2"/>
        <v>20.058216196004853</v>
      </c>
    </row>
    <row r="21" spans="1:10" ht="22.15" customHeight="1">
      <c r="A21" s="59">
        <v>17</v>
      </c>
      <c r="B21" s="54" t="s">
        <v>32</v>
      </c>
      <c r="C21" s="55" t="s">
        <v>33</v>
      </c>
      <c r="D21" s="12">
        <f>'93.3951'!C36</f>
        <v>6.676376068376069</v>
      </c>
      <c r="E21" s="12">
        <f>'93.3951'!C37</f>
        <v>6.907483123884549</v>
      </c>
      <c r="F21" s="12">
        <f t="shared" si="0"/>
        <v>13.583859192260618</v>
      </c>
      <c r="G21" s="85">
        <v>652</v>
      </c>
      <c r="H21" s="12">
        <f t="shared" si="1"/>
        <v>8856.676193353924</v>
      </c>
      <c r="I21" s="79">
        <v>1.21</v>
      </c>
      <c r="J21" s="12">
        <f t="shared" si="2"/>
        <v>16.436469622635347</v>
      </c>
    </row>
    <row r="22" spans="1:10" ht="22.15" customHeight="1">
      <c r="A22" s="59">
        <v>18</v>
      </c>
      <c r="B22" s="54" t="s">
        <v>34</v>
      </c>
      <c r="C22" s="55" t="s">
        <v>35</v>
      </c>
      <c r="D22" s="12">
        <f>'93.3982'!C37</f>
        <v>4.186653846153846</v>
      </c>
      <c r="E22" s="12">
        <f>'93.3982'!C38</f>
        <v>14.33488433236256</v>
      </c>
      <c r="F22" s="12">
        <f t="shared" si="0"/>
        <v>18.521538178516405</v>
      </c>
      <c r="G22" s="85">
        <v>41</v>
      </c>
      <c r="H22" s="12">
        <f t="shared" si="1"/>
        <v>759.3830653191726</v>
      </c>
      <c r="I22" s="79">
        <v>1.21</v>
      </c>
      <c r="J22" s="12">
        <f t="shared" si="2"/>
        <v>22.411061196004848</v>
      </c>
    </row>
    <row r="23" spans="1:10" ht="22.15" customHeight="1">
      <c r="A23" s="59">
        <v>19</v>
      </c>
      <c r="B23" s="54" t="s">
        <v>36</v>
      </c>
      <c r="C23" s="55" t="s">
        <v>37</v>
      </c>
      <c r="D23" s="12">
        <f>'93.3983'!C35</f>
        <v>2.242153846153846</v>
      </c>
      <c r="E23" s="12">
        <f>'93.3983'!C36</f>
        <v>8.392963365580151</v>
      </c>
      <c r="F23" s="12">
        <f t="shared" si="0"/>
        <v>10.635117211733997</v>
      </c>
      <c r="G23" s="85">
        <v>302</v>
      </c>
      <c r="H23" s="12">
        <f t="shared" si="1"/>
        <v>3211.8053979436672</v>
      </c>
      <c r="I23" s="79">
        <v>1.21</v>
      </c>
      <c r="J23" s="12">
        <f t="shared" si="2"/>
        <v>12.868491826198136</v>
      </c>
    </row>
    <row r="24" spans="1:10" ht="22.15" customHeight="1">
      <c r="A24" s="59">
        <v>20</v>
      </c>
      <c r="B24" s="54" t="s">
        <v>38</v>
      </c>
      <c r="C24" s="55" t="s">
        <v>39</v>
      </c>
      <c r="D24" s="12">
        <f>'93.3988'!C37</f>
        <v>2.4591538461538462</v>
      </c>
      <c r="E24" s="12">
        <f>'93.3988'!C38</f>
        <v>14.33488433236256</v>
      </c>
      <c r="F24" s="12">
        <f t="shared" si="0"/>
        <v>16.794038178516406</v>
      </c>
      <c r="G24" s="85">
        <v>231</v>
      </c>
      <c r="H24" s="12">
        <f t="shared" si="1"/>
        <v>3879.42281923729</v>
      </c>
      <c r="I24" s="79">
        <v>1.21</v>
      </c>
      <c r="J24" s="12">
        <f t="shared" si="2"/>
        <v>20.32078619600485</v>
      </c>
    </row>
    <row r="25" spans="1:10" ht="22.15" customHeight="1">
      <c r="A25" s="59">
        <v>21</v>
      </c>
      <c r="B25" s="54" t="s">
        <v>40</v>
      </c>
      <c r="C25" s="55" t="s">
        <v>41</v>
      </c>
      <c r="D25" s="12">
        <f>'93.3989'!C37</f>
        <v>2.4591538461538462</v>
      </c>
      <c r="E25" s="12">
        <f>'93.3989'!C38</f>
        <v>14.33488433236256</v>
      </c>
      <c r="F25" s="12">
        <f t="shared" si="0"/>
        <v>16.794038178516406</v>
      </c>
      <c r="G25" s="85">
        <v>3</v>
      </c>
      <c r="H25" s="12">
        <f t="shared" si="1"/>
        <v>50.38211453554922</v>
      </c>
      <c r="I25" s="79">
        <v>1.21</v>
      </c>
      <c r="J25" s="12">
        <f t="shared" si="2"/>
        <v>20.32078619600485</v>
      </c>
    </row>
    <row r="26" spans="1:8" s="80" customFormat="1" ht="24.6" customHeight="1">
      <c r="A26" s="104" t="s">
        <v>170</v>
      </c>
      <c r="B26" s="105"/>
      <c r="C26" s="105"/>
      <c r="D26" s="105"/>
      <c r="E26" s="105"/>
      <c r="F26" s="105"/>
      <c r="G26" s="106"/>
      <c r="H26" s="84">
        <f>SUM(H5:H25)</f>
        <v>46569.07734243577</v>
      </c>
    </row>
    <row r="27" spans="2:7" s="81" customFormat="1" ht="19.9" customHeight="1">
      <c r="B27" s="101" t="s">
        <v>172</v>
      </c>
      <c r="C27" s="101"/>
      <c r="D27" s="82">
        <v>56348.58</v>
      </c>
      <c r="E27" s="80"/>
      <c r="F27" s="80"/>
      <c r="G27" s="80"/>
    </row>
    <row r="28" spans="2:7" s="81" customFormat="1" ht="19.9" customHeight="1">
      <c r="B28" s="101" t="s">
        <v>170</v>
      </c>
      <c r="C28" s="101"/>
      <c r="D28" s="87">
        <f>H26</f>
        <v>46569.07734243577</v>
      </c>
      <c r="E28" s="83"/>
      <c r="F28" s="80"/>
      <c r="G28" s="80"/>
    </row>
    <row r="29" spans="2:7" s="81" customFormat="1" ht="19.9" customHeight="1">
      <c r="B29" s="101" t="s">
        <v>165</v>
      </c>
      <c r="C29" s="101"/>
      <c r="D29" s="88">
        <v>1.21</v>
      </c>
      <c r="E29" s="86"/>
      <c r="F29" s="80"/>
      <c r="G29" s="80"/>
    </row>
    <row r="32" ht="17.45" customHeight="1">
      <c r="C32" s="56"/>
    </row>
    <row r="33" ht="17.45" customHeight="1">
      <c r="C33" s="57"/>
    </row>
  </sheetData>
  <mergeCells count="13">
    <mergeCell ref="A1:J1"/>
    <mergeCell ref="B27:C27"/>
    <mergeCell ref="B28:C28"/>
    <mergeCell ref="B29:C29"/>
    <mergeCell ref="G2:G3"/>
    <mergeCell ref="H2:H3"/>
    <mergeCell ref="I2:I3"/>
    <mergeCell ref="J2:J3"/>
    <mergeCell ref="A26:G26"/>
    <mergeCell ref="A2:A3"/>
    <mergeCell ref="B2:B3"/>
    <mergeCell ref="C2:C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D7BC-01FA-469E-B3BF-5C9EB5852513}">
  <dimension ref="A1:H38"/>
  <sheetViews>
    <sheetView workbookViewId="0" topLeftCell="A1">
      <selection activeCell="L6" sqref="L6"/>
    </sheetView>
  </sheetViews>
  <sheetFormatPr defaultColWidth="9.140625" defaultRowHeight="15"/>
  <cols>
    <col min="1" max="1" width="34.140625" style="0" customWidth="1"/>
    <col min="2" max="2" width="31.28125" style="0" customWidth="1"/>
    <col min="3" max="3" width="17.421875" style="0" customWidth="1"/>
    <col min="4" max="4" width="12.28125" style="0" customWidth="1"/>
    <col min="5" max="5" width="14.28125" style="0" customWidth="1"/>
    <col min="6" max="6" width="13.57421875" style="0" customWidth="1"/>
    <col min="7" max="7" width="14.7109375" style="0" customWidth="1"/>
    <col min="8" max="8" width="15.00390625" style="0" customWidth="1"/>
  </cols>
  <sheetData>
    <row r="1" spans="1:4" s="3" customFormat="1" ht="25.9" customHeight="1">
      <c r="A1" s="2" t="s">
        <v>43</v>
      </c>
      <c r="B1" s="107" t="str">
        <f>'Wykaz procedur (przykład)'!C3</f>
        <v>Diatermia krótkofalowa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(przykład)'!B3</f>
        <v>93.3401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6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8" t="s">
        <v>129</v>
      </c>
      <c r="B10" s="8" t="s">
        <v>127</v>
      </c>
      <c r="C10" s="61" t="s">
        <v>128</v>
      </c>
      <c r="D10" s="10">
        <v>200</v>
      </c>
      <c r="E10" s="62" t="s">
        <v>133</v>
      </c>
      <c r="F10" s="10">
        <v>1</v>
      </c>
      <c r="G10" s="11">
        <v>17.8</v>
      </c>
      <c r="H10" s="63">
        <f>(F10/D10)*G10</f>
        <v>0.08900000000000001</v>
      </c>
    </row>
    <row r="11" spans="1:8" s="5" customFormat="1" ht="36.6" customHeight="1">
      <c r="A11" s="8" t="s">
        <v>145</v>
      </c>
      <c r="B11" s="67" t="s">
        <v>144</v>
      </c>
      <c r="C11" s="68" t="s">
        <v>117</v>
      </c>
      <c r="D11" s="10">
        <v>1</v>
      </c>
      <c r="E11" s="69" t="s">
        <v>118</v>
      </c>
      <c r="F11" s="10">
        <v>1</v>
      </c>
      <c r="G11" s="11">
        <v>0.93</v>
      </c>
      <c r="H11" s="63">
        <f>(F11/D11)*G11</f>
        <v>0.93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2.331153846153846</v>
      </c>
    </row>
    <row r="13" s="3" customFormat="1" ht="15"/>
    <row r="14" s="3" customFormat="1" ht="15"/>
    <row r="15" spans="1:5" s="74" customFormat="1" ht="15">
      <c r="A15" s="70"/>
      <c r="B15" s="71"/>
      <c r="C15" s="72"/>
      <c r="D15" s="73"/>
      <c r="E15" s="70"/>
    </row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0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0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15</v>
      </c>
      <c r="F31" s="12">
        <f>C25</f>
        <v>0.7427401208478009</v>
      </c>
      <c r="G31" s="12">
        <f>(E31/C31)*F31</f>
        <v>11.141101812717014</v>
      </c>
    </row>
    <row r="32" spans="1:7" s="5" customFormat="1" ht="51.6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5</v>
      </c>
      <c r="F32" s="12">
        <f>C25</f>
        <v>0.7427401208478009</v>
      </c>
      <c r="G32" s="12">
        <f>(E32/C32)*F32</f>
        <v>3.713700604239005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15.07762445321036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2.331153846153846</v>
      </c>
    </row>
    <row r="37" spans="1:3" s="3" customFormat="1" ht="27" customHeight="1">
      <c r="A37" s="111" t="s">
        <v>76</v>
      </c>
      <c r="B37" s="111"/>
      <c r="C37" s="22">
        <f>G33</f>
        <v>15.07762445321036</v>
      </c>
    </row>
    <row r="38" spans="1:3" s="2" customFormat="1" ht="27" customHeight="1">
      <c r="A38" s="92" t="s">
        <v>77</v>
      </c>
      <c r="B38" s="92"/>
      <c r="C38" s="49">
        <f>SUM(C36:C37)</f>
        <v>17.408778299364208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C62E-285D-4A3C-BE7F-27E205F51E3E}">
  <dimension ref="A1:H38"/>
  <sheetViews>
    <sheetView workbookViewId="0" topLeftCell="A1">
      <selection activeCell="B11" sqref="B11"/>
    </sheetView>
  </sheetViews>
  <sheetFormatPr defaultColWidth="9.140625" defaultRowHeight="15"/>
  <cols>
    <col min="1" max="1" width="38.7109375" style="0" customWidth="1"/>
    <col min="2" max="2" width="32.421875" style="0" customWidth="1"/>
    <col min="3" max="3" width="17.00390625" style="0" customWidth="1"/>
    <col min="4" max="4" width="14.28125" style="0" customWidth="1"/>
    <col min="5" max="5" width="15.7109375" style="0" customWidth="1"/>
    <col min="6" max="6" width="14.7109375" style="0" customWidth="1"/>
    <col min="7" max="7" width="15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(przykład)'!C4</f>
        <v>Masaż pneumatyczny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(przykład)'!B4</f>
        <v>93.3916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12">
        <f>(F9/D9)*G9</f>
        <v>0.29215384615384615</v>
      </c>
    </row>
    <row r="10" spans="1:8" s="5" customFormat="1" ht="30.6" customHeight="1">
      <c r="A10" s="60" t="s">
        <v>130</v>
      </c>
      <c r="B10" s="60" t="s">
        <v>131</v>
      </c>
      <c r="C10" s="61" t="s">
        <v>132</v>
      </c>
      <c r="D10" s="10">
        <v>25</v>
      </c>
      <c r="E10" s="62" t="s">
        <v>118</v>
      </c>
      <c r="F10" s="10">
        <v>1</v>
      </c>
      <c r="G10" s="12">
        <v>19.84</v>
      </c>
      <c r="H10" s="12">
        <f aca="true" t="shared" si="0" ref="H10">(F10/D10)*G10</f>
        <v>0.7936</v>
      </c>
    </row>
    <row r="11" spans="1:8" s="5" customFormat="1" ht="36.6" customHeight="1">
      <c r="A11" s="60" t="s">
        <v>134</v>
      </c>
      <c r="B11" s="8" t="s">
        <v>146</v>
      </c>
      <c r="C11" s="61" t="s">
        <v>132</v>
      </c>
      <c r="D11" s="10">
        <v>30</v>
      </c>
      <c r="E11" s="62" t="s">
        <v>135</v>
      </c>
      <c r="F11" s="10">
        <v>1</v>
      </c>
      <c r="G11" s="11">
        <v>6.4</v>
      </c>
      <c r="H11" s="12">
        <f>(F11/D11)*G11</f>
        <v>0.21333333333333335</v>
      </c>
    </row>
    <row r="12" spans="1:8" s="16" customFormat="1" ht="31.9" customHeight="1">
      <c r="A12" s="13" t="s">
        <v>63</v>
      </c>
      <c r="B12" s="14"/>
      <c r="C12" s="14"/>
      <c r="D12" s="14"/>
      <c r="E12" s="14"/>
      <c r="F12" s="14"/>
      <c r="G12" s="14"/>
      <c r="H12" s="15">
        <f>SUM(H8:H11)</f>
        <v>2.3190871794871795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28.9" customHeight="1">
      <c r="A21" s="2" t="s">
        <v>64</v>
      </c>
    </row>
    <row r="22" spans="1:3" s="3" customFormat="1" ht="18.6" customHeight="1">
      <c r="A22" s="2" t="s">
        <v>65</v>
      </c>
      <c r="B22" s="17" t="s">
        <v>66</v>
      </c>
      <c r="C22" s="17" t="s">
        <v>67</v>
      </c>
    </row>
    <row r="23" spans="1:3" s="3" customFormat="1" ht="22.9" customHeight="1">
      <c r="A23" s="18" t="str">
        <f>'Stawki wynagrodzeń (przykład)'!C3</f>
        <v>mgr fizjoterapii/rehabilitacji</v>
      </c>
      <c r="B23" s="19">
        <f>'Stawki wynagrodzeń (przykład)'!E13</f>
        <v>51.654008958333335</v>
      </c>
      <c r="C23" s="20">
        <f>B23/60</f>
        <v>0.8609001493055556</v>
      </c>
    </row>
    <row r="24" spans="1:3" s="3" customFormat="1" ht="32.45" customHeight="1">
      <c r="A24" s="21" t="str">
        <f>'Stawki wynagrodzeń (przykład)'!C14</f>
        <v>technik fizjoterapii/technik masażysta</v>
      </c>
      <c r="B24" s="22">
        <f>'Stawki wynagrodzeń (przykład)'!E28</f>
        <v>39.50040603125</v>
      </c>
      <c r="C24" s="23">
        <f aca="true" t="shared" si="1" ref="C24:C25">B24/60</f>
        <v>0.6583401005208334</v>
      </c>
    </row>
    <row r="25" spans="1:3" s="3" customFormat="1" ht="46.15" customHeight="1">
      <c r="A25" s="45" t="s">
        <v>112</v>
      </c>
      <c r="B25" s="22">
        <f>'Stawki wynagrodzeń (przykład)'!E29</f>
        <v>44.56440725086806</v>
      </c>
      <c r="C25" s="23">
        <f t="shared" si="1"/>
        <v>0.7427401208478009</v>
      </c>
    </row>
    <row r="26" s="3" customFormat="1" ht="25.9" customHeight="1"/>
    <row r="27" s="3" customFormat="1" ht="25.9" customHeight="1"/>
    <row r="28" spans="1:7" s="5" customFormat="1" ht="45" customHeight="1">
      <c r="A28" s="4" t="s">
        <v>68</v>
      </c>
      <c r="B28" s="4" t="s">
        <v>69</v>
      </c>
      <c r="C28" s="4" t="s">
        <v>50</v>
      </c>
      <c r="D28" s="4" t="s">
        <v>70</v>
      </c>
      <c r="E28" s="4" t="s">
        <v>71</v>
      </c>
      <c r="F28" s="4" t="s">
        <v>72</v>
      </c>
      <c r="G28" s="4" t="s">
        <v>54</v>
      </c>
    </row>
    <row r="29" spans="1:7" s="5" customFormat="1" ht="15" customHeight="1">
      <c r="A29" s="24"/>
      <c r="B29" s="6" t="s">
        <v>56</v>
      </c>
      <c r="C29" s="6" t="s">
        <v>58</v>
      </c>
      <c r="D29" s="6" t="s">
        <v>59</v>
      </c>
      <c r="E29" s="6" t="s">
        <v>60</v>
      </c>
      <c r="F29" s="6" t="s">
        <v>61</v>
      </c>
      <c r="G29" s="7" t="s">
        <v>73</v>
      </c>
    </row>
    <row r="30" spans="1:7" s="5" customFormat="1" ht="57" customHeight="1">
      <c r="A30" s="9" t="s">
        <v>113</v>
      </c>
      <c r="B30" s="46" t="str">
        <f>A25</f>
        <v>średnia stawka 
(mgr fizjoterapii/rehabilitacji i technik fizjoterapii/technik masażysta)</v>
      </c>
      <c r="C30" s="25">
        <v>10</v>
      </c>
      <c r="D30" s="26" t="s">
        <v>74</v>
      </c>
      <c r="E30" s="27">
        <v>3</v>
      </c>
      <c r="F30" s="28">
        <f>C25</f>
        <v>0.7427401208478009</v>
      </c>
      <c r="G30" s="28">
        <f>(E30/C30)*F30</f>
        <v>0.22282203625434027</v>
      </c>
    </row>
    <row r="31" spans="1:7" s="5" customFormat="1" ht="47.45" customHeight="1">
      <c r="A31" s="9" t="s">
        <v>114</v>
      </c>
      <c r="B31" s="46" t="str">
        <f>A25</f>
        <v>średnia stawka 
(mgr fizjoterapii/rehabilitacji i technik fizjoterapii/technik masażysta)</v>
      </c>
      <c r="C31" s="26">
        <v>1</v>
      </c>
      <c r="D31" s="26" t="s">
        <v>74</v>
      </c>
      <c r="E31" s="10">
        <v>20</v>
      </c>
      <c r="F31" s="12">
        <f>C25</f>
        <v>0.7427401208478009</v>
      </c>
      <c r="G31" s="12">
        <f>(E31/C31)*F31</f>
        <v>14.85480241695602</v>
      </c>
    </row>
    <row r="32" spans="1:7" s="5" customFormat="1" ht="51.6" customHeight="1">
      <c r="A32" s="9" t="s">
        <v>115</v>
      </c>
      <c r="B32" s="46" t="str">
        <f>A25</f>
        <v>średnia stawka 
(mgr fizjoterapii/rehabilitacji i technik fizjoterapii/technik masażysta)</v>
      </c>
      <c r="C32" s="26">
        <v>1</v>
      </c>
      <c r="D32" s="26" t="s">
        <v>74</v>
      </c>
      <c r="E32" s="10">
        <v>4</v>
      </c>
      <c r="F32" s="12">
        <f>C25</f>
        <v>0.7427401208478009</v>
      </c>
      <c r="G32" s="12">
        <f>(E32/C32)*F32</f>
        <v>2.9709604833912038</v>
      </c>
    </row>
    <row r="33" spans="1:7" s="16" customFormat="1" ht="27.6" customHeight="1">
      <c r="A33" s="108" t="s">
        <v>63</v>
      </c>
      <c r="B33" s="109"/>
      <c r="C33" s="109"/>
      <c r="D33" s="109"/>
      <c r="E33" s="109"/>
      <c r="F33" s="109"/>
      <c r="G33" s="15">
        <f>SUM(G30:G32)</f>
        <v>18.048584936601564</v>
      </c>
    </row>
    <row r="34" s="3" customFormat="1" ht="15"/>
    <row r="35" s="3" customFormat="1" ht="15"/>
    <row r="36" spans="1:3" s="3" customFormat="1" ht="27" customHeight="1">
      <c r="A36" s="110" t="s">
        <v>75</v>
      </c>
      <c r="B36" s="110"/>
      <c r="C36" s="19">
        <f>H12</f>
        <v>2.3190871794871795</v>
      </c>
    </row>
    <row r="37" spans="1:3" s="3" customFormat="1" ht="27" customHeight="1">
      <c r="A37" s="111" t="s">
        <v>76</v>
      </c>
      <c r="B37" s="111"/>
      <c r="C37" s="22">
        <f>G33</f>
        <v>18.048584936601564</v>
      </c>
    </row>
    <row r="38" spans="1:3" s="2" customFormat="1" ht="27" customHeight="1">
      <c r="A38" s="92" t="s">
        <v>77</v>
      </c>
      <c r="B38" s="92"/>
      <c r="C38" s="49">
        <f>SUM(C36:C37)</f>
        <v>20.367672116088745</v>
      </c>
    </row>
  </sheetData>
  <mergeCells count="5">
    <mergeCell ref="B1:C1"/>
    <mergeCell ref="A33:F33"/>
    <mergeCell ref="A36:B36"/>
    <mergeCell ref="A37:B37"/>
    <mergeCell ref="A38:B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7AE2-85F2-4C68-BAA1-22DE1FA1B2A4}">
  <dimension ref="A1:H40"/>
  <sheetViews>
    <sheetView workbookViewId="0" topLeftCell="A1">
      <selection activeCell="D14" sqref="D14"/>
    </sheetView>
  </sheetViews>
  <sheetFormatPr defaultColWidth="9.140625" defaultRowHeight="15"/>
  <cols>
    <col min="1" max="1" width="37.57421875" style="0" customWidth="1"/>
    <col min="2" max="2" width="33.5742187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  <col min="10" max="10" width="12.7109375" style="0" bestFit="1" customWidth="1"/>
  </cols>
  <sheetData>
    <row r="1" spans="1:4" s="3" customFormat="1" ht="25.9" customHeight="1">
      <c r="A1" s="2" t="s">
        <v>43</v>
      </c>
      <c r="B1" s="107" t="str">
        <f>'Wykaz procedur (przykład)'!C5</f>
        <v>Galwanizacja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(przykład)'!B5</f>
        <v>93.3919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 aca="true" t="shared" si="0" ref="H8:H13">(F8/D8)*G8</f>
        <v>1.02</v>
      </c>
    </row>
    <row r="9" spans="1:8" s="5" customFormat="1" ht="36.6" customHeight="1">
      <c r="A9" s="60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 t="shared" si="0"/>
        <v>0.29215384615384615</v>
      </c>
    </row>
    <row r="10" spans="1:8" s="5" customFormat="1" ht="36.6" customHeight="1">
      <c r="A10" s="60" t="s">
        <v>134</v>
      </c>
      <c r="B10" s="8" t="s">
        <v>146</v>
      </c>
      <c r="C10" s="61" t="s">
        <v>132</v>
      </c>
      <c r="D10" s="10">
        <v>50</v>
      </c>
      <c r="E10" s="62" t="s">
        <v>135</v>
      </c>
      <c r="F10" s="10">
        <v>1</v>
      </c>
      <c r="G10" s="11">
        <v>6.4</v>
      </c>
      <c r="H10" s="12">
        <f t="shared" si="0"/>
        <v>0.128</v>
      </c>
    </row>
    <row r="11" spans="1:8" s="5" customFormat="1" ht="36.6" customHeight="1">
      <c r="A11" s="60" t="s">
        <v>136</v>
      </c>
      <c r="B11" s="8" t="s">
        <v>137</v>
      </c>
      <c r="C11" s="61" t="s">
        <v>126</v>
      </c>
      <c r="D11" s="10">
        <v>80</v>
      </c>
      <c r="E11" s="62" t="s">
        <v>135</v>
      </c>
      <c r="F11" s="10">
        <v>1</v>
      </c>
      <c r="G11" s="11">
        <v>9.64</v>
      </c>
      <c r="H11" s="12">
        <f t="shared" si="0"/>
        <v>0.12050000000000001</v>
      </c>
    </row>
    <row r="12" spans="1:8" s="5" customFormat="1" ht="36.6" customHeight="1">
      <c r="A12" s="8" t="s">
        <v>129</v>
      </c>
      <c r="B12" s="8" t="s">
        <v>127</v>
      </c>
      <c r="C12" s="61" t="s">
        <v>128</v>
      </c>
      <c r="D12" s="10">
        <v>200</v>
      </c>
      <c r="E12" s="62" t="s">
        <v>133</v>
      </c>
      <c r="F12" s="10">
        <v>1</v>
      </c>
      <c r="G12" s="11">
        <v>17.8</v>
      </c>
      <c r="H12" s="63">
        <f t="shared" si="0"/>
        <v>0.08900000000000001</v>
      </c>
    </row>
    <row r="13" spans="1:8" s="5" customFormat="1" ht="36.6" customHeight="1">
      <c r="A13" s="8" t="s">
        <v>145</v>
      </c>
      <c r="B13" s="67" t="s">
        <v>144</v>
      </c>
      <c r="C13" s="68" t="s">
        <v>117</v>
      </c>
      <c r="D13" s="10">
        <v>1</v>
      </c>
      <c r="E13" s="69" t="s">
        <v>118</v>
      </c>
      <c r="F13" s="10">
        <v>1</v>
      </c>
      <c r="G13" s="11">
        <v>0.93</v>
      </c>
      <c r="H13" s="63">
        <f t="shared" si="0"/>
        <v>0.93</v>
      </c>
    </row>
    <row r="14" spans="1:8" s="16" customFormat="1" ht="31.9" customHeight="1">
      <c r="A14" s="13" t="s">
        <v>63</v>
      </c>
      <c r="B14" s="14"/>
      <c r="C14" s="14"/>
      <c r="D14" s="14"/>
      <c r="E14" s="14"/>
      <c r="F14" s="14"/>
      <c r="G14" s="14"/>
      <c r="H14" s="15">
        <f>SUM(H8:H13)</f>
        <v>2.579653846153846</v>
      </c>
    </row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28.9" customHeight="1">
      <c r="A23" s="2" t="s">
        <v>64</v>
      </c>
    </row>
    <row r="24" spans="1:3" s="3" customFormat="1" ht="18.6" customHeight="1">
      <c r="A24" s="2" t="s">
        <v>65</v>
      </c>
      <c r="B24" s="17" t="s">
        <v>66</v>
      </c>
      <c r="C24" s="17" t="s">
        <v>67</v>
      </c>
    </row>
    <row r="25" spans="1:3" s="3" customFormat="1" ht="22.9" customHeight="1">
      <c r="A25" s="18" t="str">
        <f>'Stawki wynagrodzeń (przykład)'!C3</f>
        <v>mgr fizjoterapii/rehabilitacji</v>
      </c>
      <c r="B25" s="19">
        <f>'Stawki wynagrodzeń (przykład)'!E13</f>
        <v>51.654008958333335</v>
      </c>
      <c r="C25" s="20">
        <f>B25/60</f>
        <v>0.8609001493055556</v>
      </c>
    </row>
    <row r="26" spans="1:3" s="3" customFormat="1" ht="32.45" customHeight="1">
      <c r="A26" s="21" t="str">
        <f>'Stawki wynagrodzeń (przykład)'!C14</f>
        <v>technik fizjoterapii/technik masażysta</v>
      </c>
      <c r="B26" s="22">
        <f>'Stawki wynagrodzeń (przykład)'!E28</f>
        <v>39.50040603125</v>
      </c>
      <c r="C26" s="23">
        <f aca="true" t="shared" si="1" ref="C26:C27">B26/60</f>
        <v>0.6583401005208334</v>
      </c>
    </row>
    <row r="27" spans="1:3" s="3" customFormat="1" ht="46.15" customHeight="1">
      <c r="A27" s="45" t="s">
        <v>112</v>
      </c>
      <c r="B27" s="22">
        <f>'Stawki wynagrodzeń (przykład)'!E29</f>
        <v>44.56440725086806</v>
      </c>
      <c r="C27" s="23">
        <f t="shared" si="1"/>
        <v>0.7427401208478009</v>
      </c>
    </row>
    <row r="28" s="3" customFormat="1" ht="25.9" customHeight="1"/>
    <row r="29" s="3" customFormat="1" ht="25.9" customHeight="1"/>
    <row r="30" spans="1:7" s="5" customFormat="1" ht="45" customHeight="1">
      <c r="A30" s="4" t="s">
        <v>68</v>
      </c>
      <c r="B30" s="4" t="s">
        <v>69</v>
      </c>
      <c r="C30" s="4" t="s">
        <v>50</v>
      </c>
      <c r="D30" s="4" t="s">
        <v>70</v>
      </c>
      <c r="E30" s="4" t="s">
        <v>71</v>
      </c>
      <c r="F30" s="4" t="s">
        <v>72</v>
      </c>
      <c r="G30" s="4" t="s">
        <v>54</v>
      </c>
    </row>
    <row r="31" spans="1:7" s="5" customFormat="1" ht="15" customHeight="1">
      <c r="A31" s="24"/>
      <c r="B31" s="6" t="s">
        <v>56</v>
      </c>
      <c r="C31" s="6" t="s">
        <v>58</v>
      </c>
      <c r="D31" s="6" t="s">
        <v>59</v>
      </c>
      <c r="E31" s="6" t="s">
        <v>60</v>
      </c>
      <c r="F31" s="6" t="s">
        <v>61</v>
      </c>
      <c r="G31" s="7" t="s">
        <v>73</v>
      </c>
    </row>
    <row r="32" spans="1:7" s="5" customFormat="1" ht="57" customHeight="1">
      <c r="A32" s="9" t="s">
        <v>113</v>
      </c>
      <c r="B32" s="46" t="str">
        <f>A27</f>
        <v>średnia stawka 
(mgr fizjoterapii/rehabilitacji i technik fizjoterapii/technik masażysta)</v>
      </c>
      <c r="C32" s="25">
        <v>10</v>
      </c>
      <c r="D32" s="26" t="s">
        <v>74</v>
      </c>
      <c r="E32" s="27">
        <v>3</v>
      </c>
      <c r="F32" s="28">
        <f>C27</f>
        <v>0.7427401208478009</v>
      </c>
      <c r="G32" s="28">
        <f>(E32/C32)*F32</f>
        <v>0.22282203625434027</v>
      </c>
    </row>
    <row r="33" spans="1:7" s="5" customFormat="1" ht="47.45" customHeight="1">
      <c r="A33" s="9" t="s">
        <v>114</v>
      </c>
      <c r="B33" s="46" t="str">
        <f>A27</f>
        <v>średnia stawka 
(mgr fizjoterapii/rehabilitacji i technik fizjoterapii/technik masażysta)</v>
      </c>
      <c r="C33" s="26">
        <v>1</v>
      </c>
      <c r="D33" s="26" t="s">
        <v>74</v>
      </c>
      <c r="E33" s="10">
        <v>15</v>
      </c>
      <c r="F33" s="12">
        <f>C27</f>
        <v>0.7427401208478009</v>
      </c>
      <c r="G33" s="12">
        <f>(E33/C33)*F33</f>
        <v>11.141101812717014</v>
      </c>
    </row>
    <row r="34" spans="1:7" s="5" customFormat="1" ht="51.6" customHeight="1">
      <c r="A34" s="9" t="s">
        <v>115</v>
      </c>
      <c r="B34" s="46" t="str">
        <f>A27</f>
        <v>średnia stawka 
(mgr fizjoterapii/rehabilitacji i technik fizjoterapii/technik masażysta)</v>
      </c>
      <c r="C34" s="26">
        <v>1</v>
      </c>
      <c r="D34" s="26" t="s">
        <v>74</v>
      </c>
      <c r="E34" s="10">
        <v>4</v>
      </c>
      <c r="F34" s="12">
        <f>C27</f>
        <v>0.7427401208478009</v>
      </c>
      <c r="G34" s="12">
        <f>(E34/C34)*F34</f>
        <v>2.9709604833912038</v>
      </c>
    </row>
    <row r="35" spans="1:7" s="16" customFormat="1" ht="27.6" customHeight="1">
      <c r="A35" s="108" t="s">
        <v>63</v>
      </c>
      <c r="B35" s="109"/>
      <c r="C35" s="109"/>
      <c r="D35" s="109"/>
      <c r="E35" s="109"/>
      <c r="F35" s="109"/>
      <c r="G35" s="15">
        <f>SUM(G32:G34)</f>
        <v>14.33488433236256</v>
      </c>
    </row>
    <row r="36" s="3" customFormat="1" ht="15"/>
    <row r="37" s="3" customFormat="1" ht="15"/>
    <row r="38" spans="1:3" s="3" customFormat="1" ht="27" customHeight="1">
      <c r="A38" s="110" t="s">
        <v>75</v>
      </c>
      <c r="B38" s="110"/>
      <c r="C38" s="19">
        <f>H14</f>
        <v>2.579653846153846</v>
      </c>
    </row>
    <row r="39" spans="1:3" s="3" customFormat="1" ht="27" customHeight="1">
      <c r="A39" s="111" t="s">
        <v>76</v>
      </c>
      <c r="B39" s="111"/>
      <c r="C39" s="22">
        <f>G35</f>
        <v>14.33488433236256</v>
      </c>
    </row>
    <row r="40" spans="1:3" s="2" customFormat="1" ht="27" customHeight="1">
      <c r="A40" s="92" t="s">
        <v>77</v>
      </c>
      <c r="B40" s="92"/>
      <c r="C40" s="49">
        <f>SUM(C38:C39)</f>
        <v>16.914538178516406</v>
      </c>
    </row>
  </sheetData>
  <mergeCells count="5">
    <mergeCell ref="B1:C1"/>
    <mergeCell ref="A35:F35"/>
    <mergeCell ref="A38:B38"/>
    <mergeCell ref="A39:B39"/>
    <mergeCell ref="A40:B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F9DEA-C147-4238-864A-F43E03B9B6C4}">
  <dimension ref="A1:H39"/>
  <sheetViews>
    <sheetView workbookViewId="0" topLeftCell="A4">
      <selection activeCell="G20" sqref="G20"/>
    </sheetView>
  </sheetViews>
  <sheetFormatPr defaultColWidth="9.140625" defaultRowHeight="15"/>
  <cols>
    <col min="1" max="1" width="37.7109375" style="0" customWidth="1"/>
    <col min="2" max="2" width="32.8515625" style="0" customWidth="1"/>
    <col min="3" max="3" width="16.851562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(przykład)'!C6</f>
        <v>Jonoforeza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(przykład)'!B6</f>
        <v>93.3920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143</v>
      </c>
      <c r="B9" s="60" t="s">
        <v>125</v>
      </c>
      <c r="C9" s="61" t="s">
        <v>126</v>
      </c>
      <c r="D9" s="60">
        <v>65</v>
      </c>
      <c r="E9" s="62" t="s">
        <v>133</v>
      </c>
      <c r="F9" s="60">
        <v>1</v>
      </c>
      <c r="G9" s="63">
        <v>18.99</v>
      </c>
      <c r="H9" s="63">
        <f>(F9/D9)*G9</f>
        <v>0.29215384615384615</v>
      </c>
    </row>
    <row r="10" spans="1:8" s="5" customFormat="1" ht="36.6" customHeight="1">
      <c r="A10" s="60" t="s">
        <v>134</v>
      </c>
      <c r="B10" s="8" t="s">
        <v>146</v>
      </c>
      <c r="C10" s="61" t="s">
        <v>132</v>
      </c>
      <c r="D10" s="10">
        <v>25</v>
      </c>
      <c r="E10" s="62" t="s">
        <v>135</v>
      </c>
      <c r="F10" s="10">
        <v>1</v>
      </c>
      <c r="G10" s="11">
        <v>6.4</v>
      </c>
      <c r="H10" s="12">
        <f>(F10/D10)*G10</f>
        <v>0.256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2.5871538461538464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15</v>
      </c>
      <c r="F32" s="12">
        <f>C26</f>
        <v>0.7427401208478009</v>
      </c>
      <c r="G32" s="12">
        <f>(E32/C32)*F32</f>
        <v>11.141101812717014</v>
      </c>
    </row>
    <row r="33" spans="1:7" s="5" customFormat="1" ht="51.6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6</v>
      </c>
      <c r="F33" s="12">
        <f>C26</f>
        <v>0.7427401208478009</v>
      </c>
      <c r="G33" s="12">
        <f>(E33/C33)*F33</f>
        <v>4.456440725086805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15.82036457405816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2.5871538461538464</v>
      </c>
    </row>
    <row r="38" spans="1:3" s="3" customFormat="1" ht="27" customHeight="1">
      <c r="A38" s="111" t="s">
        <v>76</v>
      </c>
      <c r="B38" s="111"/>
      <c r="C38" s="22">
        <f>G34</f>
        <v>15.82036457405816</v>
      </c>
    </row>
    <row r="39" spans="1:3" s="2" customFormat="1" ht="27" customHeight="1">
      <c r="A39" s="92" t="s">
        <v>77</v>
      </c>
      <c r="B39" s="92"/>
      <c r="C39" s="49">
        <f>SUM(C37:C38)</f>
        <v>18.407518420212007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7609-F45B-412E-956B-82050B4A2C57}">
  <dimension ref="A1:H39"/>
  <sheetViews>
    <sheetView workbookViewId="0" topLeftCell="A4">
      <selection activeCell="F19" sqref="F19"/>
    </sheetView>
  </sheetViews>
  <sheetFormatPr defaultColWidth="9.140625" defaultRowHeight="15"/>
  <cols>
    <col min="1" max="1" width="36.28125" style="0" customWidth="1"/>
    <col min="2" max="2" width="34.140625" style="0" customWidth="1"/>
    <col min="3" max="3" width="15.7109375" style="0" customWidth="1"/>
    <col min="4" max="4" width="14.2812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6.7109375" style="0" customWidth="1"/>
  </cols>
  <sheetData>
    <row r="1" spans="1:4" s="3" customFormat="1" ht="25.9" customHeight="1">
      <c r="A1" s="2" t="s">
        <v>43</v>
      </c>
      <c r="B1" s="107" t="str">
        <f>'Wykaz procedur (przykład)'!C7</f>
        <v>Tonoliza</v>
      </c>
      <c r="C1" s="107"/>
      <c r="D1" s="2"/>
    </row>
    <row r="2" spans="1:3" s="3" customFormat="1" ht="25.9" customHeight="1">
      <c r="A2" s="2" t="s">
        <v>45</v>
      </c>
      <c r="B2" s="47" t="str">
        <f>'Wykaz procedur (przykład)'!B7</f>
        <v>93.3927</v>
      </c>
      <c r="C2" s="48"/>
    </row>
    <row r="3" s="3" customFormat="1" ht="15"/>
    <row r="4" s="3" customFormat="1" ht="23.45" customHeight="1">
      <c r="A4" s="2" t="s">
        <v>46</v>
      </c>
    </row>
    <row r="5" s="3" customFormat="1" ht="15"/>
    <row r="6" spans="1:8" s="5" customFormat="1" ht="67.15" customHeight="1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</row>
    <row r="7" spans="1:8" s="5" customFormat="1" ht="15" customHeight="1">
      <c r="A7" s="6" t="s">
        <v>55</v>
      </c>
      <c r="B7" s="6" t="s">
        <v>56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7" t="s">
        <v>62</v>
      </c>
    </row>
    <row r="8" spans="1:8" s="5" customFormat="1" ht="36.6" customHeight="1">
      <c r="A8" s="8" t="s">
        <v>119</v>
      </c>
      <c r="B8" s="8" t="s">
        <v>116</v>
      </c>
      <c r="C8" s="26" t="s">
        <v>117</v>
      </c>
      <c r="D8" s="50">
        <v>1</v>
      </c>
      <c r="E8" s="51" t="s">
        <v>118</v>
      </c>
      <c r="F8" s="50">
        <v>2</v>
      </c>
      <c r="G8" s="12">
        <v>0.51</v>
      </c>
      <c r="H8" s="12">
        <f>(F8/D8)*G8</f>
        <v>1.02</v>
      </c>
    </row>
    <row r="9" spans="1:8" s="5" customFormat="1" ht="36.6" customHeight="1">
      <c r="A9" s="60" t="s">
        <v>134</v>
      </c>
      <c r="B9" s="8" t="s">
        <v>146</v>
      </c>
      <c r="C9" s="61" t="s">
        <v>132</v>
      </c>
      <c r="D9" s="10">
        <v>25</v>
      </c>
      <c r="E9" s="62" t="s">
        <v>135</v>
      </c>
      <c r="F9" s="10">
        <v>1</v>
      </c>
      <c r="G9" s="11">
        <v>6.4</v>
      </c>
      <c r="H9" s="12">
        <f>(F9/D9)*G9</f>
        <v>0.256</v>
      </c>
    </row>
    <row r="10" spans="1:8" s="5" customFormat="1" ht="36.6" customHeight="1">
      <c r="A10" s="66" t="s">
        <v>143</v>
      </c>
      <c r="B10" s="60" t="s">
        <v>125</v>
      </c>
      <c r="C10" s="61" t="s">
        <v>126</v>
      </c>
      <c r="D10" s="60">
        <v>65</v>
      </c>
      <c r="E10" s="62" t="s">
        <v>133</v>
      </c>
      <c r="F10" s="60">
        <v>1</v>
      </c>
      <c r="G10" s="63">
        <v>18.99</v>
      </c>
      <c r="H10" s="63">
        <f>(F10/D10)*G10</f>
        <v>0.29215384615384615</v>
      </c>
    </row>
    <row r="11" spans="1:8" s="5" customFormat="1" ht="36.6" customHeight="1">
      <c r="A11" s="8" t="s">
        <v>129</v>
      </c>
      <c r="B11" s="8" t="s">
        <v>127</v>
      </c>
      <c r="C11" s="61" t="s">
        <v>128</v>
      </c>
      <c r="D11" s="10">
        <v>200</v>
      </c>
      <c r="E11" s="62" t="s">
        <v>133</v>
      </c>
      <c r="F11" s="10">
        <v>1</v>
      </c>
      <c r="G11" s="11">
        <v>17.8</v>
      </c>
      <c r="H11" s="63">
        <f>(F11/D11)*G11</f>
        <v>0.08900000000000001</v>
      </c>
    </row>
    <row r="12" spans="1:8" s="5" customFormat="1" ht="36.6" customHeight="1">
      <c r="A12" s="8" t="s">
        <v>145</v>
      </c>
      <c r="B12" s="67" t="s">
        <v>144</v>
      </c>
      <c r="C12" s="68" t="s">
        <v>117</v>
      </c>
      <c r="D12" s="10">
        <v>1</v>
      </c>
      <c r="E12" s="69" t="s">
        <v>118</v>
      </c>
      <c r="F12" s="10">
        <v>1</v>
      </c>
      <c r="G12" s="11">
        <v>0.93</v>
      </c>
      <c r="H12" s="63">
        <f>(F12/D12)*G12</f>
        <v>0.93</v>
      </c>
    </row>
    <row r="13" spans="1:8" s="16" customFormat="1" ht="31.9" customHeight="1">
      <c r="A13" s="13" t="s">
        <v>63</v>
      </c>
      <c r="B13" s="14"/>
      <c r="C13" s="14"/>
      <c r="D13" s="14"/>
      <c r="E13" s="14"/>
      <c r="F13" s="14"/>
      <c r="G13" s="14"/>
      <c r="H13" s="15">
        <f>SUM(H8:H12)</f>
        <v>2.5871538461538464</v>
      </c>
    </row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28.9" customHeight="1">
      <c r="A22" s="2" t="s">
        <v>64</v>
      </c>
    </row>
    <row r="23" spans="1:3" s="3" customFormat="1" ht="18.6" customHeight="1">
      <c r="A23" s="2" t="s">
        <v>65</v>
      </c>
      <c r="B23" s="17" t="s">
        <v>66</v>
      </c>
      <c r="C23" s="17" t="s">
        <v>67</v>
      </c>
    </row>
    <row r="24" spans="1:3" s="3" customFormat="1" ht="22.9" customHeight="1">
      <c r="A24" s="18" t="str">
        <f>'Stawki wynagrodzeń (przykład)'!C3</f>
        <v>mgr fizjoterapii/rehabilitacji</v>
      </c>
      <c r="B24" s="19">
        <f>'Stawki wynagrodzeń (przykład)'!E13</f>
        <v>51.654008958333335</v>
      </c>
      <c r="C24" s="20">
        <f>B24/60</f>
        <v>0.8609001493055556</v>
      </c>
    </row>
    <row r="25" spans="1:3" s="3" customFormat="1" ht="32.45" customHeight="1">
      <c r="A25" s="21" t="str">
        <f>'Stawki wynagrodzeń (przykład)'!C14</f>
        <v>technik fizjoterapii/technik masażysta</v>
      </c>
      <c r="B25" s="22">
        <f>'Stawki wynagrodzeń (przykład)'!E28</f>
        <v>39.50040603125</v>
      </c>
      <c r="C25" s="23">
        <f aca="true" t="shared" si="0" ref="C25:C26">B25/60</f>
        <v>0.6583401005208334</v>
      </c>
    </row>
    <row r="26" spans="1:3" s="3" customFormat="1" ht="46.15" customHeight="1">
      <c r="A26" s="45" t="s">
        <v>112</v>
      </c>
      <c r="B26" s="22">
        <f>'Stawki wynagrodzeń (przykład)'!E29</f>
        <v>44.56440725086806</v>
      </c>
      <c r="C26" s="23">
        <f t="shared" si="0"/>
        <v>0.7427401208478009</v>
      </c>
    </row>
    <row r="27" s="3" customFormat="1" ht="25.9" customHeight="1"/>
    <row r="28" s="3" customFormat="1" ht="25.9" customHeight="1"/>
    <row r="29" spans="1:7" s="5" customFormat="1" ht="45" customHeight="1">
      <c r="A29" s="4" t="s">
        <v>68</v>
      </c>
      <c r="B29" s="4" t="s">
        <v>69</v>
      </c>
      <c r="C29" s="4" t="s">
        <v>50</v>
      </c>
      <c r="D29" s="4" t="s">
        <v>70</v>
      </c>
      <c r="E29" s="4" t="s">
        <v>71</v>
      </c>
      <c r="F29" s="4" t="s">
        <v>72</v>
      </c>
      <c r="G29" s="4" t="s">
        <v>54</v>
      </c>
    </row>
    <row r="30" spans="1:7" s="5" customFormat="1" ht="15" customHeight="1">
      <c r="A30" s="24"/>
      <c r="B30" s="6" t="s">
        <v>56</v>
      </c>
      <c r="C30" s="6" t="s">
        <v>58</v>
      </c>
      <c r="D30" s="6" t="s">
        <v>59</v>
      </c>
      <c r="E30" s="6" t="s">
        <v>60</v>
      </c>
      <c r="F30" s="6" t="s">
        <v>61</v>
      </c>
      <c r="G30" s="7" t="s">
        <v>73</v>
      </c>
    </row>
    <row r="31" spans="1:7" s="5" customFormat="1" ht="57" customHeight="1">
      <c r="A31" s="9" t="s">
        <v>113</v>
      </c>
      <c r="B31" s="46" t="str">
        <f>A26</f>
        <v>średnia stawka 
(mgr fizjoterapii/rehabilitacji i technik fizjoterapii/technik masażysta)</v>
      </c>
      <c r="C31" s="25">
        <v>10</v>
      </c>
      <c r="D31" s="26" t="s">
        <v>74</v>
      </c>
      <c r="E31" s="27">
        <v>3</v>
      </c>
      <c r="F31" s="28">
        <f>C26</f>
        <v>0.7427401208478009</v>
      </c>
      <c r="G31" s="28">
        <f>(E31/C31)*F31</f>
        <v>0.22282203625434027</v>
      </c>
    </row>
    <row r="32" spans="1:7" s="5" customFormat="1" ht="47.45" customHeight="1">
      <c r="A32" s="9" t="s">
        <v>114</v>
      </c>
      <c r="B32" s="46" t="str">
        <f>A26</f>
        <v>średnia stawka 
(mgr fizjoterapii/rehabilitacji i technik fizjoterapii/technik masażysta)</v>
      </c>
      <c r="C32" s="26">
        <v>1</v>
      </c>
      <c r="D32" s="26" t="s">
        <v>74</v>
      </c>
      <c r="E32" s="10">
        <v>20</v>
      </c>
      <c r="F32" s="12">
        <f>C26</f>
        <v>0.7427401208478009</v>
      </c>
      <c r="G32" s="12">
        <f>(E32/C32)*F32</f>
        <v>14.85480241695602</v>
      </c>
    </row>
    <row r="33" spans="1:7" s="5" customFormat="1" ht="51.6" customHeight="1">
      <c r="A33" s="9" t="s">
        <v>115</v>
      </c>
      <c r="B33" s="46" t="str">
        <f>A26</f>
        <v>średnia stawka 
(mgr fizjoterapii/rehabilitacji i technik fizjoterapii/technik masażysta)</v>
      </c>
      <c r="C33" s="26">
        <v>1</v>
      </c>
      <c r="D33" s="26" t="s">
        <v>74</v>
      </c>
      <c r="E33" s="10">
        <v>4</v>
      </c>
      <c r="F33" s="12">
        <f>C26</f>
        <v>0.7427401208478009</v>
      </c>
      <c r="G33" s="12">
        <f>(E33/C33)*F33</f>
        <v>2.9709604833912038</v>
      </c>
    </row>
    <row r="34" spans="1:7" s="16" customFormat="1" ht="27.6" customHeight="1">
      <c r="A34" s="108" t="s">
        <v>63</v>
      </c>
      <c r="B34" s="109"/>
      <c r="C34" s="109"/>
      <c r="D34" s="109"/>
      <c r="E34" s="109"/>
      <c r="F34" s="109"/>
      <c r="G34" s="15">
        <f>SUM(G31:G33)</f>
        <v>18.048584936601564</v>
      </c>
    </row>
    <row r="35" s="3" customFormat="1" ht="15"/>
    <row r="36" s="3" customFormat="1" ht="15"/>
    <row r="37" spans="1:3" s="3" customFormat="1" ht="27" customHeight="1">
      <c r="A37" s="110" t="s">
        <v>75</v>
      </c>
      <c r="B37" s="110"/>
      <c r="C37" s="19">
        <f>H13</f>
        <v>2.5871538461538464</v>
      </c>
    </row>
    <row r="38" spans="1:3" s="3" customFormat="1" ht="27" customHeight="1">
      <c r="A38" s="111" t="s">
        <v>76</v>
      </c>
      <c r="B38" s="111"/>
      <c r="C38" s="22">
        <f>G34</f>
        <v>18.048584936601564</v>
      </c>
    </row>
    <row r="39" spans="1:3" s="2" customFormat="1" ht="27" customHeight="1">
      <c r="A39" s="92" t="s">
        <v>77</v>
      </c>
      <c r="B39" s="92"/>
      <c r="C39" s="49">
        <f>SUM(C37:C38)</f>
        <v>20.63573878275541</v>
      </c>
    </row>
  </sheetData>
  <mergeCells count="5">
    <mergeCell ref="B1:C1"/>
    <mergeCell ref="A34:F34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2022-01-11T08:02:41Z</dcterms:modified>
  <cp:category/>
  <cp:version/>
  <cp:contentType/>
  <cp:contentStatus/>
</cp:coreProperties>
</file>