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hidePivotFieldList="1"/>
  <bookViews>
    <workbookView xWindow="65428" yWindow="65428" windowWidth="23256" windowHeight="12576" tabRatio="966" activeTab="4"/>
  </bookViews>
  <sheets>
    <sheet name="Wykaz procedur" sheetId="1" r:id="rId1"/>
    <sheet name="Stawki wynagrodzeń personelu" sheetId="43" r:id="rId2"/>
    <sheet name="Przykładowe ceny materiałów" sheetId="45" r:id="rId3"/>
    <sheet name="Przykładowe koszty normatywne" sheetId="47" r:id="rId4"/>
    <sheet name="Przykładowe koszty wytworzenia" sheetId="48" r:id="rId5"/>
    <sheet name="87.030" sheetId="42" r:id="rId6"/>
    <sheet name="87.031" sheetId="38" r:id="rId7"/>
    <sheet name="87.030.1" sheetId="41" r:id="rId8"/>
    <sheet name="87.031.1" sheetId="37" r:id="rId9"/>
    <sheet name="87.030.2" sheetId="40" r:id="rId10"/>
    <sheet name="87.031.2" sheetId="36" r:id="rId11"/>
    <sheet name="87.030.3" sheetId="39" r:id="rId12"/>
    <sheet name="87.031.3" sheetId="35" r:id="rId13"/>
    <sheet name="87.034" sheetId="32" r:id="rId14"/>
    <sheet name="87.035" sheetId="31" r:id="rId15"/>
    <sheet name="87.036" sheetId="30" r:id="rId16"/>
    <sheet name="87.037" sheetId="44" r:id="rId17"/>
    <sheet name="87.410.1" sheetId="29" r:id="rId18"/>
    <sheet name="87.411.1" sheetId="27" r:id="rId19"/>
    <sheet name="87.410.2" sheetId="28" r:id="rId20"/>
    <sheet name="87.411.2" sheetId="26" r:id="rId21"/>
    <sheet name="88.013.1" sheetId="17" r:id="rId22"/>
    <sheet name="88.013.2" sheetId="16" r:id="rId23"/>
    <sheet name="88.013.3" sheetId="15" r:id="rId24"/>
    <sheet name="88.013.4" sheetId="14" r:id="rId25"/>
    <sheet name="87.033.1" sheetId="34" r:id="rId26"/>
    <sheet name="87.033.2" sheetId="33" r:id="rId27"/>
    <sheet name="88.010.1" sheetId="25" r:id="rId28"/>
    <sheet name="88.011.1" sheetId="22" r:id="rId29"/>
    <sheet name="88.010.2" sheetId="24" r:id="rId30"/>
    <sheet name="88.011.2" sheetId="21" r:id="rId31"/>
    <sheet name="88.010.3" sheetId="23" r:id="rId32"/>
    <sheet name="88.011.3" sheetId="20" r:id="rId33"/>
    <sheet name="88.012.1" sheetId="19" r:id="rId34"/>
    <sheet name="88.012.2" sheetId="18" r:id="rId35"/>
    <sheet name="88.380" sheetId="9" r:id="rId36"/>
    <sheet name="88.383" sheetId="8" r:id="rId37"/>
    <sheet name="88.384" sheetId="7" r:id="rId38"/>
    <sheet name="88.385" sheetId="6" r:id="rId39"/>
    <sheet name="88.386" sheetId="5" r:id="rId40"/>
    <sheet name="88.387" sheetId="4" r:id="rId41"/>
    <sheet name="88.388" sheetId="3" r:id="rId42"/>
    <sheet name="88.301" sheetId="13" r:id="rId43"/>
    <sheet name="88.302" sheetId="12" r:id="rId44"/>
    <sheet name="88.303" sheetId="11" r:id="rId45"/>
    <sheet name="88.304" sheetId="10" r:id="rId4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<sst xmlns="http://schemas.openxmlformats.org/spreadsheetml/2006/main" count="2541" uniqueCount="240">
  <si>
    <t>Lp</t>
  </si>
  <si>
    <t>Kod procedury według klasyfikacji 
ICD-9</t>
  </si>
  <si>
    <t>Kod świadczeniodawcy</t>
  </si>
  <si>
    <t>Nazwa procedury</t>
  </si>
  <si>
    <t>88.013</t>
  </si>
  <si>
    <t>88.013.1</t>
  </si>
  <si>
    <t>Angio TK aorty piersiowej i brzusznej</t>
  </si>
  <si>
    <t>88.013.4</t>
  </si>
  <si>
    <t>Angio TK miednicy mniejszej</t>
  </si>
  <si>
    <t>87.033</t>
  </si>
  <si>
    <t>87.033.1</t>
  </si>
  <si>
    <t xml:space="preserve">Angio TK tętnic mózgowych </t>
  </si>
  <si>
    <t>88.013.2</t>
  </si>
  <si>
    <t>Angio TK tętnic nerkowych</t>
  </si>
  <si>
    <t>87.033.2</t>
  </si>
  <si>
    <t>Angio TK tętnic szyjnych</t>
  </si>
  <si>
    <t>88.013.3</t>
  </si>
  <si>
    <t>TK arteriografia tętnic brzusznych</t>
  </si>
  <si>
    <t>87.031</t>
  </si>
  <si>
    <t>TK głowy bez i ze wzmocnieniem kontrastowym</t>
  </si>
  <si>
    <t>87.030</t>
  </si>
  <si>
    <t>TK głowy bez wzmocnienia kontrastowego</t>
  </si>
  <si>
    <t>88.011</t>
  </si>
  <si>
    <t>88.011.1</t>
  </si>
  <si>
    <t>TK jamy brzusznej  bez i ze wzmocnieniem kontrastowym</t>
  </si>
  <si>
    <t>88.010</t>
  </si>
  <si>
    <t>88.010.1</t>
  </si>
  <si>
    <t>TK jamy brzusznej bez wzmocnienia kontrastowego</t>
  </si>
  <si>
    <t>88.011.3</t>
  </si>
  <si>
    <t>TK jamy brzusznej i miednicy małej bez i ze wzmocnieniem kontrastowym</t>
  </si>
  <si>
    <t>88.010.3</t>
  </si>
  <si>
    <t>TK jamy brzusznej i miednicy małej bez wzmocnienia kontrastowego</t>
  </si>
  <si>
    <t>87.411</t>
  </si>
  <si>
    <t>87.411.1</t>
  </si>
  <si>
    <t>TK klatki piersiowej bez i ze wzmocnieniem kontrastowym</t>
  </si>
  <si>
    <t>87.410</t>
  </si>
  <si>
    <t>87.410.1</t>
  </si>
  <si>
    <t>TK klatki piersiowej bez wzmocnienia kontrastowego</t>
  </si>
  <si>
    <t>87.411.2</t>
  </si>
  <si>
    <t>TK klatki piersiowej i jamy brzusznej bez i ze wzmocnieniem kontrastowym</t>
  </si>
  <si>
    <t>87.410.2</t>
  </si>
  <si>
    <t>TK klatki piersiowej i jamy brzusznej bez wzmocnienia kontrastowego</t>
  </si>
  <si>
    <t>88.304</t>
  </si>
  <si>
    <t>TK kończyny dolnej bez i ze wzmocnieniem kontrastowym</t>
  </si>
  <si>
    <t>88.303</t>
  </si>
  <si>
    <t>TK kończyny dolnej bez wzmocnienia kontrastowego</t>
  </si>
  <si>
    <t>88.302</t>
  </si>
  <si>
    <t>TK kończyny górnej bez i ze wzmocnieniem kontrastowym</t>
  </si>
  <si>
    <t>88.301</t>
  </si>
  <si>
    <t>TK kończyny górnej bez wzmocnienia kontrastowego</t>
  </si>
  <si>
    <t>87.031.3</t>
  </si>
  <si>
    <t>TK kości skroniowych bez i ze wzmocnieniem kontrastowym</t>
  </si>
  <si>
    <t>87.030.3</t>
  </si>
  <si>
    <t>TK kości skroniowych bez wzmocnienia kontrastowego</t>
  </si>
  <si>
    <t>88.388</t>
  </si>
  <si>
    <t>TK kręgosłupa lędźwiowo-krzyżowego bez i ze wzmocnieniem kontrastowym</t>
  </si>
  <si>
    <t>88.387</t>
  </si>
  <si>
    <t>TK kręgosłupa lędźwiowo-krzyżowego bez wzmocnienia kontrastowego</t>
  </si>
  <si>
    <t>88.386</t>
  </si>
  <si>
    <t>TK kręgosłupa piersiowego bez i ze wzmocnieniem kontrastowym</t>
  </si>
  <si>
    <t>88.385</t>
  </si>
  <si>
    <t>TK kręgosłupa piersiowego bez wzmocnienia kontrastowego</t>
  </si>
  <si>
    <t>88.384</t>
  </si>
  <si>
    <t>TK kręgosłupa szyjnego bez i ze wzmocnieniem kontrastowym</t>
  </si>
  <si>
    <t>88.383</t>
  </si>
  <si>
    <t>TK kręgosłupa szyjnego bez wzmocnienia kontrastowego</t>
  </si>
  <si>
    <t>88.011.2</t>
  </si>
  <si>
    <t>TK miednicy małej bez i ze wzmocnieniem kontrastowym</t>
  </si>
  <si>
    <t>88.010.2</t>
  </si>
  <si>
    <t>TK miednicy małej bez wzmocnienia kontrastowego</t>
  </si>
  <si>
    <t>87.036</t>
  </si>
  <si>
    <t>TK szyi bez i ze wzmocnieniem kontrastowym</t>
  </si>
  <si>
    <t>TK szyi bez wzmocnienia kontrastowego</t>
  </si>
  <si>
    <t>88.380</t>
  </si>
  <si>
    <t>TK tętnic wieńcowych</t>
  </si>
  <si>
    <t>87.035</t>
  </si>
  <si>
    <t>TK twarzoczaszki bez i ze wzmocnieniem kontrastowym</t>
  </si>
  <si>
    <t>87.034</t>
  </si>
  <si>
    <t>TK twarzoczaszki bez wzmocnienia kontrastowego</t>
  </si>
  <si>
    <t>88.012</t>
  </si>
  <si>
    <t>88.012.2</t>
  </si>
  <si>
    <t>TK wielofazowe nerki</t>
  </si>
  <si>
    <t>88.012.1</t>
  </si>
  <si>
    <t>TK wielofazowe trzustki</t>
  </si>
  <si>
    <t>87.031.1</t>
  </si>
  <si>
    <t>TK zatok bez i ze wzmocnieniem kontrastowym</t>
  </si>
  <si>
    <t>87.030.1</t>
  </si>
  <si>
    <t>TK zatok bez wzmocnienia kontrastowego</t>
  </si>
  <si>
    <t>87.031.2</t>
  </si>
  <si>
    <t>TK zatok i nosogardła bez i ze wzmocnieniem kontrastowym</t>
  </si>
  <si>
    <t>87.030.2</t>
  </si>
  <si>
    <t>TK zatok i nosogardła bez wzmocnienia kontrastowego</t>
  </si>
  <si>
    <t>Kod procedury według ICD-9</t>
  </si>
  <si>
    <t>Tabela 1. Koszty materiałowe</t>
  </si>
  <si>
    <t>Indeks materiału</t>
  </si>
  <si>
    <t xml:space="preserve">Materiał/lek/ środek spożywczy specjalnego przeznaczenia żywieniowego/wyrób medyczny </t>
  </si>
  <si>
    <t>Typ</t>
  </si>
  <si>
    <t>Liczba procedur</t>
  </si>
  <si>
    <t>Jednostka miary</t>
  </si>
  <si>
    <t>Ilość M zużyta na N procedur</t>
  </si>
  <si>
    <t>Cena jednostki miary</t>
  </si>
  <si>
    <t>Wkład do kosztu jednostkowego</t>
  </si>
  <si>
    <t>I</t>
  </si>
  <si>
    <t>D</t>
  </si>
  <si>
    <t>T</t>
  </si>
  <si>
    <t>N</t>
  </si>
  <si>
    <t>M</t>
  </si>
  <si>
    <t>L</t>
  </si>
  <si>
    <t>C</t>
  </si>
  <si>
    <t>U=(L/N)*C</t>
  </si>
  <si>
    <t>RAZEM</t>
  </si>
  <si>
    <t>Tabela 2. Koszty osobowe</t>
  </si>
  <si>
    <t>Stawka godzinowa personelu</t>
  </si>
  <si>
    <t>zł/godz.</t>
  </si>
  <si>
    <t>zł/minutę</t>
  </si>
  <si>
    <t>Grupa personelu</t>
  </si>
  <si>
    <t>Jednostka czasu</t>
  </si>
  <si>
    <t>Zużyta ilość M  na N procedur</t>
  </si>
  <si>
    <t>Koszt jednostki czasu M</t>
  </si>
  <si>
    <t>P=(L/N)*C</t>
  </si>
  <si>
    <t>minuta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</si>
  <si>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</si>
  <si>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</si>
  <si>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</si>
  <si>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Lp.</t>
  </si>
  <si>
    <t>Lekarz radiolog</t>
  </si>
  <si>
    <t>Technik radiologii</t>
  </si>
  <si>
    <t>Pielęgniarka</t>
  </si>
  <si>
    <t>Nazwisko i imię</t>
  </si>
  <si>
    <t>Stanowisko</t>
  </si>
  <si>
    <t>Wynagrodzenie brutto
ROK 2020</t>
  </si>
  <si>
    <t>Wynagrodzenie brutto z ZUS pracodawcy
ROK 2020</t>
  </si>
  <si>
    <t>Pracownik 1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</si>
  <si>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</si>
  <si>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</si>
  <si>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</si>
  <si>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</si>
  <si>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</si>
  <si>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</si>
  <si>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</si>
  <si>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</si>
  <si>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</si>
  <si>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Pracownik 11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</si>
  <si>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</si>
  <si>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</si>
  <si>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</si>
  <si>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</si>
  <si>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</si>
  <si>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</si>
  <si>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</si>
  <si>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</si>
  <si>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</si>
  <si>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</si>
  <si>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</si>
  <si>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Pracownik 23</t>
  </si>
  <si>
    <t>Pracownik 24</t>
  </si>
  <si>
    <t>Pracownik 25</t>
  </si>
  <si>
    <t>Średnia stawka w zł/godz. Lekarz radiolog</t>
  </si>
  <si>
    <t>Średnia stawka w zł/godz. Technik radiologii</t>
  </si>
  <si>
    <t>Średnia stawka w zł/godz. Pielęgniarka</t>
  </si>
  <si>
    <t>87.037</t>
  </si>
  <si>
    <t xml:space="preserve">Lekarz radiolog </t>
  </si>
  <si>
    <t>Materiał/lek/środek spożywczy specjalnego przeznaczenia żywieniowego/wyrób medyczny</t>
  </si>
  <si>
    <t>Cena jednostki miary w zł</t>
  </si>
  <si>
    <t>Rękawiczki jednorazowe</t>
  </si>
  <si>
    <t>materiał jednorazowy</t>
  </si>
  <si>
    <t>szt</t>
  </si>
  <si>
    <t>Podkładki higieniczne</t>
  </si>
  <si>
    <t xml:space="preserve">rolka </t>
  </si>
  <si>
    <t>Ręczniki przemysłowe</t>
  </si>
  <si>
    <t>opakowanie</t>
  </si>
  <si>
    <t>materiał niemedyczny</t>
  </si>
  <si>
    <t>Prześcieradło nieprzemakalne</t>
  </si>
  <si>
    <t>płyn infuzyjny</t>
  </si>
  <si>
    <t>flakon</t>
  </si>
  <si>
    <t>Cewnik Foleya "18" silikonowany</t>
  </si>
  <si>
    <t>Strzykawka 100 ml</t>
  </si>
  <si>
    <t>Igła j/u 1,2</t>
  </si>
  <si>
    <t>MG-TK-001</t>
  </si>
  <si>
    <t>Płyta CD-R</t>
  </si>
  <si>
    <t>Wenflon</t>
  </si>
  <si>
    <t>Gazik do dezynfekcji Med-Higienic</t>
  </si>
  <si>
    <t>Gazik</t>
  </si>
  <si>
    <t>Plaster  micropore 3m</t>
  </si>
  <si>
    <t>rolka</t>
  </si>
  <si>
    <t>Strzykawka 20 ml</t>
  </si>
  <si>
    <t>MG-TK-002</t>
  </si>
  <si>
    <t>MG-TK-003</t>
  </si>
  <si>
    <t>MG-TK-004</t>
  </si>
  <si>
    <t>MG-TK-005</t>
  </si>
  <si>
    <t>MG-TK-006</t>
  </si>
  <si>
    <t>MG-TK-007</t>
  </si>
  <si>
    <t>MG-TK-008</t>
  </si>
  <si>
    <t>MG-TK-009</t>
  </si>
  <si>
    <t>MG-TK-010</t>
  </si>
  <si>
    <t>MG-TK-011</t>
  </si>
  <si>
    <t>MG-TK-012</t>
  </si>
  <si>
    <t>MG-TK-013</t>
  </si>
  <si>
    <t>MG-TK-014</t>
  </si>
  <si>
    <t>MG-TK-015</t>
  </si>
  <si>
    <t>MG-TK-016</t>
  </si>
  <si>
    <t>MG-TK-017</t>
  </si>
  <si>
    <t>MG-TK-018</t>
  </si>
  <si>
    <t>MG-TK-019</t>
  </si>
  <si>
    <t>MG-TK-020</t>
  </si>
  <si>
    <t>MG-TK-021</t>
  </si>
  <si>
    <t>MG-TK-022</t>
  </si>
  <si>
    <t>Nakłuwacz - Mini Spike</t>
  </si>
  <si>
    <t>Staza gumowa
Opakowanie = 25 szt.</t>
  </si>
  <si>
    <t>0,9% NaCl-  flakon 250 ml</t>
  </si>
  <si>
    <t>Koperta na CD
Opakowanie = 4.000 szt.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</si>
  <si>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</si>
  <si>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</si>
  <si>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</si>
  <si>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</si>
  <si>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</si>
  <si>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Kubek jednorazowy</t>
  </si>
  <si>
    <t>Insyte Autoguard 1,1x30 cewnik dożylny</t>
  </si>
  <si>
    <t>Wkład do strzyk.200ml accuron/medtron</t>
  </si>
  <si>
    <t>Przedłużacz do pompy infuzyjnej DI-150</t>
  </si>
  <si>
    <t>Liczba wykonanych procedur</t>
  </si>
  <si>
    <t>Całkowity koszt normatywny</t>
  </si>
  <si>
    <t>Wartość jednostki kalkulacyjnej</t>
  </si>
  <si>
    <t xml:space="preserve">Koszt wytworzenia procedury medycznej </t>
  </si>
  <si>
    <t>7=5+6</t>
  </si>
  <si>
    <t>9=7x8</t>
  </si>
  <si>
    <t>11=7x10</t>
  </si>
  <si>
    <t>Suma jednostek kalkulacyjnych</t>
  </si>
  <si>
    <t>Koszt wytworzenia OPK Pracownia Tomografii Komputerowej w miesiącu</t>
  </si>
  <si>
    <t>Data sporządzenia/aktualizacji</t>
  </si>
  <si>
    <t>Akceptacja Kierownika (OPK proceduralnego)</t>
  </si>
  <si>
    <t>Wykaz (przykładowych) procedur medycznych wykonywanych w Pracowni Tomografii Komputerowej</t>
  </si>
  <si>
    <t>Pracownia Tomografii Komputerowej - przykładowy słownik materiałów bezpośrednich wraz z cenami</t>
  </si>
  <si>
    <t>MG-TK-023</t>
  </si>
  <si>
    <t xml:space="preserve">Opsite IV 3000 </t>
  </si>
  <si>
    <t>materiał opatrunkowy</t>
  </si>
  <si>
    <t>Przykładowe stawki wynagrodzeń personelu medycznego zaangażowanego w realizację procedur wykonywanych w Pracowni Tomografii Komputerowej</t>
  </si>
  <si>
    <t>Zestawienie jednostkowych kosztów normatywnych przykładowych procedur medycznych wykonywanych
w Pracowni Tomografii Komputerowej</t>
  </si>
  <si>
    <t>Zestawienie jednostkowych kosztów wytworzenia przykładowych procedur medycznych wykonywanych w Pracowni Tomografii Komputerowej</t>
  </si>
  <si>
    <r>
      <t xml:space="preserve">Lekarz radiolog 
</t>
    </r>
    <r>
      <rPr>
        <sz val="9"/>
        <rFont val="Calibri"/>
        <family val="2"/>
        <scheme val="minor"/>
      </rPr>
      <t>(umowa cywilno - prawna; równoważnik 1 etatu)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</si>
</sst>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#,##0.00\ &quot;zł&quot;"/>
    <numFmt numFmtId="166" formatCode="#,##0.00_ ;\-#,##0.00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4">
    <xf numFmtId="0" fontId="0" fillId="0" borderId="0" xfId="0"/>
    <xf numFmtId="0" fontId="0" fillId="0" borderId="0" xfId="0" applyAlignment="1">
      <alignment vertical="center" wrapText="1"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left" vertical="center" wrapText="1"/>
      <protection/>
    </xf>
    <xf numFmtId="0" fontId="5" fillId="0" borderId="6" xfId="20" applyFont="1" applyBorder="1" applyAlignment="1">
      <alignment vertical="center" wrapText="1"/>
      <protection/>
    </xf>
    <xf numFmtId="3" fontId="5" fillId="0" borderId="6" xfId="20" applyNumberFormat="1" applyFont="1" applyBorder="1" applyAlignment="1">
      <alignment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5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0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164" fontId="0" fillId="0" borderId="0" xfId="0" applyNumberFormat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0" borderId="5" xfId="20" applyFont="1" applyBorder="1" applyAlignment="1">
      <alignment vertical="center" wrapText="1"/>
      <protection/>
    </xf>
    <xf numFmtId="0" fontId="5" fillId="0" borderId="5" xfId="20" applyFont="1" applyFill="1" applyBorder="1" applyAlignment="1">
      <alignment vertical="center" wrapText="1"/>
      <protection/>
    </xf>
    <xf numFmtId="3" fontId="5" fillId="0" borderId="5" xfId="20" applyNumberFormat="1" applyFont="1" applyBorder="1" applyAlignment="1">
      <alignment vertical="center" wrapText="1"/>
      <protection/>
    </xf>
    <xf numFmtId="0" fontId="5" fillId="0" borderId="5" xfId="20" applyFont="1" applyBorder="1" applyAlignment="1">
      <alignment horizontal="left" vertical="center" wrapText="1"/>
      <protection/>
    </xf>
    <xf numFmtId="164" fontId="0" fillId="0" borderId="5" xfId="0" applyNumberForma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0" fillId="0" borderId="0" xfId="20" applyFont="1" applyAlignment="1">
      <alignment horizontal="center" vertical="center" wrapText="1"/>
      <protection/>
    </xf>
    <xf numFmtId="0" fontId="20" fillId="0" borderId="0" xfId="20" applyFont="1" applyAlignment="1">
      <alignment vertical="center" wrapText="1"/>
      <protection/>
    </xf>
    <xf numFmtId="0" fontId="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center"/>
    </xf>
    <xf numFmtId="164" fontId="0" fillId="0" borderId="5" xfId="0" applyNumberFormat="1" applyBorder="1" applyAlignment="1">
      <alignment vertical="center" wrapText="1"/>
    </xf>
    <xf numFmtId="166" fontId="0" fillId="0" borderId="5" xfId="0" applyNumberFormat="1" applyBorder="1" applyAlignment="1">
      <alignment vertical="center" wrapText="1"/>
    </xf>
    <xf numFmtId="165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3" fillId="0" borderId="0" xfId="20" applyFont="1" applyBorder="1" applyAlignment="1">
      <alignment horizontal="left" vertical="center" wrapText="1"/>
      <protection/>
    </xf>
    <xf numFmtId="0" fontId="6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Normalny 4" xfId="22"/>
  </cellStyles>
  <dxfs count="9"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general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family val="2"/>
        <color auto="1"/>
      </font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family val="2"/>
        <color theme="0"/>
      </font>
      <fill>
        <patternFill patternType="solid">
          <bgColor rgb="FF0070C0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D43" totalsRowShown="0" headerRowDxfId="8" dataDxfId="6" tableBorderDxfId="5" headerRowBorderDxfId="7" totalsRowBorderDxfId="4">
  <tableColumns count="4">
    <tableColumn id="1" name="Lp" dataDxfId="3"/>
    <tableColumn id="2" name="Kod procedury według klasyfikacji _x000A_ICD-9" dataDxfId="2"/>
    <tableColumn id="3" name="Kod świadczeniodawcy" dataDxfId="1"/>
    <tableColumn id="4" name="Nazwa procedu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 topLeftCell="A16">
      <selection activeCell="A1" sqref="A1:D1"/>
    </sheetView>
  </sheetViews>
  <sheetFormatPr defaultColWidth="9.140625" defaultRowHeight="15"/>
  <cols>
    <col min="1" max="1" width="6.421875" style="1" customWidth="1"/>
    <col min="2" max="2" width="25.7109375" style="1" customWidth="1"/>
    <col min="3" max="3" width="23.28125" style="1" customWidth="1"/>
    <col min="4" max="4" width="63.7109375" style="1" customWidth="1"/>
    <col min="5" max="16384" width="8.8515625" style="1" customWidth="1"/>
  </cols>
  <sheetData>
    <row r="1" spans="1:4" ht="34.8" customHeight="1">
      <c r="A1" s="105" t="s">
        <v>231</v>
      </c>
      <c r="B1" s="105"/>
      <c r="C1" s="105"/>
      <c r="D1" s="105"/>
    </row>
    <row r="2" spans="1:4" ht="51.6" customHeight="1">
      <c r="A2" s="2" t="s">
        <v>0</v>
      </c>
      <c r="B2" s="3" t="s">
        <v>1</v>
      </c>
      <c r="C2" s="3" t="s">
        <v>2</v>
      </c>
      <c r="D2" s="4" t="s">
        <v>3</v>
      </c>
    </row>
    <row r="3" spans="1:7" ht="27.6" customHeight="1">
      <c r="A3" s="5">
        <v>1</v>
      </c>
      <c r="B3" s="6" t="s">
        <v>20</v>
      </c>
      <c r="C3" s="6" t="s">
        <v>20</v>
      </c>
      <c r="D3" s="8" t="s">
        <v>21</v>
      </c>
      <c r="G3"/>
    </row>
    <row r="4" spans="1:7" ht="27.6" customHeight="1">
      <c r="A4" s="5">
        <v>2</v>
      </c>
      <c r="B4" s="6" t="s">
        <v>18</v>
      </c>
      <c r="C4" s="6" t="s">
        <v>18</v>
      </c>
      <c r="D4" s="8" t="s">
        <v>19</v>
      </c>
      <c r="G4"/>
    </row>
    <row r="5" spans="1:7" ht="27.6" customHeight="1">
      <c r="A5" s="5">
        <v>3</v>
      </c>
      <c r="B5" s="6" t="s">
        <v>20</v>
      </c>
      <c r="C5" s="6" t="s">
        <v>86</v>
      </c>
      <c r="D5" s="8" t="s">
        <v>87</v>
      </c>
      <c r="G5"/>
    </row>
    <row r="6" spans="1:4" ht="27.6" customHeight="1">
      <c r="A6" s="5">
        <v>4</v>
      </c>
      <c r="B6" s="6" t="s">
        <v>18</v>
      </c>
      <c r="C6" s="6" t="s">
        <v>84</v>
      </c>
      <c r="D6" s="8" t="s">
        <v>85</v>
      </c>
    </row>
    <row r="7" spans="1:4" ht="27.6" customHeight="1">
      <c r="A7" s="5">
        <v>5</v>
      </c>
      <c r="B7" s="10" t="s">
        <v>20</v>
      </c>
      <c r="C7" s="10" t="s">
        <v>90</v>
      </c>
      <c r="D7" s="11" t="s">
        <v>91</v>
      </c>
    </row>
    <row r="8" spans="1:4" ht="27.6" customHeight="1">
      <c r="A8" s="5">
        <v>6</v>
      </c>
      <c r="B8" s="6" t="s">
        <v>18</v>
      </c>
      <c r="C8" s="6" t="s">
        <v>88</v>
      </c>
      <c r="D8" s="8" t="s">
        <v>89</v>
      </c>
    </row>
    <row r="9" spans="1:4" ht="27.6" customHeight="1">
      <c r="A9" s="5">
        <v>7</v>
      </c>
      <c r="B9" s="6" t="s">
        <v>20</v>
      </c>
      <c r="C9" s="6" t="s">
        <v>52</v>
      </c>
      <c r="D9" s="8" t="s">
        <v>53</v>
      </c>
    </row>
    <row r="10" spans="1:4" ht="27.6" customHeight="1">
      <c r="A10" s="5">
        <v>8</v>
      </c>
      <c r="B10" s="6" t="s">
        <v>18</v>
      </c>
      <c r="C10" s="6" t="s">
        <v>50</v>
      </c>
      <c r="D10" s="8" t="s">
        <v>51</v>
      </c>
    </row>
    <row r="11" spans="1:4" ht="27.6" customHeight="1">
      <c r="A11" s="5">
        <v>9</v>
      </c>
      <c r="B11" s="6" t="s">
        <v>77</v>
      </c>
      <c r="C11" s="6" t="s">
        <v>77</v>
      </c>
      <c r="D11" s="8" t="s">
        <v>78</v>
      </c>
    </row>
    <row r="12" spans="1:4" ht="27.6" customHeight="1">
      <c r="A12" s="5">
        <v>10</v>
      </c>
      <c r="B12" s="6" t="s">
        <v>75</v>
      </c>
      <c r="C12" s="6" t="s">
        <v>75</v>
      </c>
      <c r="D12" s="8" t="s">
        <v>76</v>
      </c>
    </row>
    <row r="13" spans="1:4" s="52" customFormat="1" ht="27.6" customHeight="1">
      <c r="A13" s="5">
        <v>11</v>
      </c>
      <c r="B13" s="50" t="s">
        <v>70</v>
      </c>
      <c r="C13" s="50" t="s">
        <v>70</v>
      </c>
      <c r="D13" s="51" t="s">
        <v>72</v>
      </c>
    </row>
    <row r="14" spans="1:4" s="52" customFormat="1" ht="27.6" customHeight="1">
      <c r="A14" s="5">
        <v>12</v>
      </c>
      <c r="B14" s="50" t="s">
        <v>160</v>
      </c>
      <c r="C14" s="50" t="s">
        <v>160</v>
      </c>
      <c r="D14" s="51" t="s">
        <v>71</v>
      </c>
    </row>
    <row r="15" spans="1:7" ht="27.6" customHeight="1">
      <c r="A15" s="5">
        <v>13</v>
      </c>
      <c r="B15" s="6" t="s">
        <v>35</v>
      </c>
      <c r="C15" s="6" t="s">
        <v>36</v>
      </c>
      <c r="D15" s="8" t="s">
        <v>37</v>
      </c>
      <c r="G15"/>
    </row>
    <row r="16" spans="1:7" ht="27.6" customHeight="1">
      <c r="A16" s="5">
        <v>14</v>
      </c>
      <c r="B16" s="6" t="s">
        <v>32</v>
      </c>
      <c r="C16" s="6" t="s">
        <v>33</v>
      </c>
      <c r="D16" s="8" t="s">
        <v>34</v>
      </c>
      <c r="G16"/>
    </row>
    <row r="17" spans="1:7" ht="27.6" customHeight="1">
      <c r="A17" s="5">
        <v>15</v>
      </c>
      <c r="B17" s="6" t="s">
        <v>35</v>
      </c>
      <c r="C17" s="6" t="s">
        <v>40</v>
      </c>
      <c r="D17" s="8" t="s">
        <v>41</v>
      </c>
      <c r="G17"/>
    </row>
    <row r="18" spans="1:7" ht="27.6" customHeight="1">
      <c r="A18" s="5">
        <v>16</v>
      </c>
      <c r="B18" s="6" t="s">
        <v>32</v>
      </c>
      <c r="C18" s="6" t="s">
        <v>38</v>
      </c>
      <c r="D18" s="9" t="s">
        <v>39</v>
      </c>
      <c r="G18"/>
    </row>
    <row r="19" spans="1:7" ht="27.6" customHeight="1">
      <c r="A19" s="5">
        <v>17</v>
      </c>
      <c r="B19" s="6" t="s">
        <v>4</v>
      </c>
      <c r="C19" s="6" t="s">
        <v>5</v>
      </c>
      <c r="D19" s="7" t="s">
        <v>6</v>
      </c>
      <c r="G19"/>
    </row>
    <row r="20" spans="1:7" ht="27.6" customHeight="1">
      <c r="A20" s="5">
        <v>18</v>
      </c>
      <c r="B20" s="6" t="s">
        <v>4</v>
      </c>
      <c r="C20" s="6" t="s">
        <v>12</v>
      </c>
      <c r="D20" s="8" t="s">
        <v>13</v>
      </c>
      <c r="G20"/>
    </row>
    <row r="21" spans="1:7" ht="27.6" customHeight="1">
      <c r="A21" s="5">
        <v>19</v>
      </c>
      <c r="B21" s="6" t="s">
        <v>4</v>
      </c>
      <c r="C21" s="6" t="s">
        <v>16</v>
      </c>
      <c r="D21" s="8" t="s">
        <v>17</v>
      </c>
      <c r="G21"/>
    </row>
    <row r="22" spans="1:7" ht="27.6" customHeight="1">
      <c r="A22" s="5">
        <v>20</v>
      </c>
      <c r="B22" s="6" t="s">
        <v>4</v>
      </c>
      <c r="C22" s="6" t="s">
        <v>7</v>
      </c>
      <c r="D22" s="8" t="s">
        <v>8</v>
      </c>
      <c r="G22"/>
    </row>
    <row r="23" spans="1:7" ht="27.6" customHeight="1">
      <c r="A23" s="5">
        <v>21</v>
      </c>
      <c r="B23" s="6" t="s">
        <v>9</v>
      </c>
      <c r="C23" s="6" t="s">
        <v>10</v>
      </c>
      <c r="D23" s="8" t="s">
        <v>11</v>
      </c>
      <c r="G23"/>
    </row>
    <row r="24" spans="1:7" ht="27.6" customHeight="1">
      <c r="A24" s="5">
        <v>22</v>
      </c>
      <c r="B24" s="6" t="s">
        <v>9</v>
      </c>
      <c r="C24" s="6" t="s">
        <v>14</v>
      </c>
      <c r="D24" s="7" t="s">
        <v>15</v>
      </c>
      <c r="G24"/>
    </row>
    <row r="25" spans="1:7" ht="27.6" customHeight="1">
      <c r="A25" s="5">
        <v>23</v>
      </c>
      <c r="B25" s="6" t="s">
        <v>25</v>
      </c>
      <c r="C25" s="6" t="s">
        <v>26</v>
      </c>
      <c r="D25" s="8" t="s">
        <v>27</v>
      </c>
      <c r="G25"/>
    </row>
    <row r="26" spans="1:7" ht="27.6" customHeight="1">
      <c r="A26" s="5">
        <v>24</v>
      </c>
      <c r="B26" s="6" t="s">
        <v>22</v>
      </c>
      <c r="C26" s="6" t="s">
        <v>23</v>
      </c>
      <c r="D26" s="8" t="s">
        <v>24</v>
      </c>
      <c r="G26"/>
    </row>
    <row r="27" spans="1:4" ht="27.6" customHeight="1">
      <c r="A27" s="5">
        <v>25</v>
      </c>
      <c r="B27" s="6" t="s">
        <v>25</v>
      </c>
      <c r="C27" s="6" t="s">
        <v>68</v>
      </c>
      <c r="D27" s="8" t="s">
        <v>69</v>
      </c>
    </row>
    <row r="28" spans="1:4" ht="27.6" customHeight="1">
      <c r="A28" s="5">
        <v>26</v>
      </c>
      <c r="B28" s="6" t="s">
        <v>22</v>
      </c>
      <c r="C28" s="6" t="s">
        <v>66</v>
      </c>
      <c r="D28" s="8" t="s">
        <v>67</v>
      </c>
    </row>
    <row r="29" spans="1:7" ht="27.6" customHeight="1">
      <c r="A29" s="5">
        <v>27</v>
      </c>
      <c r="B29" s="6" t="s">
        <v>25</v>
      </c>
      <c r="C29" s="6" t="s">
        <v>30</v>
      </c>
      <c r="D29" s="8" t="s">
        <v>31</v>
      </c>
      <c r="G29"/>
    </row>
    <row r="30" spans="1:7" ht="27.6" customHeight="1">
      <c r="A30" s="5">
        <v>28</v>
      </c>
      <c r="B30" s="6" t="s">
        <v>22</v>
      </c>
      <c r="C30" s="6" t="s">
        <v>28</v>
      </c>
      <c r="D30" s="8" t="s">
        <v>29</v>
      </c>
      <c r="G30"/>
    </row>
    <row r="31" spans="1:4" ht="27.6" customHeight="1">
      <c r="A31" s="5">
        <v>29</v>
      </c>
      <c r="B31" s="6" t="s">
        <v>79</v>
      </c>
      <c r="C31" s="6" t="s">
        <v>82</v>
      </c>
      <c r="D31" s="8" t="s">
        <v>83</v>
      </c>
    </row>
    <row r="32" spans="1:4" ht="27.6" customHeight="1">
      <c r="A32" s="5">
        <v>30</v>
      </c>
      <c r="B32" s="6" t="s">
        <v>79</v>
      </c>
      <c r="C32" s="6" t="s">
        <v>80</v>
      </c>
      <c r="D32" s="8" t="s">
        <v>81</v>
      </c>
    </row>
    <row r="33" spans="1:4" ht="27.6" customHeight="1">
      <c r="A33" s="5">
        <v>31</v>
      </c>
      <c r="B33" s="6" t="s">
        <v>73</v>
      </c>
      <c r="C33" s="6" t="s">
        <v>73</v>
      </c>
      <c r="D33" s="8" t="s">
        <v>74</v>
      </c>
    </row>
    <row r="34" spans="1:4" ht="27.6" customHeight="1">
      <c r="A34" s="5">
        <v>32</v>
      </c>
      <c r="B34" s="6" t="s">
        <v>64</v>
      </c>
      <c r="C34" s="6" t="s">
        <v>64</v>
      </c>
      <c r="D34" s="8" t="s">
        <v>65</v>
      </c>
    </row>
    <row r="35" spans="1:4" ht="27.6" customHeight="1">
      <c r="A35" s="5">
        <v>33</v>
      </c>
      <c r="B35" s="6" t="s">
        <v>62</v>
      </c>
      <c r="C35" s="6" t="s">
        <v>62</v>
      </c>
      <c r="D35" s="8" t="s">
        <v>63</v>
      </c>
    </row>
    <row r="36" spans="1:4" ht="27.6" customHeight="1">
      <c r="A36" s="5">
        <v>34</v>
      </c>
      <c r="B36" s="6" t="s">
        <v>60</v>
      </c>
      <c r="C36" s="6" t="s">
        <v>60</v>
      </c>
      <c r="D36" s="8" t="s">
        <v>61</v>
      </c>
    </row>
    <row r="37" spans="1:4" ht="27.6" customHeight="1">
      <c r="A37" s="5">
        <v>35</v>
      </c>
      <c r="B37" s="6" t="s">
        <v>58</v>
      </c>
      <c r="C37" s="6" t="s">
        <v>58</v>
      </c>
      <c r="D37" s="8" t="s">
        <v>59</v>
      </c>
    </row>
    <row r="38" spans="1:4" ht="27.6" customHeight="1">
      <c r="A38" s="5">
        <v>36</v>
      </c>
      <c r="B38" s="6" t="s">
        <v>56</v>
      </c>
      <c r="C38" s="6" t="s">
        <v>56</v>
      </c>
      <c r="D38" s="8" t="s">
        <v>57</v>
      </c>
    </row>
    <row r="39" spans="1:4" ht="27.6" customHeight="1">
      <c r="A39" s="5">
        <v>37</v>
      </c>
      <c r="B39" s="6" t="s">
        <v>54</v>
      </c>
      <c r="C39" s="6" t="s">
        <v>54</v>
      </c>
      <c r="D39" s="8" t="s">
        <v>55</v>
      </c>
    </row>
    <row r="40" spans="1:4" ht="27.6" customHeight="1">
      <c r="A40" s="5">
        <v>38</v>
      </c>
      <c r="B40" s="6" t="s">
        <v>48</v>
      </c>
      <c r="C40" s="6" t="s">
        <v>48</v>
      </c>
      <c r="D40" s="7" t="s">
        <v>49</v>
      </c>
    </row>
    <row r="41" spans="1:4" ht="27.6" customHeight="1">
      <c r="A41" s="5">
        <v>39</v>
      </c>
      <c r="B41" s="6" t="s">
        <v>46</v>
      </c>
      <c r="C41" s="6" t="s">
        <v>46</v>
      </c>
      <c r="D41" s="7" t="s">
        <v>47</v>
      </c>
    </row>
    <row r="42" spans="1:4" ht="27.6" customHeight="1">
      <c r="A42" s="5">
        <v>40</v>
      </c>
      <c r="B42" s="6" t="s">
        <v>44</v>
      </c>
      <c r="C42" s="6" t="s">
        <v>44</v>
      </c>
      <c r="D42" s="8" t="s">
        <v>45</v>
      </c>
    </row>
    <row r="43" spans="1:7" ht="27.6" customHeight="1">
      <c r="A43" s="5">
        <v>41</v>
      </c>
      <c r="B43" s="6" t="s">
        <v>42</v>
      </c>
      <c r="C43" s="6" t="s">
        <v>42</v>
      </c>
      <c r="D43" s="8" t="s">
        <v>43</v>
      </c>
      <c r="G43"/>
    </row>
    <row r="46" spans="1:4" s="89" customFormat="1" ht="31.2" customHeight="1">
      <c r="A46" s="88"/>
      <c r="B46" s="88" t="s">
        <v>229</v>
      </c>
      <c r="D46" s="88" t="s">
        <v>230</v>
      </c>
    </row>
  </sheetData>
  <mergeCells count="1">
    <mergeCell ref="A1:D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D458-CFB4-4D86-AAEB-35776EBE6109}">
  <dimension ref="A1:H36"/>
  <sheetViews>
    <sheetView workbookViewId="0" topLeftCell="A4">
      <selection activeCell="E30" sqref="E3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91</v>
      </c>
      <c r="C1" s="122"/>
      <c r="D1" s="122"/>
    </row>
    <row r="2" spans="1:4" s="1" customFormat="1" ht="23.4" customHeight="1">
      <c r="A2" s="12" t="s">
        <v>92</v>
      </c>
      <c r="B2" s="56" t="s">
        <v>90</v>
      </c>
      <c r="C2" s="57"/>
      <c r="D2" s="57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30</v>
      </c>
      <c r="F29" s="36">
        <f>C23</f>
        <v>1.6703083655013022</v>
      </c>
      <c r="G29" s="36">
        <f>(E29/C29)*F29</f>
        <v>50.10925096503907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20</v>
      </c>
      <c r="F30" s="20">
        <f>C24</f>
        <v>0.8300405440104168</v>
      </c>
      <c r="G30" s="20">
        <f>(E30/C30)*F30</f>
        <v>16.600810880208336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66.7100618452474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66.7100618452474</v>
      </c>
    </row>
    <row r="36" spans="1:3" s="12" customFormat="1" ht="27" customHeight="1">
      <c r="A36" s="117" t="s">
        <v>123</v>
      </c>
      <c r="B36" s="117"/>
      <c r="C36" s="45">
        <f>SUM(C34:C35)</f>
        <v>69.64260434524739</v>
      </c>
    </row>
  </sheetData>
  <mergeCells count="5">
    <mergeCell ref="B1:D1"/>
    <mergeCell ref="A31:F31"/>
    <mergeCell ref="A34:B34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5DEA-35F5-4FD2-8AFF-4758A4367AE1}">
  <dimension ref="A1:H47"/>
  <sheetViews>
    <sheetView workbookViewId="0" topLeftCell="A10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89</v>
      </c>
      <c r="C1" s="122"/>
      <c r="D1" s="122"/>
      <c r="E1" s="122"/>
    </row>
    <row r="2" spans="1:4" s="1" customFormat="1" ht="23.4" customHeight="1">
      <c r="A2" s="12" t="s">
        <v>92</v>
      </c>
      <c r="B2" s="53" t="s">
        <v>88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40</v>
      </c>
      <c r="F39" s="36">
        <f>C32</f>
        <v>1.6703083655013022</v>
      </c>
      <c r="G39" s="36">
        <f>(E39/C39)*F39</f>
        <v>66.81233462005208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25</v>
      </c>
      <c r="F40" s="20">
        <f>C33</f>
        <v>0.8300405440104168</v>
      </c>
      <c r="G40" s="20">
        <f>(E40/C40)*F40</f>
        <v>20.75101360026042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25</v>
      </c>
      <c r="F41" s="20">
        <f>C34</f>
        <v>0.7489339890277779</v>
      </c>
      <c r="G41" s="20">
        <f>(E41/C41)*F41</f>
        <v>18.723349725694447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106.28669794600695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106.28669794600695</v>
      </c>
    </row>
    <row r="47" spans="1:3" s="12" customFormat="1" ht="27" customHeight="1">
      <c r="A47" s="117" t="s">
        <v>123</v>
      </c>
      <c r="B47" s="117"/>
      <c r="C47" s="45">
        <f>SUM(C45:C46)</f>
        <v>117.99814044600696</v>
      </c>
    </row>
  </sheetData>
  <mergeCells count="5">
    <mergeCell ref="A42:F42"/>
    <mergeCell ref="A45:B45"/>
    <mergeCell ref="A46:B46"/>
    <mergeCell ref="A47:B47"/>
    <mergeCell ref="B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A6B5-40B3-4E5B-AC84-3A2F25DE8F5F}">
  <dimension ref="A1:H36"/>
  <sheetViews>
    <sheetView workbookViewId="0" topLeftCell="A1">
      <selection activeCell="I12" sqref="I12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53</v>
      </c>
      <c r="C1" s="122"/>
      <c r="D1" s="122"/>
    </row>
    <row r="2" spans="1:4" s="1" customFormat="1" ht="23.4" customHeight="1">
      <c r="A2" s="12" t="s">
        <v>92</v>
      </c>
      <c r="B2" s="53" t="s">
        <v>52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B1:D1"/>
    <mergeCell ref="A31:F31"/>
    <mergeCell ref="A34:B34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CC68-57B7-4E37-A64A-CC409F25399F}">
  <dimension ref="A1:H47"/>
  <sheetViews>
    <sheetView workbookViewId="0" topLeftCell="A10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51</v>
      </c>
      <c r="C1" s="122"/>
      <c r="D1" s="122"/>
      <c r="E1" s="122"/>
    </row>
    <row r="2" spans="1:4" s="1" customFormat="1" ht="23.4" customHeight="1">
      <c r="A2" s="12" t="s">
        <v>92</v>
      </c>
      <c r="B2" s="53" t="s">
        <v>50</v>
      </c>
      <c r="C2" s="58"/>
      <c r="D2" s="58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25</v>
      </c>
      <c r="F39" s="36">
        <f>C32</f>
        <v>1.6703083655013022</v>
      </c>
      <c r="G39" s="36">
        <f>(E39/C39)*F39</f>
        <v>41.75770913753256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73.33719979829645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73.33719979829645</v>
      </c>
    </row>
    <row r="47" spans="1:3" s="12" customFormat="1" ht="27" customHeight="1">
      <c r="A47" s="117" t="s">
        <v>123</v>
      </c>
      <c r="B47" s="117"/>
      <c r="C47" s="45">
        <f>SUM(C45:C46)</f>
        <v>85.04864229829646</v>
      </c>
    </row>
  </sheetData>
  <mergeCells count="5">
    <mergeCell ref="A42:F42"/>
    <mergeCell ref="A45:B45"/>
    <mergeCell ref="A46:B46"/>
    <mergeCell ref="A47:B47"/>
    <mergeCell ref="B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0BA3-79CC-4369-9ED9-F7F864BADC09}">
  <dimension ref="A1:H36"/>
  <sheetViews>
    <sheetView workbookViewId="0" topLeftCell="A1">
      <selection activeCell="E30" sqref="E3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78</v>
      </c>
      <c r="C1" s="122"/>
      <c r="D1" s="122"/>
    </row>
    <row r="2" spans="1:4" s="1" customFormat="1" ht="23.4" customHeight="1">
      <c r="A2" s="12" t="s">
        <v>92</v>
      </c>
      <c r="B2" s="53" t="s">
        <v>77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B1:D1"/>
    <mergeCell ref="A31:F31"/>
    <mergeCell ref="A34:B34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8C4D-03A5-462B-9F31-09E8AD4EFA76}">
  <dimension ref="A1:H47"/>
  <sheetViews>
    <sheetView workbookViewId="0" topLeftCell="A10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76</v>
      </c>
      <c r="C1" s="122"/>
      <c r="D1" s="122"/>
      <c r="E1" s="122"/>
    </row>
    <row r="2" spans="1:4" s="1" customFormat="1" ht="23.4" customHeight="1">
      <c r="A2" s="12" t="s">
        <v>92</v>
      </c>
      <c r="B2" s="53" t="s">
        <v>75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26.4" customHeight="1">
      <c r="A11" s="17" t="str">
        <f>'Przykładowe ceny materiałów'!A14</f>
        <v>MG-TK-012</v>
      </c>
      <c r="B11" s="17" t="str">
        <f>'Przykładowe ceny materiałów'!B14</f>
        <v>Wenflon</v>
      </c>
      <c r="C11" s="72" t="str">
        <f>'Przykładowe ceny materiałów'!C14</f>
        <v>materiał jednorazowy</v>
      </c>
      <c r="D11" s="35">
        <v>1</v>
      </c>
      <c r="E11" s="73" t="str">
        <f>'Przykładowe ceny materiałów'!D14</f>
        <v>szt</v>
      </c>
      <c r="F11" s="18">
        <v>1</v>
      </c>
      <c r="G11" s="19">
        <f>'Przykładowe ceny materiałów'!E14</f>
        <v>2.29</v>
      </c>
      <c r="H11" s="20">
        <f>(F11/D11)*G11</f>
        <v>2.29</v>
      </c>
    </row>
    <row r="12" spans="1:8" s="14" customFormat="1" ht="26.4" customHeight="1">
      <c r="A12" s="17" t="str">
        <f>'Przykładowe ceny materiałów'!A15</f>
        <v>MG-TK-013</v>
      </c>
      <c r="B12" s="17" t="str">
        <f>'Przykładowe ceny materiałów'!B15</f>
        <v>Nakłuwacz - Mini Spike</v>
      </c>
      <c r="C12" s="72" t="str">
        <f>'Przykładowe ceny materiałów'!C15</f>
        <v>materiał jednorazowy</v>
      </c>
      <c r="D12" s="35">
        <v>2</v>
      </c>
      <c r="E12" s="73" t="str">
        <f>'Przykładowe ceny materiałów'!D15</f>
        <v>szt</v>
      </c>
      <c r="F12" s="18">
        <v>1</v>
      </c>
      <c r="G12" s="19">
        <f>'Przykładowe ceny materiałów'!E15</f>
        <v>3.19</v>
      </c>
      <c r="H12" s="20">
        <f aca="true" t="shared" si="0" ref="H12:H18">(F12/D12)*G12</f>
        <v>1.595</v>
      </c>
    </row>
    <row r="13" spans="1:8" s="14" customFormat="1" ht="28.8" customHeight="1">
      <c r="A13" s="17" t="str">
        <f>'Przykładowe ceny materiałów'!A16</f>
        <v>MG-TK-014</v>
      </c>
      <c r="B13" s="17" t="str">
        <f>'Przykładowe ceny materiałów'!B16</f>
        <v>Staza gumowa
Opakowanie = 25 szt.</v>
      </c>
      <c r="C13" s="72" t="str">
        <f>'Przykładowe ceny materiałów'!C16</f>
        <v>materiał jednorazowy</v>
      </c>
      <c r="D13" s="35">
        <v>25</v>
      </c>
      <c r="E13" s="73" t="str">
        <f>'Przykładowe ceny materiałów'!D16</f>
        <v>opakowanie</v>
      </c>
      <c r="F13" s="18">
        <v>1</v>
      </c>
      <c r="G13" s="19">
        <f>'Przykładowe ceny materiałów'!E16</f>
        <v>14.79</v>
      </c>
      <c r="H13" s="20">
        <f t="shared" si="0"/>
        <v>0.5916</v>
      </c>
    </row>
    <row r="14" spans="1:8" s="14" customFormat="1" ht="27.6" customHeight="1">
      <c r="A14" s="17" t="str">
        <f>'Przykładowe ceny materiałów'!A17</f>
        <v>MG-TK-015</v>
      </c>
      <c r="B14" s="17" t="str">
        <f>'Przykładowe ceny materiałów'!B17</f>
        <v>Gazik do dezynfekcji Med-Higienic</v>
      </c>
      <c r="C14" s="72" t="str">
        <f>'Przykładowe ceny materiałów'!C17</f>
        <v>materiał jednorazowy</v>
      </c>
      <c r="D14" s="35">
        <v>1</v>
      </c>
      <c r="E14" s="73" t="str">
        <f>'Przykładowe ceny materiałów'!D17</f>
        <v>szt</v>
      </c>
      <c r="F14" s="18">
        <v>1</v>
      </c>
      <c r="G14" s="19">
        <f>'Przykładowe ceny materiałów'!E17</f>
        <v>0.1598</v>
      </c>
      <c r="H14" s="20">
        <f t="shared" si="0"/>
        <v>0.1598</v>
      </c>
    </row>
    <row r="15" spans="1:8" s="14" customFormat="1" ht="27.6" customHeight="1">
      <c r="A15" s="18" t="str">
        <f>'Przykładowe ceny materiałów'!A19</f>
        <v>MG-TK-017</v>
      </c>
      <c r="B15" s="17" t="str">
        <f>'Przykładowe ceny materiałów'!B19</f>
        <v>Plaster  micropore 3m</v>
      </c>
      <c r="C15" s="72" t="str">
        <f>'Przykładowe ceny materiałów'!C19</f>
        <v>materiał jednorazowy</v>
      </c>
      <c r="D15" s="35">
        <v>20</v>
      </c>
      <c r="E15" s="73" t="str">
        <f>'Przykładowe ceny materiałów'!D19</f>
        <v>rolka</v>
      </c>
      <c r="F15" s="18">
        <v>1</v>
      </c>
      <c r="G15" s="19">
        <f>'Przykładowe ceny materiałów'!E19</f>
        <v>2.3</v>
      </c>
      <c r="H15" s="20">
        <f t="shared" si="0"/>
        <v>0.11499999999999999</v>
      </c>
    </row>
    <row r="16" spans="1:8" s="14" customFormat="1" ht="27.6" customHeight="1">
      <c r="A16" s="18" t="str">
        <f>'Przykładowe ceny materiałów'!A20</f>
        <v>MG-TK-018</v>
      </c>
      <c r="B16" s="17" t="str">
        <f>'Przykładowe ceny materiałów'!B20</f>
        <v>Strzykawka 20 ml</v>
      </c>
      <c r="C16" s="72" t="str">
        <f>'Przykładowe ceny materiałów'!C20</f>
        <v>materiał jednorazowy</v>
      </c>
      <c r="D16" s="35">
        <v>1</v>
      </c>
      <c r="E16" s="73" t="str">
        <f>'Przykładowe ceny materiałów'!D20</f>
        <v>szt</v>
      </c>
      <c r="F16" s="18">
        <v>1</v>
      </c>
      <c r="G16" s="19">
        <f>'Przykładowe ceny materiałów'!E20</f>
        <v>0.17</v>
      </c>
      <c r="H16" s="20">
        <f t="shared" si="0"/>
        <v>0.17</v>
      </c>
    </row>
    <row r="17" spans="1:8" s="14" customFormat="1" ht="27.6" customHeight="1">
      <c r="A17" s="18" t="str">
        <f>'Przykładowe ceny materiałów'!A24</f>
        <v>MG-TK-022</v>
      </c>
      <c r="B17" s="17" t="str">
        <f>'Przykładowe ceny materiałów'!B24</f>
        <v>Igła j/u 1,2</v>
      </c>
      <c r="C17" s="72" t="str">
        <f>'Przykładowe ceny materiałów'!C24</f>
        <v>materiał jednorazowy</v>
      </c>
      <c r="D17" s="35">
        <v>100</v>
      </c>
      <c r="E17" s="73" t="str">
        <f>'Przykładowe ceny materiałów'!D24</f>
        <v>opakowanie</v>
      </c>
      <c r="F17" s="18">
        <v>1</v>
      </c>
      <c r="G17" s="19">
        <f>'Przykładowe ceny materiałów'!E24</f>
        <v>5.25</v>
      </c>
      <c r="H17" s="20">
        <f t="shared" si="0"/>
        <v>0.0525</v>
      </c>
    </row>
    <row r="18" spans="1:8" s="14" customFormat="1" ht="27.6" customHeight="1">
      <c r="A18" s="18" t="str">
        <f>'Przykładowe ceny materiałów'!A21</f>
        <v>MG-TK-019</v>
      </c>
      <c r="B18" s="17" t="str">
        <f>'Przykładowe ceny materiałów'!B21</f>
        <v>0,9% NaCl-  flakon 250 ml</v>
      </c>
      <c r="C18" s="72" t="str">
        <f>'Przykładowe ceny materiałów'!C21</f>
        <v>płyn infuzyjny</v>
      </c>
      <c r="D18" s="74">
        <v>2</v>
      </c>
      <c r="E18" s="73" t="str">
        <f>'Przykładowe ceny materiałów'!D21</f>
        <v>flakon</v>
      </c>
      <c r="F18" s="75">
        <v>1</v>
      </c>
      <c r="G18" s="19">
        <f>'Przykładowe ceny materiałów'!E21</f>
        <v>1.49</v>
      </c>
      <c r="H18" s="20">
        <f t="shared" si="0"/>
        <v>0.745</v>
      </c>
    </row>
    <row r="19" spans="1:8" s="14" customFormat="1" ht="30.6" customHeight="1">
      <c r="A19" s="18" t="str">
        <f>'Przykładowe ceny materiałów'!A20</f>
        <v>MG-TK-018</v>
      </c>
      <c r="B19" s="18" t="str">
        <f>'Przykładowe ceny materiałów'!B20</f>
        <v>Strzykawka 20 ml</v>
      </c>
      <c r="C19" s="76" t="str">
        <f>'Przykładowe ceny materiałów'!C20</f>
        <v>materiał jednorazowy</v>
      </c>
      <c r="D19" s="35">
        <v>4000</v>
      </c>
      <c r="E19" s="73" t="str">
        <f>'Przykładowe ceny materiałów'!D20</f>
        <v>szt</v>
      </c>
      <c r="F19" s="18">
        <v>1</v>
      </c>
      <c r="G19" s="20">
        <f>'Przykładowe ceny materiałów'!E20</f>
        <v>0.17</v>
      </c>
      <c r="H19" s="20">
        <f>(F19/D19)*G19</f>
        <v>4.25E-05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aca="true" t="shared" si="1" ref="H20">(F20/D20)*G20</f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11.6589425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2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2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25</v>
      </c>
      <c r="F39" s="36">
        <f>C32</f>
        <v>1.6703083655013022</v>
      </c>
      <c r="G39" s="36">
        <f>(E39/C39)*F39</f>
        <v>41.75770913753256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73.33719979829645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11.6589425</v>
      </c>
    </row>
    <row r="46" spans="1:3" s="1" customFormat="1" ht="27" customHeight="1">
      <c r="A46" s="116" t="s">
        <v>122</v>
      </c>
      <c r="B46" s="116"/>
      <c r="C46" s="30">
        <f>G42</f>
        <v>73.33719979829645</v>
      </c>
    </row>
    <row r="47" spans="1:3" s="12" customFormat="1" ht="27" customHeight="1">
      <c r="A47" s="117" t="s">
        <v>123</v>
      </c>
      <c r="B47" s="117"/>
      <c r="C47" s="45">
        <f>SUM(C45:C46)</f>
        <v>84.99614229829645</v>
      </c>
    </row>
  </sheetData>
  <mergeCells count="5">
    <mergeCell ref="A42:F42"/>
    <mergeCell ref="A45:B45"/>
    <mergeCell ref="A46:B46"/>
    <mergeCell ref="A47:B47"/>
    <mergeCell ref="B1:E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07F0-BF7B-4782-AD32-3A29B262CF4E}">
  <dimension ref="A1:H36"/>
  <sheetViews>
    <sheetView workbookViewId="0" topLeftCell="A4">
      <selection activeCell="J30" sqref="J3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72</v>
      </c>
      <c r="C1" s="122"/>
      <c r="D1" s="122"/>
    </row>
    <row r="2" spans="1:4" s="1" customFormat="1" ht="23.4" customHeight="1">
      <c r="A2" s="12" t="s">
        <v>92</v>
      </c>
      <c r="B2" s="53" t="s">
        <v>70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3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35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B1:D1"/>
    <mergeCell ref="A31:F31"/>
    <mergeCell ref="A34:B34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C34D4-F7D0-40F7-898A-6C77AD5BEC38}">
  <dimension ref="A1:H47"/>
  <sheetViews>
    <sheetView workbookViewId="0" topLeftCell="A13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71</v>
      </c>
      <c r="C1" s="122"/>
      <c r="D1" s="122"/>
    </row>
    <row r="2" spans="1:4" s="1" customFormat="1" ht="23.4" customHeight="1">
      <c r="A2" s="12" t="s">
        <v>92</v>
      </c>
      <c r="B2" s="53" t="s">
        <v>160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25</v>
      </c>
      <c r="F39" s="36">
        <f>C32</f>
        <v>1.6703083655013022</v>
      </c>
      <c r="G39" s="36">
        <f>(E39/C39)*F39</f>
        <v>41.75770913753256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73.33719979829645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73.33719979829645</v>
      </c>
    </row>
    <row r="47" spans="1:3" s="12" customFormat="1" ht="27" customHeight="1">
      <c r="A47" s="117" t="s">
        <v>123</v>
      </c>
      <c r="B47" s="117"/>
      <c r="C47" s="45">
        <f>SUM(C45:C46)</f>
        <v>85.04864229829646</v>
      </c>
    </row>
  </sheetData>
  <mergeCells count="5">
    <mergeCell ref="B1:D1"/>
    <mergeCell ref="A42:F42"/>
    <mergeCell ref="A45:B45"/>
    <mergeCell ref="A46:B46"/>
    <mergeCell ref="A47:B4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381F-C9E4-48E3-9D84-2E497EFEFBC7}">
  <dimension ref="A1:H36"/>
  <sheetViews>
    <sheetView workbookViewId="0" topLeftCell="A1">
      <selection activeCell="J34" sqref="J34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37</v>
      </c>
      <c r="C1" s="122"/>
      <c r="D1" s="122"/>
    </row>
    <row r="2" spans="1:4" s="1" customFormat="1" ht="23.4" customHeight="1">
      <c r="A2" s="12" t="s">
        <v>92</v>
      </c>
      <c r="B2" s="53" t="s">
        <v>36</v>
      </c>
      <c r="C2" s="12"/>
      <c r="D2" s="12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25</v>
      </c>
      <c r="F29" s="36">
        <f>C23</f>
        <v>1.6703083655013022</v>
      </c>
      <c r="G29" s="36">
        <f>(E29/C29)*F29</f>
        <v>41.75770913753256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54.20831729768881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54.20831729768881</v>
      </c>
    </row>
    <row r="36" spans="1:3" s="12" customFormat="1" ht="27" customHeight="1">
      <c r="A36" s="117" t="s">
        <v>123</v>
      </c>
      <c r="B36" s="117"/>
      <c r="C36" s="45">
        <f>SUM(C34:C35)</f>
        <v>57.140859797688805</v>
      </c>
    </row>
  </sheetData>
  <mergeCells count="5">
    <mergeCell ref="B1:D1"/>
    <mergeCell ref="A31:F31"/>
    <mergeCell ref="A34:B34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E7828-A2E2-45B1-9EE3-BFDC90867F5B}">
  <dimension ref="A1:H47"/>
  <sheetViews>
    <sheetView workbookViewId="0" topLeftCell="A10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22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34</v>
      </c>
      <c r="C1" s="122"/>
      <c r="D1" s="122"/>
      <c r="E1" s="122"/>
    </row>
    <row r="2" spans="1:5" s="1" customFormat="1" ht="23.4" customHeight="1">
      <c r="A2" s="12" t="s">
        <v>92</v>
      </c>
      <c r="B2" s="53" t="s">
        <v>33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30</v>
      </c>
      <c r="F39" s="36">
        <f>C32</f>
        <v>1.6703083655013022</v>
      </c>
      <c r="G39" s="36">
        <f>(E39/C39)*F39</f>
        <v>50.10925096503907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81.68874162580295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81.68874162580295</v>
      </c>
    </row>
    <row r="47" spans="1:3" s="12" customFormat="1" ht="27" customHeight="1">
      <c r="A47" s="117" t="s">
        <v>123</v>
      </c>
      <c r="B47" s="117"/>
      <c r="C47" s="45">
        <f>SUM(C45:C46)</f>
        <v>93.40018412580295</v>
      </c>
    </row>
  </sheetData>
  <mergeCells count="5">
    <mergeCell ref="A42:F42"/>
    <mergeCell ref="A45:B45"/>
    <mergeCell ref="A46:B46"/>
    <mergeCell ref="A47:B47"/>
    <mergeCell ref="B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1FD9-E1BC-40F4-B151-6303A705D909}">
  <dimension ref="A1:L30"/>
  <sheetViews>
    <sheetView workbookViewId="0" topLeftCell="A25">
      <selection activeCell="C9" sqref="C9"/>
    </sheetView>
  </sheetViews>
  <sheetFormatPr defaultColWidth="9.140625" defaultRowHeight="15"/>
  <cols>
    <col min="1" max="1" width="5.00390625" style="1" customWidth="1"/>
    <col min="2" max="2" width="16.28125" style="1" customWidth="1"/>
    <col min="3" max="3" width="34.7109375" style="1" customWidth="1"/>
    <col min="4" max="4" width="21.28125" style="1" customWidth="1"/>
    <col min="5" max="5" width="26.7109375" style="1" customWidth="1"/>
    <col min="6" max="8" width="8.8515625" style="1" customWidth="1"/>
    <col min="9" max="9" width="12.140625" style="1" customWidth="1"/>
    <col min="10" max="10" width="10.00390625" style="1" customWidth="1"/>
    <col min="11" max="11" width="12.28125" style="1" customWidth="1"/>
    <col min="12" max="12" width="12.421875" style="1" bestFit="1" customWidth="1"/>
    <col min="13" max="13" width="8.8515625" style="1" customWidth="1"/>
    <col min="14" max="14" width="11.421875" style="1" bestFit="1" customWidth="1"/>
    <col min="15" max="16384" width="8.8515625" style="1" customWidth="1"/>
  </cols>
  <sheetData>
    <row r="1" spans="1:5" ht="37.8" customHeight="1">
      <c r="A1" s="106" t="s">
        <v>236</v>
      </c>
      <c r="B1" s="106"/>
      <c r="C1" s="106"/>
      <c r="D1" s="106"/>
      <c r="E1" s="106"/>
    </row>
    <row r="2" spans="1:5" ht="47.4" customHeight="1">
      <c r="A2" s="87" t="s">
        <v>0</v>
      </c>
      <c r="B2" s="87" t="s">
        <v>128</v>
      </c>
      <c r="C2" s="87" t="s">
        <v>129</v>
      </c>
      <c r="D2" s="87" t="s">
        <v>130</v>
      </c>
      <c r="E2" s="87" t="s">
        <v>131</v>
      </c>
    </row>
    <row r="3" spans="1:12" ht="25.2" customHeight="1">
      <c r="A3" s="35">
        <v>1</v>
      </c>
      <c r="B3" s="37" t="s">
        <v>132</v>
      </c>
      <c r="C3" s="37" t="s">
        <v>125</v>
      </c>
      <c r="D3" s="38">
        <v>174145.09</v>
      </c>
      <c r="E3" s="39">
        <f>D3*1.1991</f>
        <v>208817.377419</v>
      </c>
      <c r="L3" s="59"/>
    </row>
    <row r="4" spans="1:12" ht="25.2" customHeight="1">
      <c r="A4" s="35">
        <v>2</v>
      </c>
      <c r="B4" s="37" t="s">
        <v>133</v>
      </c>
      <c r="C4" s="37" t="s">
        <v>125</v>
      </c>
      <c r="D4" s="39">
        <v>163968.96</v>
      </c>
      <c r="E4" s="39">
        <f>D4*1.1991</f>
        <v>196615.179936</v>
      </c>
      <c r="L4" s="59"/>
    </row>
    <row r="5" spans="1:12" ht="25.2" customHeight="1">
      <c r="A5" s="35">
        <v>3</v>
      </c>
      <c r="B5" s="37" t="s">
        <v>134</v>
      </c>
      <c r="C5" s="37" t="s">
        <v>125</v>
      </c>
      <c r="D5" s="39">
        <v>154598.38</v>
      </c>
      <c r="E5" s="39">
        <f>D5*1.1991</f>
        <v>185378.917458</v>
      </c>
      <c r="L5" s="59"/>
    </row>
    <row r="6" spans="1:12" ht="25.2" customHeight="1">
      <c r="A6" s="35">
        <v>4</v>
      </c>
      <c r="B6" s="37" t="s">
        <v>135</v>
      </c>
      <c r="C6" s="37" t="s">
        <v>125</v>
      </c>
      <c r="D6" s="39">
        <v>152976.18</v>
      </c>
      <c r="E6" s="39">
        <f aca="true" t="shared" si="0" ref="E6:E10">D6*1.1991</f>
        <v>183433.737438</v>
      </c>
      <c r="L6" s="59"/>
    </row>
    <row r="7" spans="1:12" ht="25.2" customHeight="1">
      <c r="A7" s="35">
        <v>5</v>
      </c>
      <c r="B7" s="37" t="s">
        <v>136</v>
      </c>
      <c r="C7" s="37" t="s">
        <v>125</v>
      </c>
      <c r="D7" s="39">
        <v>160125.09</v>
      </c>
      <c r="E7" s="39">
        <f t="shared" si="0"/>
        <v>192005.995419</v>
      </c>
      <c r="L7" s="59"/>
    </row>
    <row r="8" spans="1:12" ht="28.2" customHeight="1">
      <c r="A8" s="35">
        <v>6</v>
      </c>
      <c r="B8" s="37" t="s">
        <v>137</v>
      </c>
      <c r="C8" s="37" t="s">
        <v>239</v>
      </c>
      <c r="D8" s="39">
        <v>180000</v>
      </c>
      <c r="E8" s="39">
        <f>D8</f>
        <v>180000</v>
      </c>
      <c r="L8" s="59"/>
    </row>
    <row r="9" spans="1:12" ht="23.4" customHeight="1">
      <c r="A9" s="35">
        <v>7</v>
      </c>
      <c r="B9" s="37" t="s">
        <v>138</v>
      </c>
      <c r="C9" s="37" t="s">
        <v>161</v>
      </c>
      <c r="D9" s="39">
        <v>158117.08</v>
      </c>
      <c r="E9" s="39">
        <f t="shared" si="0"/>
        <v>189598.19062799998</v>
      </c>
      <c r="L9" s="59"/>
    </row>
    <row r="10" spans="1:12" ht="25.2" customHeight="1">
      <c r="A10" s="35">
        <v>8</v>
      </c>
      <c r="B10" s="37" t="s">
        <v>139</v>
      </c>
      <c r="C10" s="37" t="s">
        <v>125</v>
      </c>
      <c r="D10" s="39">
        <v>169716.28</v>
      </c>
      <c r="E10" s="39">
        <f t="shared" si="0"/>
        <v>203506.791348</v>
      </c>
      <c r="L10" s="59"/>
    </row>
    <row r="11" spans="1:5" ht="25.2" customHeight="1">
      <c r="A11" s="107" t="s">
        <v>157</v>
      </c>
      <c r="B11" s="108"/>
      <c r="C11" s="108"/>
      <c r="D11" s="109"/>
      <c r="E11" s="44">
        <f>SUM(E3:E10)/8/12/160</f>
        <v>100.21850193007813</v>
      </c>
    </row>
    <row r="12" spans="1:5" ht="25.2" customHeight="1">
      <c r="A12" s="35">
        <v>1</v>
      </c>
      <c r="B12" s="37" t="s">
        <v>140</v>
      </c>
      <c r="C12" s="37" t="s">
        <v>126</v>
      </c>
      <c r="D12" s="39">
        <v>80898.6</v>
      </c>
      <c r="E12" s="60">
        <f>D12*1.1991</f>
        <v>97005.51126000001</v>
      </c>
    </row>
    <row r="13" spans="1:5" ht="25.2" customHeight="1">
      <c r="A13" s="35">
        <v>2</v>
      </c>
      <c r="B13" s="37" t="s">
        <v>141</v>
      </c>
      <c r="C13" s="37" t="s">
        <v>126</v>
      </c>
      <c r="D13" s="39">
        <v>78987.6</v>
      </c>
      <c r="E13" s="60">
        <f aca="true" t="shared" si="1" ref="E13:E25">D13*1.1991</f>
        <v>94714.03116000001</v>
      </c>
    </row>
    <row r="14" spans="1:5" ht="25.2" customHeight="1">
      <c r="A14" s="35">
        <v>3</v>
      </c>
      <c r="B14" s="37" t="s">
        <v>142</v>
      </c>
      <c r="C14" s="37" t="s">
        <v>126</v>
      </c>
      <c r="D14" s="39">
        <v>79260.4</v>
      </c>
      <c r="E14" s="60">
        <f t="shared" si="1"/>
        <v>95041.14564</v>
      </c>
    </row>
    <row r="15" spans="1:5" ht="25.2" customHeight="1">
      <c r="A15" s="35">
        <v>4</v>
      </c>
      <c r="B15" s="37" t="s">
        <v>143</v>
      </c>
      <c r="C15" s="37" t="s">
        <v>126</v>
      </c>
      <c r="D15" s="41">
        <v>80233.6</v>
      </c>
      <c r="E15" s="60">
        <f t="shared" si="1"/>
        <v>96208.10976</v>
      </c>
    </row>
    <row r="16" spans="1:5" ht="25.2" customHeight="1">
      <c r="A16" s="35">
        <v>5</v>
      </c>
      <c r="B16" s="37" t="s">
        <v>144</v>
      </c>
      <c r="C16" s="37" t="s">
        <v>126</v>
      </c>
      <c r="D16" s="41">
        <v>80762.8</v>
      </c>
      <c r="E16" s="60">
        <f t="shared" si="1"/>
        <v>96842.67348000001</v>
      </c>
    </row>
    <row r="17" spans="1:5" ht="25.2" customHeight="1">
      <c r="A17" s="35">
        <v>6</v>
      </c>
      <c r="B17" s="37" t="s">
        <v>145</v>
      </c>
      <c r="C17" s="37" t="s">
        <v>126</v>
      </c>
      <c r="D17" s="41">
        <v>79161.59999999999</v>
      </c>
      <c r="E17" s="60">
        <f t="shared" si="1"/>
        <v>94922.67456</v>
      </c>
    </row>
    <row r="18" spans="1:5" ht="25.2" customHeight="1">
      <c r="A18" s="35">
        <v>7</v>
      </c>
      <c r="B18" s="37" t="s">
        <v>146</v>
      </c>
      <c r="C18" s="37" t="s">
        <v>126</v>
      </c>
      <c r="D18" s="41">
        <v>80089.6</v>
      </c>
      <c r="E18" s="60">
        <f t="shared" si="1"/>
        <v>96035.43936000002</v>
      </c>
    </row>
    <row r="19" spans="1:5" ht="25.2" customHeight="1">
      <c r="A19" s="35">
        <v>8</v>
      </c>
      <c r="B19" s="37" t="s">
        <v>147</v>
      </c>
      <c r="C19" s="37" t="s">
        <v>126</v>
      </c>
      <c r="D19" s="41">
        <v>80157.2</v>
      </c>
      <c r="E19" s="60">
        <f t="shared" si="1"/>
        <v>96116.49852</v>
      </c>
    </row>
    <row r="20" spans="1:5" ht="25.2" customHeight="1">
      <c r="A20" s="35">
        <v>9</v>
      </c>
      <c r="B20" s="37" t="s">
        <v>148</v>
      </c>
      <c r="C20" s="37" t="s">
        <v>126</v>
      </c>
      <c r="D20" s="39">
        <v>78482</v>
      </c>
      <c r="E20" s="60">
        <f t="shared" si="1"/>
        <v>94107.7662</v>
      </c>
    </row>
    <row r="21" spans="1:5" ht="25.2" customHeight="1">
      <c r="A21" s="35">
        <v>10</v>
      </c>
      <c r="B21" s="37" t="s">
        <v>149</v>
      </c>
      <c r="C21" s="37" t="s">
        <v>126</v>
      </c>
      <c r="D21" s="41">
        <v>80080.4</v>
      </c>
      <c r="E21" s="60">
        <f t="shared" si="1"/>
        <v>96024.40763999999</v>
      </c>
    </row>
    <row r="22" spans="1:5" ht="25.2" customHeight="1">
      <c r="A22" s="35">
        <v>11</v>
      </c>
      <c r="B22" s="37" t="s">
        <v>150</v>
      </c>
      <c r="C22" s="37" t="s">
        <v>126</v>
      </c>
      <c r="D22" s="41">
        <v>80432.8</v>
      </c>
      <c r="E22" s="60">
        <f t="shared" si="1"/>
        <v>96446.97048</v>
      </c>
    </row>
    <row r="23" spans="1:5" ht="25.2" customHeight="1">
      <c r="A23" s="35">
        <v>12</v>
      </c>
      <c r="B23" s="37" t="s">
        <v>151</v>
      </c>
      <c r="C23" s="37" t="s">
        <v>126</v>
      </c>
      <c r="D23" s="41">
        <v>80036</v>
      </c>
      <c r="E23" s="60">
        <f t="shared" si="1"/>
        <v>95971.1676</v>
      </c>
    </row>
    <row r="24" spans="1:5" ht="25.2" customHeight="1">
      <c r="A24" s="35">
        <v>13</v>
      </c>
      <c r="B24" s="37" t="s">
        <v>152</v>
      </c>
      <c r="C24" s="37" t="s">
        <v>126</v>
      </c>
      <c r="D24" s="41">
        <v>77429.6</v>
      </c>
      <c r="E24" s="60">
        <f t="shared" si="1"/>
        <v>92845.83336</v>
      </c>
    </row>
    <row r="25" spans="1:5" ht="25.2" customHeight="1">
      <c r="A25" s="35">
        <v>14</v>
      </c>
      <c r="B25" s="37" t="s">
        <v>153</v>
      </c>
      <c r="C25" s="37" t="s">
        <v>126</v>
      </c>
      <c r="D25" s="41">
        <v>80399.6</v>
      </c>
      <c r="E25" s="60">
        <f t="shared" si="1"/>
        <v>96407.16036000001</v>
      </c>
    </row>
    <row r="26" spans="1:5" ht="27" customHeight="1">
      <c r="A26" s="107" t="s">
        <v>158</v>
      </c>
      <c r="B26" s="108"/>
      <c r="C26" s="108"/>
      <c r="D26" s="109"/>
      <c r="E26" s="44">
        <f>SUM(E12:E25)/14/12/160</f>
        <v>49.80243264062501</v>
      </c>
    </row>
    <row r="27" spans="1:11" ht="25.2" customHeight="1">
      <c r="A27" s="35">
        <v>1</v>
      </c>
      <c r="B27" s="37" t="s">
        <v>154</v>
      </c>
      <c r="C27" s="37" t="s">
        <v>127</v>
      </c>
      <c r="D27" s="39">
        <v>74939.2</v>
      </c>
      <c r="E27" s="39">
        <f>D27*1.1991</f>
        <v>89859.59472</v>
      </c>
      <c r="K27" s="61"/>
    </row>
    <row r="28" spans="1:11" ht="25.2" customHeight="1">
      <c r="A28" s="40">
        <v>2</v>
      </c>
      <c r="B28" s="37" t="s">
        <v>155</v>
      </c>
      <c r="C28" s="37" t="s">
        <v>127</v>
      </c>
      <c r="D28" s="41">
        <v>67898.92</v>
      </c>
      <c r="E28" s="39">
        <f aca="true" t="shared" si="2" ref="E28:E29">D28*1.1991</f>
        <v>81417.594972</v>
      </c>
      <c r="K28" s="61"/>
    </row>
    <row r="29" spans="1:11" ht="25.2" customHeight="1">
      <c r="A29" s="40">
        <v>3</v>
      </c>
      <c r="B29" s="37" t="s">
        <v>156</v>
      </c>
      <c r="C29" s="37" t="s">
        <v>127</v>
      </c>
      <c r="D29" s="41">
        <v>73016.76</v>
      </c>
      <c r="E29" s="39">
        <f t="shared" si="2"/>
        <v>87554.396916</v>
      </c>
      <c r="K29" s="61"/>
    </row>
    <row r="30" spans="1:5" ht="28.8" customHeight="1">
      <c r="A30" s="107" t="s">
        <v>159</v>
      </c>
      <c r="B30" s="108"/>
      <c r="C30" s="108"/>
      <c r="D30" s="109"/>
      <c r="E30" s="44">
        <f>(E27+E28+E29)/3/12/160</f>
        <v>44.93603934166667</v>
      </c>
    </row>
    <row r="31" s="42" customFormat="1" ht="15" hidden="1"/>
    <row r="32" s="42" customFormat="1" ht="15" hidden="1"/>
    <row r="33" s="42" customFormat="1" ht="15" hidden="1"/>
    <row r="34" s="42" customFormat="1" ht="15" hidden="1"/>
    <row r="35" s="42" customFormat="1" ht="15"/>
    <row r="36" s="42" customFormat="1" ht="15"/>
    <row r="37" s="42" customFormat="1" ht="15"/>
  </sheetData>
  <mergeCells count="4">
    <mergeCell ref="A1:E1"/>
    <mergeCell ref="A11:D11"/>
    <mergeCell ref="A26:D26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55B8-BE34-4CD9-8022-9F69063F3B23}">
  <dimension ref="A1:H36"/>
  <sheetViews>
    <sheetView workbookViewId="0" topLeftCell="A1">
      <selection activeCell="E30" sqref="E3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6" s="1" customFormat="1" ht="23.4" customHeight="1">
      <c r="A1" s="12" t="s">
        <v>3</v>
      </c>
      <c r="B1" s="122" t="s">
        <v>41</v>
      </c>
      <c r="C1" s="122"/>
      <c r="D1" s="122"/>
      <c r="E1" s="122"/>
      <c r="F1" s="122"/>
    </row>
    <row r="2" spans="1:5" s="1" customFormat="1" ht="23.4" customHeight="1">
      <c r="A2" s="12" t="s">
        <v>92</v>
      </c>
      <c r="B2" s="53" t="s">
        <v>40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30</v>
      </c>
      <c r="F29" s="36">
        <f>C23</f>
        <v>1.6703083655013022</v>
      </c>
      <c r="G29" s="36">
        <f>(E29/C29)*F29</f>
        <v>50.10925096503907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20</v>
      </c>
      <c r="F30" s="20">
        <f>C24</f>
        <v>0.8300405440104168</v>
      </c>
      <c r="G30" s="20">
        <f>(E30/C30)*F30</f>
        <v>16.600810880208336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66.7100618452474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66.7100618452474</v>
      </c>
    </row>
    <row r="36" spans="1:3" s="12" customFormat="1" ht="27" customHeight="1">
      <c r="A36" s="117" t="s">
        <v>123</v>
      </c>
      <c r="B36" s="117"/>
      <c r="C36" s="45">
        <f>SUM(C34:C35)</f>
        <v>69.64260434524739</v>
      </c>
    </row>
  </sheetData>
  <mergeCells count="5">
    <mergeCell ref="A31:F31"/>
    <mergeCell ref="A34:B34"/>
    <mergeCell ref="A35:B35"/>
    <mergeCell ref="A36:B36"/>
    <mergeCell ref="B1:F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8DDE1-8AE5-4D1D-A188-08316262E371}">
  <dimension ref="A1:H48"/>
  <sheetViews>
    <sheetView workbookViewId="0" topLeftCell="A10">
      <selection activeCell="A21" sqref="A21:XFD21"/>
    </sheetView>
  </sheetViews>
  <sheetFormatPr defaultColWidth="9.140625" defaultRowHeight="15"/>
  <cols>
    <col min="1" max="1" width="31.8515625" style="0" customWidth="1"/>
    <col min="2" max="2" width="32.7109375" style="0" customWidth="1"/>
    <col min="3" max="3" width="19.4218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6" s="1" customFormat="1" ht="23.4" customHeight="1">
      <c r="A1" s="12" t="s">
        <v>3</v>
      </c>
      <c r="B1" s="122" t="s">
        <v>39</v>
      </c>
      <c r="C1" s="122"/>
      <c r="D1" s="122"/>
      <c r="E1" s="122"/>
      <c r="F1" s="122"/>
    </row>
    <row r="2" spans="1:5" s="1" customFormat="1" ht="23.4" customHeight="1">
      <c r="A2" s="12" t="s">
        <v>92</v>
      </c>
      <c r="B2" s="53" t="s">
        <v>38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1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30.6" customHeight="1">
      <c r="A20" s="18" t="str">
        <f>'Przykładowe ceny materiałów'!A7</f>
        <v>MG-TK-005</v>
      </c>
      <c r="B20" s="17" t="str">
        <f>'Przykładowe ceny materiałów'!B7</f>
        <v>Kubek jednorazowy</v>
      </c>
      <c r="C20" s="72" t="str">
        <f>'Przykładowe ceny materiałów'!C7</f>
        <v>materiał jednorazowy</v>
      </c>
      <c r="D20" s="35">
        <v>1</v>
      </c>
      <c r="E20" s="73" t="str">
        <f>'Przykładowe ceny materiałów'!D7</f>
        <v>szt</v>
      </c>
      <c r="F20" s="18">
        <v>1</v>
      </c>
      <c r="G20" s="19">
        <f>'Przykładowe ceny materiałów'!E7</f>
        <v>0.04</v>
      </c>
      <c r="H20" s="20">
        <f t="shared" si="0"/>
        <v>0.04</v>
      </c>
    </row>
    <row r="21" spans="1:8" s="14" customFormat="1" ht="27.6" customHeight="1">
      <c r="A21" s="18" t="str">
        <f>'Przykładowe ceny materiałów'!A25</f>
        <v>MG-TK-023</v>
      </c>
      <c r="B21" s="17" t="str">
        <f>'Przykładowe ceny materiałów'!B25</f>
        <v xml:space="preserve">Opsite IV 3000 </v>
      </c>
      <c r="C21" s="72" t="str">
        <f>'Przykładowe ceny materiałów'!C25</f>
        <v>materiał opatrunkowy</v>
      </c>
      <c r="D21" s="74">
        <v>1</v>
      </c>
      <c r="E21" s="73" t="str">
        <f>'Przykładowe ceny materiałów'!D25</f>
        <v>szt</v>
      </c>
      <c r="F21" s="75">
        <v>1</v>
      </c>
      <c r="G21" s="19">
        <f>'Przykładowe ceny materiałów'!E25</f>
        <v>2.16</v>
      </c>
      <c r="H21" s="20">
        <f t="shared" si="0"/>
        <v>2.16</v>
      </c>
    </row>
    <row r="22" spans="1:8" s="24" customFormat="1" ht="31.8" customHeight="1">
      <c r="A22" s="21" t="s">
        <v>110</v>
      </c>
      <c r="B22" s="22"/>
      <c r="C22" s="22"/>
      <c r="D22" s="22"/>
      <c r="E22" s="22"/>
      <c r="F22" s="22"/>
      <c r="G22" s="22"/>
      <c r="H22" s="23">
        <f>SUM(H8:H21)</f>
        <v>11.7514425</v>
      </c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>
      <c r="A31" s="12" t="s">
        <v>111</v>
      </c>
    </row>
    <row r="32" spans="1:3" s="1" customFormat="1" ht="18.6" customHeight="1">
      <c r="A32" s="12" t="s">
        <v>112</v>
      </c>
      <c r="B32" s="25" t="s">
        <v>113</v>
      </c>
      <c r="C32" s="25" t="s">
        <v>114</v>
      </c>
    </row>
    <row r="33" spans="1:3" s="1" customFormat="1" ht="22.8" customHeight="1">
      <c r="A33" s="26" t="s">
        <v>125</v>
      </c>
      <c r="B33" s="27">
        <f>'Stawki wynagrodzeń personelu'!E11</f>
        <v>100.21850193007813</v>
      </c>
      <c r="C33" s="28">
        <f>B33/60</f>
        <v>1.6703083655013022</v>
      </c>
    </row>
    <row r="34" spans="1:3" s="1" customFormat="1" ht="22.8" customHeight="1">
      <c r="A34" s="29" t="s">
        <v>126</v>
      </c>
      <c r="B34" s="30">
        <f>'Stawki wynagrodzeń personelu'!E26</f>
        <v>49.80243264062501</v>
      </c>
      <c r="C34" s="31">
        <f aca="true" t="shared" si="1" ref="C34:C35">B34/60</f>
        <v>0.8300405440104168</v>
      </c>
    </row>
    <row r="35" spans="1:3" s="1" customFormat="1" ht="22.8" customHeight="1">
      <c r="A35" s="26" t="s">
        <v>127</v>
      </c>
      <c r="B35" s="30">
        <f>'Stawki wynagrodzeń personelu'!E30</f>
        <v>44.93603934166667</v>
      </c>
      <c r="C35" s="31">
        <f t="shared" si="1"/>
        <v>0.7489339890277779</v>
      </c>
    </row>
    <row r="36" s="1" customFormat="1" ht="25.8" customHeight="1"/>
    <row r="37" s="1" customFormat="1" ht="25.8" customHeight="1"/>
    <row r="38" spans="1:7" s="14" customFormat="1" ht="42" customHeight="1">
      <c r="A38" s="13" t="s">
        <v>124</v>
      </c>
      <c r="B38" s="13" t="s">
        <v>115</v>
      </c>
      <c r="C38" s="13" t="s">
        <v>97</v>
      </c>
      <c r="D38" s="13" t="s">
        <v>116</v>
      </c>
      <c r="E38" s="13" t="s">
        <v>117</v>
      </c>
      <c r="F38" s="13" t="s">
        <v>118</v>
      </c>
      <c r="G38" s="13" t="s">
        <v>101</v>
      </c>
    </row>
    <row r="39" spans="1:7" s="14" customFormat="1" ht="15" customHeight="1">
      <c r="A39" s="32"/>
      <c r="B39" s="15" t="s">
        <v>103</v>
      </c>
      <c r="C39" s="15" t="s">
        <v>105</v>
      </c>
      <c r="D39" s="15" t="s">
        <v>106</v>
      </c>
      <c r="E39" s="15" t="s">
        <v>107</v>
      </c>
      <c r="F39" s="15" t="s">
        <v>108</v>
      </c>
      <c r="G39" s="16" t="s">
        <v>119</v>
      </c>
    </row>
    <row r="40" spans="1:7" s="14" customFormat="1" ht="26.4" customHeight="1">
      <c r="A40" s="43">
        <v>1</v>
      </c>
      <c r="B40" s="33" t="str">
        <f>A33</f>
        <v>Lekarz radiolog</v>
      </c>
      <c r="C40" s="34">
        <v>1</v>
      </c>
      <c r="D40" s="35" t="s">
        <v>120</v>
      </c>
      <c r="E40" s="34">
        <v>40</v>
      </c>
      <c r="F40" s="36">
        <f>C33</f>
        <v>1.6703083655013022</v>
      </c>
      <c r="G40" s="36">
        <f>(E40/C40)*F40</f>
        <v>66.81233462005208</v>
      </c>
    </row>
    <row r="41" spans="1:7" s="14" customFormat="1" ht="26.4" customHeight="1">
      <c r="A41" s="35">
        <v>2</v>
      </c>
      <c r="B41" s="35" t="str">
        <f>A34</f>
        <v>Technik radiologii</v>
      </c>
      <c r="C41" s="18">
        <v>1</v>
      </c>
      <c r="D41" s="35" t="s">
        <v>120</v>
      </c>
      <c r="E41" s="18">
        <v>25</v>
      </c>
      <c r="F41" s="20">
        <f>C34</f>
        <v>0.8300405440104168</v>
      </c>
      <c r="G41" s="20">
        <f>(E41/C41)*F41</f>
        <v>20.75101360026042</v>
      </c>
    </row>
    <row r="42" spans="1:7" s="14" customFormat="1" ht="26.4" customHeight="1">
      <c r="A42" s="35">
        <v>3</v>
      </c>
      <c r="B42" s="35" t="str">
        <f>A35</f>
        <v>Pielęgniarka</v>
      </c>
      <c r="C42" s="18">
        <v>1</v>
      </c>
      <c r="D42" s="35" t="s">
        <v>120</v>
      </c>
      <c r="E42" s="18">
        <v>25</v>
      </c>
      <c r="F42" s="20">
        <f>C35</f>
        <v>0.7489339890277779</v>
      </c>
      <c r="G42" s="20">
        <f>(E42/C42)*F42</f>
        <v>18.723349725694447</v>
      </c>
    </row>
    <row r="43" spans="1:7" s="24" customFormat="1" ht="27.6" customHeight="1">
      <c r="A43" s="119" t="s">
        <v>110</v>
      </c>
      <c r="B43" s="120"/>
      <c r="C43" s="120"/>
      <c r="D43" s="120"/>
      <c r="E43" s="120"/>
      <c r="F43" s="120"/>
      <c r="G43" s="23">
        <f>SUM(G40:G42)</f>
        <v>106.28669794600695</v>
      </c>
    </row>
    <row r="44" s="1" customFormat="1" ht="15"/>
    <row r="45" s="1" customFormat="1" ht="15"/>
    <row r="46" spans="1:3" s="1" customFormat="1" ht="27" customHeight="1">
      <c r="A46" s="115" t="s">
        <v>121</v>
      </c>
      <c r="B46" s="115"/>
      <c r="C46" s="27">
        <f>H22</f>
        <v>11.7514425</v>
      </c>
    </row>
    <row r="47" spans="1:3" s="1" customFormat="1" ht="27" customHeight="1">
      <c r="A47" s="116" t="s">
        <v>122</v>
      </c>
      <c r="B47" s="116"/>
      <c r="C47" s="30">
        <f>G43</f>
        <v>106.28669794600695</v>
      </c>
    </row>
    <row r="48" spans="1:3" s="12" customFormat="1" ht="27" customHeight="1">
      <c r="A48" s="117" t="s">
        <v>123</v>
      </c>
      <c r="B48" s="117"/>
      <c r="C48" s="45">
        <f>SUM(C46:C47)</f>
        <v>118.03814044600695</v>
      </c>
    </row>
  </sheetData>
  <mergeCells count="5">
    <mergeCell ref="A43:F43"/>
    <mergeCell ref="A46:B46"/>
    <mergeCell ref="A47:B47"/>
    <mergeCell ref="A48:B48"/>
    <mergeCell ref="B1:F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0DB1-08A2-46EF-B5C8-FE3054A79952}">
  <dimension ref="A1:H50"/>
  <sheetViews>
    <sheetView workbookViewId="0" topLeftCell="A16">
      <selection activeCell="A23" sqref="A23:XFD23"/>
    </sheetView>
  </sheetViews>
  <sheetFormatPr defaultColWidth="9.140625" defaultRowHeight="15"/>
  <cols>
    <col min="1" max="1" width="31.8515625" style="0" customWidth="1"/>
    <col min="2" max="2" width="34.28125" style="0" customWidth="1"/>
    <col min="3" max="3" width="20.2812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6</v>
      </c>
      <c r="C1" s="122"/>
      <c r="D1" s="122"/>
      <c r="E1" s="122"/>
    </row>
    <row r="2" spans="1:5" s="1" customFormat="1" ht="23.4" customHeight="1">
      <c r="A2" s="12" t="s">
        <v>92</v>
      </c>
      <c r="B2" s="53" t="s">
        <v>5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45</v>
      </c>
      <c r="F42" s="36">
        <f>C35</f>
        <v>1.6703083655013022</v>
      </c>
      <c r="G42" s="36">
        <f>(E42/C42)*F42</f>
        <v>75.16387644755861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35</v>
      </c>
      <c r="F43" s="20">
        <f>C36</f>
        <v>0.8300405440104168</v>
      </c>
      <c r="G43" s="20">
        <f>(E43/C43)*F43</f>
        <v>29.05141904036459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35</v>
      </c>
      <c r="F44" s="20">
        <f>C37</f>
        <v>0.7489339890277779</v>
      </c>
      <c r="G44" s="20">
        <f>(E44/C44)*F44</f>
        <v>26.212689615972224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130.42798510389542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130.42798510389542</v>
      </c>
    </row>
    <row r="50" spans="1:3" s="12" customFormat="1" ht="27" customHeight="1">
      <c r="A50" s="117" t="s">
        <v>123</v>
      </c>
      <c r="B50" s="117"/>
      <c r="C50" s="45">
        <f>SUM(C48:C49)</f>
        <v>240.34942760389544</v>
      </c>
    </row>
  </sheetData>
  <mergeCells count="5">
    <mergeCell ref="A45:F45"/>
    <mergeCell ref="A48:B48"/>
    <mergeCell ref="A49:B49"/>
    <mergeCell ref="A50:B50"/>
    <mergeCell ref="B1:E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12AD7-B76C-446D-B93B-1593458887C9}">
  <dimension ref="A1:H50"/>
  <sheetViews>
    <sheetView workbookViewId="0" topLeftCell="A16">
      <selection activeCell="A23" sqref="A23:XFD23"/>
    </sheetView>
  </sheetViews>
  <sheetFormatPr defaultColWidth="9.140625" defaultRowHeight="15"/>
  <cols>
    <col min="1" max="1" width="31.8515625" style="0" customWidth="1"/>
    <col min="2" max="2" width="32.7109375" style="0" customWidth="1"/>
    <col min="3" max="3" width="18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13</v>
      </c>
      <c r="C1" s="122"/>
      <c r="D1" s="12"/>
    </row>
    <row r="2" spans="1:2" s="1" customFormat="1" ht="23.4" customHeight="1">
      <c r="A2" s="12" t="s">
        <v>92</v>
      </c>
      <c r="B2" s="53" t="s">
        <v>12</v>
      </c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40</v>
      </c>
      <c r="F42" s="36">
        <f>C35</f>
        <v>1.6703083655013022</v>
      </c>
      <c r="G42" s="36">
        <f>(E42/C42)*F42</f>
        <v>66.81233462005208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30</v>
      </c>
      <c r="F43" s="20">
        <f>C36</f>
        <v>0.8300405440104168</v>
      </c>
      <c r="G43" s="20">
        <f>(E43/C43)*F43</f>
        <v>24.901216320312503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30</v>
      </c>
      <c r="F44" s="20">
        <f>C37</f>
        <v>0.7489339890277779</v>
      </c>
      <c r="G44" s="20">
        <f>(E44/C44)*F44</f>
        <v>22.468019670833336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114.18157061119791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114.18157061119791</v>
      </c>
    </row>
    <row r="50" spans="1:3" s="12" customFormat="1" ht="27" customHeight="1">
      <c r="A50" s="117" t="s">
        <v>123</v>
      </c>
      <c r="B50" s="117"/>
      <c r="C50" s="45">
        <f>SUM(C48:C49)</f>
        <v>224.10301311119792</v>
      </c>
    </row>
  </sheetData>
  <mergeCells count="5">
    <mergeCell ref="A45:F45"/>
    <mergeCell ref="A48:B48"/>
    <mergeCell ref="A49:B49"/>
    <mergeCell ref="A50:B50"/>
    <mergeCell ref="B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3AE3-C5EF-4E97-A49D-688F88899CF1}">
  <dimension ref="A1:H50"/>
  <sheetViews>
    <sheetView workbookViewId="0" topLeftCell="A13">
      <selection activeCell="A23" sqref="A23:XFD23"/>
    </sheetView>
  </sheetViews>
  <sheetFormatPr defaultColWidth="9.140625" defaultRowHeight="15"/>
  <cols>
    <col min="1" max="1" width="31.8515625" style="0" customWidth="1"/>
    <col min="2" max="2" width="34.28125" style="0" customWidth="1"/>
    <col min="3" max="3" width="22.574218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17</v>
      </c>
      <c r="C1" s="122"/>
      <c r="D1" s="12"/>
    </row>
    <row r="2" spans="1:3" s="1" customFormat="1" ht="23.4" customHeight="1">
      <c r="A2" s="12" t="s">
        <v>92</v>
      </c>
      <c r="B2" s="53" t="s">
        <v>16</v>
      </c>
      <c r="C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40</v>
      </c>
      <c r="F42" s="36">
        <f>C35</f>
        <v>1.6703083655013022</v>
      </c>
      <c r="G42" s="36">
        <f>(E42/C42)*F42</f>
        <v>66.81233462005208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30</v>
      </c>
      <c r="F43" s="20">
        <f>C36</f>
        <v>0.8300405440104168</v>
      </c>
      <c r="G43" s="20">
        <f>(E43/C43)*F43</f>
        <v>24.901216320312503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30</v>
      </c>
      <c r="F44" s="20">
        <f>C37</f>
        <v>0.7489339890277779</v>
      </c>
      <c r="G44" s="20">
        <f>(E44/C44)*F44</f>
        <v>22.468019670833336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114.18157061119791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114.18157061119791</v>
      </c>
    </row>
    <row r="50" spans="1:3" s="12" customFormat="1" ht="27" customHeight="1">
      <c r="A50" s="117" t="s">
        <v>123</v>
      </c>
      <c r="B50" s="117"/>
      <c r="C50" s="45">
        <f>SUM(C48:C49)</f>
        <v>224.10301311119792</v>
      </c>
    </row>
  </sheetData>
  <mergeCells count="5">
    <mergeCell ref="A45:F45"/>
    <mergeCell ref="A48:B48"/>
    <mergeCell ref="A49:B49"/>
    <mergeCell ref="A50:B50"/>
    <mergeCell ref="B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6119-24AC-4FF9-AB9F-CD966FFA3246}">
  <dimension ref="A1:H50"/>
  <sheetViews>
    <sheetView workbookViewId="0" topLeftCell="A16">
      <selection activeCell="A23" sqref="A23:XFD23"/>
    </sheetView>
  </sheetViews>
  <sheetFormatPr defaultColWidth="9.140625" defaultRowHeight="15"/>
  <cols>
    <col min="1" max="1" width="31.8515625" style="0" customWidth="1"/>
    <col min="2" max="2" width="34.7109375" style="0" customWidth="1"/>
    <col min="3" max="3" width="19.0039062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54" t="s">
        <v>8</v>
      </c>
      <c r="C1" s="12"/>
      <c r="D1" s="12"/>
    </row>
    <row r="2" spans="1:2" s="1" customFormat="1" ht="23.4" customHeight="1">
      <c r="A2" s="12" t="s">
        <v>92</v>
      </c>
      <c r="B2" s="54" t="s">
        <v>7</v>
      </c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45</v>
      </c>
      <c r="F42" s="36">
        <f>C35</f>
        <v>1.6703083655013022</v>
      </c>
      <c r="G42" s="36">
        <f>(E42/C42)*F42</f>
        <v>75.16387644755861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30</v>
      </c>
      <c r="F43" s="20">
        <f>C36</f>
        <v>0.8300405440104168</v>
      </c>
      <c r="G43" s="20">
        <f>(E43/C43)*F43</f>
        <v>24.901216320312503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30</v>
      </c>
      <c r="F44" s="20">
        <f>C37</f>
        <v>0.7489339890277779</v>
      </c>
      <c r="G44" s="20">
        <f>(E44/C44)*F44</f>
        <v>22.468019670833336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122.53311243870445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122.53311243870445</v>
      </c>
    </row>
    <row r="50" spans="1:3" s="12" customFormat="1" ht="27" customHeight="1">
      <c r="A50" s="117" t="s">
        <v>123</v>
      </c>
      <c r="B50" s="117"/>
      <c r="C50" s="45">
        <f>SUM(C48:C49)</f>
        <v>232.45455493870446</v>
      </c>
    </row>
  </sheetData>
  <mergeCells count="4">
    <mergeCell ref="A45:F45"/>
    <mergeCell ref="A48:B48"/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90F3-5C5F-4A0C-9FC0-C4086C8D545F}">
  <dimension ref="A1:H50"/>
  <sheetViews>
    <sheetView workbookViewId="0" topLeftCell="A16">
      <selection activeCell="A23" sqref="A23:XFD23"/>
    </sheetView>
  </sheetViews>
  <sheetFormatPr defaultColWidth="9.140625" defaultRowHeight="15"/>
  <cols>
    <col min="1" max="1" width="31.8515625" style="0" customWidth="1"/>
    <col min="2" max="2" width="33.140625" style="0" customWidth="1"/>
    <col min="3" max="3" width="19.2812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11</v>
      </c>
      <c r="C1" s="122"/>
      <c r="D1" s="12"/>
    </row>
    <row r="2" spans="1:3" s="1" customFormat="1" ht="23.4" customHeight="1">
      <c r="A2" s="12" t="s">
        <v>92</v>
      </c>
      <c r="B2" s="53" t="s">
        <v>10</v>
      </c>
      <c r="C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35</v>
      </c>
      <c r="F42" s="36">
        <f>C35</f>
        <v>1.6703083655013022</v>
      </c>
      <c r="G42" s="36">
        <f>(E42/C42)*F42</f>
        <v>58.460792792545575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20</v>
      </c>
      <c r="F43" s="20">
        <f>C36</f>
        <v>0.8300405440104168</v>
      </c>
      <c r="G43" s="20">
        <f>(E43/C43)*F43</f>
        <v>16.600810880208336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20</v>
      </c>
      <c r="F44" s="20">
        <f>C37</f>
        <v>0.7489339890277779</v>
      </c>
      <c r="G44" s="20">
        <f>(E44/C44)*F44</f>
        <v>14.978679780555558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90.04028345330946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90.04028345330946</v>
      </c>
    </row>
    <row r="50" spans="1:3" s="12" customFormat="1" ht="27" customHeight="1">
      <c r="A50" s="117" t="s">
        <v>123</v>
      </c>
      <c r="B50" s="117"/>
      <c r="C50" s="45">
        <f>SUM(C48:C49)</f>
        <v>199.96172595330944</v>
      </c>
    </row>
  </sheetData>
  <mergeCells count="5">
    <mergeCell ref="A45:F45"/>
    <mergeCell ref="A48:B48"/>
    <mergeCell ref="A49:B49"/>
    <mergeCell ref="A50:B50"/>
    <mergeCell ref="B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FA23-245D-4C8C-AD4E-982754596505}">
  <dimension ref="A1:H50"/>
  <sheetViews>
    <sheetView workbookViewId="0" topLeftCell="A11">
      <selection activeCell="J24" sqref="J24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15</v>
      </c>
      <c r="C1" s="122"/>
      <c r="D1" s="12"/>
    </row>
    <row r="2" spans="1:3" s="1" customFormat="1" ht="23.4" customHeight="1">
      <c r="A2" s="12" t="s">
        <v>92</v>
      </c>
      <c r="B2" s="53" t="s">
        <v>14</v>
      </c>
      <c r="C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30</v>
      </c>
      <c r="F42" s="36">
        <f>C35</f>
        <v>1.6703083655013022</v>
      </c>
      <c r="G42" s="36">
        <f>(E42/C42)*F42</f>
        <v>50.10925096503907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20</v>
      </c>
      <c r="F43" s="20">
        <f>C36</f>
        <v>0.8300405440104168</v>
      </c>
      <c r="G43" s="20">
        <f>(E43/C43)*F43</f>
        <v>16.600810880208336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20</v>
      </c>
      <c r="F44" s="20">
        <f>C37</f>
        <v>0.7489339890277779</v>
      </c>
      <c r="G44" s="20">
        <f>(E44/C44)*F44</f>
        <v>14.978679780555558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81.68874162580295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81.68874162580295</v>
      </c>
    </row>
    <row r="50" spans="1:3" s="12" customFormat="1" ht="27" customHeight="1">
      <c r="A50" s="117" t="s">
        <v>123</v>
      </c>
      <c r="B50" s="117"/>
      <c r="C50" s="45">
        <f>SUM(C48:C49)</f>
        <v>191.61018412580296</v>
      </c>
    </row>
  </sheetData>
  <mergeCells count="5">
    <mergeCell ref="A45:F45"/>
    <mergeCell ref="A48:B48"/>
    <mergeCell ref="A49:B49"/>
    <mergeCell ref="A50:B50"/>
    <mergeCell ref="B1:C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A037-1633-4DC9-822A-2666C93CB086}">
  <dimension ref="A1:H36"/>
  <sheetViews>
    <sheetView workbookViewId="0" topLeftCell="A4">
      <selection activeCell="C16" sqref="C16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27</v>
      </c>
      <c r="C1" s="122"/>
      <c r="D1" s="122"/>
    </row>
    <row r="2" spans="1:4" s="1" customFormat="1" ht="23.4" customHeight="1">
      <c r="A2" s="12" t="s">
        <v>92</v>
      </c>
      <c r="B2" s="53" t="s">
        <v>26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3.8325425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30</v>
      </c>
      <c r="F29" s="36">
        <f>C23</f>
        <v>1.6703083655013022</v>
      </c>
      <c r="G29" s="36">
        <f>(E29/C29)*F29</f>
        <v>50.10925096503907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20</v>
      </c>
      <c r="F30" s="20">
        <f>C24</f>
        <v>0.8300405440104168</v>
      </c>
      <c r="G30" s="20">
        <f>(E30/C30)*F30</f>
        <v>16.600810880208336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66.7100618452474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3.8325425</v>
      </c>
    </row>
    <row r="35" spans="1:3" s="1" customFormat="1" ht="27" customHeight="1">
      <c r="A35" s="116" t="s">
        <v>122</v>
      </c>
      <c r="B35" s="116"/>
      <c r="C35" s="30">
        <f>G31</f>
        <v>66.7100618452474</v>
      </c>
    </row>
    <row r="36" spans="1:3" s="12" customFormat="1" ht="27" customHeight="1">
      <c r="A36" s="117" t="s">
        <v>123</v>
      </c>
      <c r="B36" s="117"/>
      <c r="C36" s="45">
        <f>SUM(C34:C35)</f>
        <v>70.5426043452474</v>
      </c>
    </row>
  </sheetData>
  <mergeCells count="5">
    <mergeCell ref="B1:D1"/>
    <mergeCell ref="A31:F31"/>
    <mergeCell ref="A34:B34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A182D-FFA4-4D63-AB2C-1298FACEE9FA}">
  <dimension ref="A1:H48"/>
  <sheetViews>
    <sheetView workbookViewId="0" topLeftCell="A10">
      <selection activeCell="A21" sqref="A21:XFD21"/>
    </sheetView>
  </sheetViews>
  <sheetFormatPr defaultColWidth="9.140625" defaultRowHeight="15"/>
  <cols>
    <col min="1" max="1" width="31.8515625" style="0" customWidth="1"/>
    <col min="2" max="2" width="31.140625" style="0" customWidth="1"/>
    <col min="3" max="3" width="20.0039062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24</v>
      </c>
      <c r="C1" s="122"/>
      <c r="D1" s="122"/>
      <c r="E1" s="122"/>
    </row>
    <row r="2" spans="1:4" s="1" customFormat="1" ht="23.4" customHeight="1">
      <c r="A2" s="12" t="s">
        <v>92</v>
      </c>
      <c r="B2" s="53" t="s">
        <v>23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1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30.6" customHeight="1">
      <c r="A20" s="18" t="str">
        <f>'Przykładowe ceny materiałów'!A7</f>
        <v>MG-TK-005</v>
      </c>
      <c r="B20" s="17" t="str">
        <f>'Przykładowe ceny materiałów'!B7</f>
        <v>Kubek jednorazowy</v>
      </c>
      <c r="C20" s="72" t="str">
        <f>'Przykładowe ceny materiałów'!C7</f>
        <v>materiał jednorazowy</v>
      </c>
      <c r="D20" s="35">
        <v>1</v>
      </c>
      <c r="E20" s="73" t="str">
        <f>'Przykładowe ceny materiałów'!D7</f>
        <v>szt</v>
      </c>
      <c r="F20" s="18">
        <v>1</v>
      </c>
      <c r="G20" s="19">
        <f>'Przykładowe ceny materiałów'!E7</f>
        <v>0.04</v>
      </c>
      <c r="H20" s="20">
        <f t="shared" si="0"/>
        <v>0.04</v>
      </c>
    </row>
    <row r="21" spans="1:8" s="14" customFormat="1" ht="27.6" customHeight="1">
      <c r="A21" s="18" t="str">
        <f>'Przykładowe ceny materiałów'!A25</f>
        <v>MG-TK-023</v>
      </c>
      <c r="B21" s="17" t="str">
        <f>'Przykładowe ceny materiałów'!B25</f>
        <v xml:space="preserve">Opsite IV 3000 </v>
      </c>
      <c r="C21" s="72" t="str">
        <f>'Przykładowe ceny materiałów'!C25</f>
        <v>materiał opatrunkowy</v>
      </c>
      <c r="D21" s="74">
        <v>1</v>
      </c>
      <c r="E21" s="73" t="str">
        <f>'Przykładowe ceny materiałów'!D25</f>
        <v>szt</v>
      </c>
      <c r="F21" s="75">
        <v>1</v>
      </c>
      <c r="G21" s="19">
        <f>'Przykładowe ceny materiałów'!E25</f>
        <v>2.16</v>
      </c>
      <c r="H21" s="20">
        <f t="shared" si="0"/>
        <v>2.16</v>
      </c>
    </row>
    <row r="22" spans="1:8" s="24" customFormat="1" ht="31.8" customHeight="1">
      <c r="A22" s="21" t="s">
        <v>110</v>
      </c>
      <c r="B22" s="22"/>
      <c r="C22" s="22"/>
      <c r="D22" s="22"/>
      <c r="E22" s="22"/>
      <c r="F22" s="22"/>
      <c r="G22" s="22"/>
      <c r="H22" s="23">
        <f>SUM(H8:H21)</f>
        <v>11.7514425</v>
      </c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>
      <c r="A31" s="12" t="s">
        <v>111</v>
      </c>
    </row>
    <row r="32" spans="1:3" s="1" customFormat="1" ht="18.6" customHeight="1">
      <c r="A32" s="12" t="s">
        <v>112</v>
      </c>
      <c r="B32" s="25" t="s">
        <v>113</v>
      </c>
      <c r="C32" s="25" t="s">
        <v>114</v>
      </c>
    </row>
    <row r="33" spans="1:3" s="1" customFormat="1" ht="22.8" customHeight="1">
      <c r="A33" s="26" t="s">
        <v>125</v>
      </c>
      <c r="B33" s="27">
        <f>'Stawki wynagrodzeń personelu'!E11</f>
        <v>100.21850193007813</v>
      </c>
      <c r="C33" s="28">
        <f>B33/60</f>
        <v>1.6703083655013022</v>
      </c>
    </row>
    <row r="34" spans="1:3" s="1" customFormat="1" ht="22.8" customHeight="1">
      <c r="A34" s="29" t="s">
        <v>126</v>
      </c>
      <c r="B34" s="30">
        <f>'Stawki wynagrodzeń personelu'!E26</f>
        <v>49.80243264062501</v>
      </c>
      <c r="C34" s="31">
        <f aca="true" t="shared" si="1" ref="C34:C35">B34/60</f>
        <v>0.8300405440104168</v>
      </c>
    </row>
    <row r="35" spans="1:3" s="1" customFormat="1" ht="22.8" customHeight="1">
      <c r="A35" s="26" t="s">
        <v>127</v>
      </c>
      <c r="B35" s="30">
        <f>'Stawki wynagrodzeń personelu'!E30</f>
        <v>44.93603934166667</v>
      </c>
      <c r="C35" s="31">
        <f t="shared" si="1"/>
        <v>0.7489339890277779</v>
      </c>
    </row>
    <row r="36" s="1" customFormat="1" ht="25.8" customHeight="1"/>
    <row r="37" s="1" customFormat="1" ht="25.8" customHeight="1"/>
    <row r="38" spans="1:7" s="14" customFormat="1" ht="42" customHeight="1">
      <c r="A38" s="13" t="s">
        <v>124</v>
      </c>
      <c r="B38" s="13" t="s">
        <v>115</v>
      </c>
      <c r="C38" s="13" t="s">
        <v>97</v>
      </c>
      <c r="D38" s="13" t="s">
        <v>116</v>
      </c>
      <c r="E38" s="13" t="s">
        <v>117</v>
      </c>
      <c r="F38" s="13" t="s">
        <v>118</v>
      </c>
      <c r="G38" s="13" t="s">
        <v>101</v>
      </c>
    </row>
    <row r="39" spans="1:7" s="14" customFormat="1" ht="15" customHeight="1">
      <c r="A39" s="32"/>
      <c r="B39" s="15" t="s">
        <v>103</v>
      </c>
      <c r="C39" s="15" t="s">
        <v>105</v>
      </c>
      <c r="D39" s="15" t="s">
        <v>106</v>
      </c>
      <c r="E39" s="15" t="s">
        <v>107</v>
      </c>
      <c r="F39" s="15" t="s">
        <v>108</v>
      </c>
      <c r="G39" s="16" t="s">
        <v>119</v>
      </c>
    </row>
    <row r="40" spans="1:7" s="14" customFormat="1" ht="26.4" customHeight="1">
      <c r="A40" s="43">
        <v>1</v>
      </c>
      <c r="B40" s="33" t="str">
        <f>A33</f>
        <v>Lekarz radiolog</v>
      </c>
      <c r="C40" s="34">
        <v>1</v>
      </c>
      <c r="D40" s="35" t="s">
        <v>120</v>
      </c>
      <c r="E40" s="34">
        <v>35</v>
      </c>
      <c r="F40" s="36">
        <f>C33</f>
        <v>1.6703083655013022</v>
      </c>
      <c r="G40" s="36">
        <f>(E40/C40)*F40</f>
        <v>58.460792792545575</v>
      </c>
    </row>
    <row r="41" spans="1:7" s="14" customFormat="1" ht="26.4" customHeight="1">
      <c r="A41" s="35">
        <v>2</v>
      </c>
      <c r="B41" s="35" t="str">
        <f>A34</f>
        <v>Technik radiologii</v>
      </c>
      <c r="C41" s="18">
        <v>1</v>
      </c>
      <c r="D41" s="35" t="s">
        <v>120</v>
      </c>
      <c r="E41" s="18">
        <v>25</v>
      </c>
      <c r="F41" s="20">
        <f>C34</f>
        <v>0.8300405440104168</v>
      </c>
      <c r="G41" s="20">
        <f>(E41/C41)*F41</f>
        <v>20.75101360026042</v>
      </c>
    </row>
    <row r="42" spans="1:7" s="14" customFormat="1" ht="26.4" customHeight="1">
      <c r="A42" s="35">
        <v>3</v>
      </c>
      <c r="B42" s="35" t="str">
        <f>A35</f>
        <v>Pielęgniarka</v>
      </c>
      <c r="C42" s="18">
        <v>1</v>
      </c>
      <c r="D42" s="35" t="s">
        <v>120</v>
      </c>
      <c r="E42" s="18">
        <v>25</v>
      </c>
      <c r="F42" s="20">
        <f>C35</f>
        <v>0.7489339890277779</v>
      </c>
      <c r="G42" s="20">
        <f>(E42/C42)*F42</f>
        <v>18.723349725694447</v>
      </c>
    </row>
    <row r="43" spans="1:7" s="24" customFormat="1" ht="27.6" customHeight="1">
      <c r="A43" s="119" t="s">
        <v>110</v>
      </c>
      <c r="B43" s="120"/>
      <c r="C43" s="120"/>
      <c r="D43" s="120"/>
      <c r="E43" s="120"/>
      <c r="F43" s="120"/>
      <c r="G43" s="23">
        <f>SUM(G40:G42)</f>
        <v>97.93515611850044</v>
      </c>
    </row>
    <row r="44" s="1" customFormat="1" ht="15"/>
    <row r="45" s="1" customFormat="1" ht="15"/>
    <row r="46" spans="1:3" s="1" customFormat="1" ht="27" customHeight="1">
      <c r="A46" s="115" t="s">
        <v>121</v>
      </c>
      <c r="B46" s="115"/>
      <c r="C46" s="27">
        <f>H22</f>
        <v>11.7514425</v>
      </c>
    </row>
    <row r="47" spans="1:3" s="1" customFormat="1" ht="27" customHeight="1">
      <c r="A47" s="116" t="s">
        <v>122</v>
      </c>
      <c r="B47" s="116"/>
      <c r="C47" s="30">
        <f>G43</f>
        <v>97.93515611850044</v>
      </c>
    </row>
    <row r="48" spans="1:3" s="12" customFormat="1" ht="27" customHeight="1">
      <c r="A48" s="117" t="s">
        <v>123</v>
      </c>
      <c r="B48" s="117"/>
      <c r="C48" s="45">
        <f>SUM(C46:C47)</f>
        <v>109.68659861850044</v>
      </c>
    </row>
  </sheetData>
  <mergeCells count="5">
    <mergeCell ref="A43:F43"/>
    <mergeCell ref="A46:B46"/>
    <mergeCell ref="A47:B47"/>
    <mergeCell ref="A48:B48"/>
    <mergeCell ref="B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C247-1BE6-4583-A2CE-0670DD168760}">
  <dimension ref="A1:E25"/>
  <sheetViews>
    <sheetView workbookViewId="0" topLeftCell="A1">
      <selection activeCell="J6" sqref="J6"/>
    </sheetView>
  </sheetViews>
  <sheetFormatPr defaultColWidth="9.140625" defaultRowHeight="15"/>
  <cols>
    <col min="1" max="1" width="13.7109375" style="68" customWidth="1"/>
    <col min="2" max="2" width="43.421875" style="69" customWidth="1"/>
    <col min="3" max="3" width="27.140625" style="68" customWidth="1"/>
    <col min="4" max="4" width="14.7109375" style="68" customWidth="1"/>
    <col min="5" max="5" width="15.8515625" style="70" customWidth="1"/>
    <col min="6" max="16384" width="8.8515625" style="62" customWidth="1"/>
  </cols>
  <sheetData>
    <row r="1" spans="1:5" ht="24" customHeight="1">
      <c r="A1" s="106" t="s">
        <v>232</v>
      </c>
      <c r="B1" s="106"/>
      <c r="C1" s="106"/>
      <c r="D1" s="106"/>
      <c r="E1" s="106"/>
    </row>
    <row r="2" spans="1:5" ht="41.4" customHeight="1">
      <c r="A2" s="90" t="s">
        <v>94</v>
      </c>
      <c r="B2" s="90" t="s">
        <v>162</v>
      </c>
      <c r="C2" s="90" t="s">
        <v>96</v>
      </c>
      <c r="D2" s="90" t="s">
        <v>98</v>
      </c>
      <c r="E2" s="90" t="s">
        <v>163</v>
      </c>
    </row>
    <row r="3" spans="1:5" ht="25.8" customHeight="1">
      <c r="A3" s="63" t="s">
        <v>178</v>
      </c>
      <c r="B3" s="64" t="s">
        <v>164</v>
      </c>
      <c r="C3" s="65" t="s">
        <v>165</v>
      </c>
      <c r="D3" s="66" t="s">
        <v>166</v>
      </c>
      <c r="E3" s="67">
        <v>0.45</v>
      </c>
    </row>
    <row r="4" spans="1:5" ht="25.8" customHeight="1">
      <c r="A4" s="63" t="s">
        <v>186</v>
      </c>
      <c r="B4" s="64" t="s">
        <v>167</v>
      </c>
      <c r="C4" s="65" t="s">
        <v>165</v>
      </c>
      <c r="D4" s="66" t="s">
        <v>168</v>
      </c>
      <c r="E4" s="67">
        <v>17.69</v>
      </c>
    </row>
    <row r="5" spans="1:5" ht="25.8" customHeight="1">
      <c r="A5" s="63" t="s">
        <v>187</v>
      </c>
      <c r="B5" s="64" t="s">
        <v>169</v>
      </c>
      <c r="C5" s="65" t="s">
        <v>165</v>
      </c>
      <c r="D5" s="66" t="s">
        <v>168</v>
      </c>
      <c r="E5" s="67">
        <v>5.79</v>
      </c>
    </row>
    <row r="6" spans="1:5" ht="25.8" customHeight="1">
      <c r="A6" s="63" t="s">
        <v>188</v>
      </c>
      <c r="B6" s="64" t="s">
        <v>172</v>
      </c>
      <c r="C6" s="65" t="s">
        <v>165</v>
      </c>
      <c r="D6" s="66" t="s">
        <v>166</v>
      </c>
      <c r="E6" s="67">
        <v>0.93</v>
      </c>
    </row>
    <row r="7" spans="1:5" ht="25.8" customHeight="1">
      <c r="A7" s="63" t="s">
        <v>189</v>
      </c>
      <c r="B7" s="64" t="s">
        <v>216</v>
      </c>
      <c r="C7" s="65" t="s">
        <v>165</v>
      </c>
      <c r="D7" s="66" t="s">
        <v>166</v>
      </c>
      <c r="E7" s="67">
        <v>0.04</v>
      </c>
    </row>
    <row r="8" spans="1:5" ht="25.8" customHeight="1">
      <c r="A8" s="63" t="s">
        <v>190</v>
      </c>
      <c r="B8" s="64" t="s">
        <v>217</v>
      </c>
      <c r="C8" s="65" t="s">
        <v>165</v>
      </c>
      <c r="D8" s="66" t="s">
        <v>166</v>
      </c>
      <c r="E8" s="67">
        <v>2.25</v>
      </c>
    </row>
    <row r="9" spans="1:5" ht="25.8" customHeight="1">
      <c r="A9" s="63" t="s">
        <v>191</v>
      </c>
      <c r="B9" s="64" t="s">
        <v>218</v>
      </c>
      <c r="C9" s="65" t="s">
        <v>165</v>
      </c>
      <c r="D9" s="66" t="s">
        <v>166</v>
      </c>
      <c r="E9" s="67">
        <v>95.2</v>
      </c>
    </row>
    <row r="10" spans="1:5" ht="25.8" customHeight="1">
      <c r="A10" s="63" t="s">
        <v>192</v>
      </c>
      <c r="B10" s="64" t="s">
        <v>219</v>
      </c>
      <c r="C10" s="65" t="s">
        <v>165</v>
      </c>
      <c r="D10" s="66" t="s">
        <v>166</v>
      </c>
      <c r="E10" s="67">
        <v>0.76</v>
      </c>
    </row>
    <row r="11" spans="1:5" ht="26.4" customHeight="1">
      <c r="A11" s="63" t="s">
        <v>193</v>
      </c>
      <c r="B11" s="64" t="s">
        <v>179</v>
      </c>
      <c r="C11" s="65" t="s">
        <v>171</v>
      </c>
      <c r="D11" s="66" t="s">
        <v>166</v>
      </c>
      <c r="E11" s="71">
        <v>1.05</v>
      </c>
    </row>
    <row r="12" spans="1:5" ht="34.2" customHeight="1">
      <c r="A12" s="63" t="s">
        <v>194</v>
      </c>
      <c r="B12" s="64" t="s">
        <v>210</v>
      </c>
      <c r="C12" s="65" t="s">
        <v>171</v>
      </c>
      <c r="D12" s="66" t="s">
        <v>170</v>
      </c>
      <c r="E12" s="71">
        <v>210.17</v>
      </c>
    </row>
    <row r="13" spans="1:5" ht="26.4" customHeight="1">
      <c r="A13" s="63" t="s">
        <v>195</v>
      </c>
      <c r="B13" s="64" t="s">
        <v>172</v>
      </c>
      <c r="C13" s="65" t="s">
        <v>165</v>
      </c>
      <c r="D13" s="66" t="s">
        <v>166</v>
      </c>
      <c r="E13" s="71">
        <v>0.93</v>
      </c>
    </row>
    <row r="14" spans="1:5" ht="26.4" customHeight="1">
      <c r="A14" s="63" t="s">
        <v>196</v>
      </c>
      <c r="B14" s="64" t="s">
        <v>180</v>
      </c>
      <c r="C14" s="65" t="s">
        <v>165</v>
      </c>
      <c r="D14" s="66" t="s">
        <v>166</v>
      </c>
      <c r="E14" s="71">
        <v>2.29</v>
      </c>
    </row>
    <row r="15" spans="1:5" ht="26.4" customHeight="1">
      <c r="A15" s="63" t="s">
        <v>197</v>
      </c>
      <c r="B15" s="64" t="s">
        <v>207</v>
      </c>
      <c r="C15" s="65" t="s">
        <v>165</v>
      </c>
      <c r="D15" s="66" t="s">
        <v>166</v>
      </c>
      <c r="E15" s="71">
        <v>3.19</v>
      </c>
    </row>
    <row r="16" spans="1:5" ht="29.4" customHeight="1">
      <c r="A16" s="63" t="s">
        <v>198</v>
      </c>
      <c r="B16" s="64" t="s">
        <v>208</v>
      </c>
      <c r="C16" s="65" t="s">
        <v>165</v>
      </c>
      <c r="D16" s="66" t="s">
        <v>170</v>
      </c>
      <c r="E16" s="71">
        <v>14.79</v>
      </c>
    </row>
    <row r="17" spans="1:5" ht="26.4" customHeight="1">
      <c r="A17" s="63" t="s">
        <v>199</v>
      </c>
      <c r="B17" s="64" t="s">
        <v>181</v>
      </c>
      <c r="C17" s="65" t="s">
        <v>165</v>
      </c>
      <c r="D17" s="66" t="s">
        <v>166</v>
      </c>
      <c r="E17" s="71">
        <f>15.98/100</f>
        <v>0.1598</v>
      </c>
    </row>
    <row r="18" spans="1:5" ht="26.4" customHeight="1">
      <c r="A18" s="63" t="s">
        <v>200</v>
      </c>
      <c r="B18" s="64" t="s">
        <v>182</v>
      </c>
      <c r="C18" s="65" t="s">
        <v>165</v>
      </c>
      <c r="D18" s="66" t="s">
        <v>166</v>
      </c>
      <c r="E18" s="71">
        <v>2.8</v>
      </c>
    </row>
    <row r="19" spans="1:5" ht="26.4" customHeight="1">
      <c r="A19" s="63" t="s">
        <v>201</v>
      </c>
      <c r="B19" s="64" t="s">
        <v>183</v>
      </c>
      <c r="C19" s="65" t="s">
        <v>165</v>
      </c>
      <c r="D19" s="66" t="s">
        <v>184</v>
      </c>
      <c r="E19" s="71">
        <v>2.3</v>
      </c>
    </row>
    <row r="20" spans="1:5" ht="26.4" customHeight="1">
      <c r="A20" s="63" t="s">
        <v>202</v>
      </c>
      <c r="B20" s="64" t="s">
        <v>185</v>
      </c>
      <c r="C20" s="65" t="s">
        <v>165</v>
      </c>
      <c r="D20" s="66" t="s">
        <v>166</v>
      </c>
      <c r="E20" s="71">
        <v>0.17</v>
      </c>
    </row>
    <row r="21" spans="1:5" ht="26.4" customHeight="1">
      <c r="A21" s="63" t="s">
        <v>203</v>
      </c>
      <c r="B21" s="64" t="s">
        <v>209</v>
      </c>
      <c r="C21" s="65" t="s">
        <v>173</v>
      </c>
      <c r="D21" s="66" t="s">
        <v>174</v>
      </c>
      <c r="E21" s="67">
        <v>1.49</v>
      </c>
    </row>
    <row r="22" spans="1:5" ht="26.4" customHeight="1">
      <c r="A22" s="63" t="s">
        <v>204</v>
      </c>
      <c r="B22" s="64" t="s">
        <v>175</v>
      </c>
      <c r="C22" s="65" t="s">
        <v>165</v>
      </c>
      <c r="D22" s="66" t="s">
        <v>166</v>
      </c>
      <c r="E22" s="67">
        <v>2.05</v>
      </c>
    </row>
    <row r="23" spans="1:5" ht="26.4" customHeight="1">
      <c r="A23" s="63" t="s">
        <v>205</v>
      </c>
      <c r="B23" s="64" t="s">
        <v>176</v>
      </c>
      <c r="C23" s="65" t="s">
        <v>165</v>
      </c>
      <c r="D23" s="66" t="s">
        <v>166</v>
      </c>
      <c r="E23" s="67">
        <v>2.85</v>
      </c>
    </row>
    <row r="24" spans="1:5" ht="26.4" customHeight="1">
      <c r="A24" s="63" t="s">
        <v>206</v>
      </c>
      <c r="B24" s="64" t="s">
        <v>177</v>
      </c>
      <c r="C24" s="65" t="s">
        <v>165</v>
      </c>
      <c r="D24" s="66" t="s">
        <v>170</v>
      </c>
      <c r="E24" s="67">
        <v>5.25</v>
      </c>
    </row>
    <row r="25" spans="1:5" ht="25.2" customHeight="1">
      <c r="A25" s="63" t="s">
        <v>233</v>
      </c>
      <c r="B25" s="64" t="s">
        <v>234</v>
      </c>
      <c r="C25" s="65" t="s">
        <v>235</v>
      </c>
      <c r="D25" s="99" t="s">
        <v>166</v>
      </c>
      <c r="E25" s="100">
        <v>2.16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EE348-1138-413E-A0A5-5EF7EC547DEA}">
  <dimension ref="A1:H36"/>
  <sheetViews>
    <sheetView workbookViewId="0" topLeftCell="A4">
      <selection activeCell="J31" sqref="J31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69</v>
      </c>
      <c r="C1" s="122"/>
      <c r="D1" s="122"/>
    </row>
    <row r="2" spans="1:4" s="1" customFormat="1" ht="23.4" customHeight="1">
      <c r="A2" s="12" t="s">
        <v>92</v>
      </c>
      <c r="B2" s="53" t="s">
        <v>68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30</v>
      </c>
      <c r="F29" s="36">
        <f>C23</f>
        <v>1.6703083655013022</v>
      </c>
      <c r="G29" s="36">
        <f>(E29/C29)*F29</f>
        <v>50.10925096503907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20</v>
      </c>
      <c r="F30" s="20">
        <f>C24</f>
        <v>0.8300405440104168</v>
      </c>
      <c r="G30" s="20">
        <f>(E30/C30)*F30</f>
        <v>16.600810880208336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66.7100618452474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66.7100618452474</v>
      </c>
    </row>
    <row r="36" spans="1:3" s="12" customFormat="1" ht="27" customHeight="1">
      <c r="A36" s="117" t="s">
        <v>123</v>
      </c>
      <c r="B36" s="117"/>
      <c r="C36" s="45">
        <f>SUM(C34:C35)</f>
        <v>69.64260434524739</v>
      </c>
    </row>
  </sheetData>
  <mergeCells count="5">
    <mergeCell ref="B1:D1"/>
    <mergeCell ref="A31:F31"/>
    <mergeCell ref="A34:B34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B63F-249E-4D22-8CD5-39CC4151445C}">
  <dimension ref="A1:H48"/>
  <sheetViews>
    <sheetView workbookViewId="0" topLeftCell="A10">
      <selection activeCell="A21" sqref="A21:XFD21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67</v>
      </c>
      <c r="C1" s="122"/>
      <c r="D1" s="122"/>
      <c r="E1" s="122"/>
    </row>
    <row r="2" spans="1:4" s="1" customFormat="1" ht="23.4" customHeight="1">
      <c r="A2" s="12" t="s">
        <v>92</v>
      </c>
      <c r="B2" s="53" t="s">
        <v>66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1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30.6" customHeight="1">
      <c r="A20" s="18" t="str">
        <f>'Przykładowe ceny materiałów'!A7</f>
        <v>MG-TK-005</v>
      </c>
      <c r="B20" s="17" t="str">
        <f>'Przykładowe ceny materiałów'!B7</f>
        <v>Kubek jednorazowy</v>
      </c>
      <c r="C20" s="72" t="str">
        <f>'Przykładowe ceny materiałów'!C7</f>
        <v>materiał jednorazowy</v>
      </c>
      <c r="D20" s="35">
        <v>1</v>
      </c>
      <c r="E20" s="73" t="str">
        <f>'Przykładowe ceny materiałów'!D7</f>
        <v>szt</v>
      </c>
      <c r="F20" s="18">
        <v>1</v>
      </c>
      <c r="G20" s="19">
        <f>'Przykładowe ceny materiałów'!E7</f>
        <v>0.04</v>
      </c>
      <c r="H20" s="20">
        <f t="shared" si="0"/>
        <v>0.04</v>
      </c>
    </row>
    <row r="21" spans="1:8" s="14" customFormat="1" ht="27.6" customHeight="1">
      <c r="A21" s="18" t="str">
        <f>'Przykładowe ceny materiałów'!A25</f>
        <v>MG-TK-023</v>
      </c>
      <c r="B21" s="17" t="str">
        <f>'Przykładowe ceny materiałów'!B25</f>
        <v xml:space="preserve">Opsite IV 3000 </v>
      </c>
      <c r="C21" s="72" t="str">
        <f>'Przykładowe ceny materiałów'!C25</f>
        <v>materiał opatrunkowy</v>
      </c>
      <c r="D21" s="74">
        <v>1</v>
      </c>
      <c r="E21" s="73" t="str">
        <f>'Przykładowe ceny materiałów'!D25</f>
        <v>szt</v>
      </c>
      <c r="F21" s="75">
        <v>1</v>
      </c>
      <c r="G21" s="19">
        <f>'Przykładowe ceny materiałów'!E25</f>
        <v>2.16</v>
      </c>
      <c r="H21" s="20">
        <f t="shared" si="0"/>
        <v>2.16</v>
      </c>
    </row>
    <row r="22" spans="1:8" s="24" customFormat="1" ht="31.8" customHeight="1">
      <c r="A22" s="21" t="s">
        <v>110</v>
      </c>
      <c r="B22" s="22"/>
      <c r="C22" s="22"/>
      <c r="D22" s="22"/>
      <c r="E22" s="22"/>
      <c r="F22" s="22"/>
      <c r="G22" s="22"/>
      <c r="H22" s="23">
        <f>SUM(H8:H21)</f>
        <v>11.7514425</v>
      </c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>
      <c r="A31" s="12" t="s">
        <v>111</v>
      </c>
    </row>
    <row r="32" spans="1:3" s="1" customFormat="1" ht="18.6" customHeight="1">
      <c r="A32" s="12" t="s">
        <v>112</v>
      </c>
      <c r="B32" s="25" t="s">
        <v>113</v>
      </c>
      <c r="C32" s="25" t="s">
        <v>114</v>
      </c>
    </row>
    <row r="33" spans="1:3" s="1" customFormat="1" ht="22.8" customHeight="1">
      <c r="A33" s="26" t="s">
        <v>125</v>
      </c>
      <c r="B33" s="27">
        <f>'Stawki wynagrodzeń personelu'!E11</f>
        <v>100.21850193007813</v>
      </c>
      <c r="C33" s="28">
        <f>B33/60</f>
        <v>1.6703083655013022</v>
      </c>
    </row>
    <row r="34" spans="1:3" s="1" customFormat="1" ht="22.8" customHeight="1">
      <c r="A34" s="29" t="s">
        <v>126</v>
      </c>
      <c r="B34" s="30">
        <f>'Stawki wynagrodzeń personelu'!E26</f>
        <v>49.80243264062501</v>
      </c>
      <c r="C34" s="31">
        <f aca="true" t="shared" si="1" ref="C34:C35">B34/60</f>
        <v>0.8300405440104168</v>
      </c>
    </row>
    <row r="35" spans="1:3" s="1" customFormat="1" ht="22.8" customHeight="1">
      <c r="A35" s="26" t="s">
        <v>127</v>
      </c>
      <c r="B35" s="30">
        <f>'Stawki wynagrodzeń personelu'!E30</f>
        <v>44.93603934166667</v>
      </c>
      <c r="C35" s="31">
        <f t="shared" si="1"/>
        <v>0.7489339890277779</v>
      </c>
    </row>
    <row r="36" s="1" customFormat="1" ht="25.8" customHeight="1"/>
    <row r="37" s="1" customFormat="1" ht="25.8" customHeight="1"/>
    <row r="38" spans="1:7" s="14" customFormat="1" ht="42" customHeight="1">
      <c r="A38" s="13" t="s">
        <v>124</v>
      </c>
      <c r="B38" s="13" t="s">
        <v>115</v>
      </c>
      <c r="C38" s="13" t="s">
        <v>97</v>
      </c>
      <c r="D38" s="13" t="s">
        <v>116</v>
      </c>
      <c r="E38" s="13" t="s">
        <v>117</v>
      </c>
      <c r="F38" s="13" t="s">
        <v>118</v>
      </c>
      <c r="G38" s="13" t="s">
        <v>101</v>
      </c>
    </row>
    <row r="39" spans="1:7" s="14" customFormat="1" ht="15" customHeight="1">
      <c r="A39" s="32"/>
      <c r="B39" s="15" t="s">
        <v>103</v>
      </c>
      <c r="C39" s="15" t="s">
        <v>105</v>
      </c>
      <c r="D39" s="15" t="s">
        <v>106</v>
      </c>
      <c r="E39" s="15" t="s">
        <v>107</v>
      </c>
      <c r="F39" s="15" t="s">
        <v>108</v>
      </c>
      <c r="G39" s="16" t="s">
        <v>119</v>
      </c>
    </row>
    <row r="40" spans="1:7" s="14" customFormat="1" ht="26.4" customHeight="1">
      <c r="A40" s="43">
        <v>1</v>
      </c>
      <c r="B40" s="33" t="str">
        <f>A33</f>
        <v>Lekarz radiolog</v>
      </c>
      <c r="C40" s="34">
        <v>1</v>
      </c>
      <c r="D40" s="35" t="s">
        <v>120</v>
      </c>
      <c r="E40" s="34">
        <v>35</v>
      </c>
      <c r="F40" s="36">
        <f>C33</f>
        <v>1.6703083655013022</v>
      </c>
      <c r="G40" s="36">
        <f>(E40/C40)*F40</f>
        <v>58.460792792545575</v>
      </c>
    </row>
    <row r="41" spans="1:7" s="14" customFormat="1" ht="26.4" customHeight="1">
      <c r="A41" s="35">
        <v>2</v>
      </c>
      <c r="B41" s="35" t="str">
        <f>A34</f>
        <v>Technik radiologii</v>
      </c>
      <c r="C41" s="18">
        <v>1</v>
      </c>
      <c r="D41" s="35" t="s">
        <v>120</v>
      </c>
      <c r="E41" s="18">
        <v>25</v>
      </c>
      <c r="F41" s="20">
        <f>C34</f>
        <v>0.8300405440104168</v>
      </c>
      <c r="G41" s="20">
        <f>(E41/C41)*F41</f>
        <v>20.75101360026042</v>
      </c>
    </row>
    <row r="42" spans="1:7" s="14" customFormat="1" ht="26.4" customHeight="1">
      <c r="A42" s="35">
        <v>3</v>
      </c>
      <c r="B42" s="35" t="str">
        <f>A35</f>
        <v>Pielęgniarka</v>
      </c>
      <c r="C42" s="18">
        <v>1</v>
      </c>
      <c r="D42" s="35" t="s">
        <v>120</v>
      </c>
      <c r="E42" s="18">
        <v>25</v>
      </c>
      <c r="F42" s="20">
        <f>C35</f>
        <v>0.7489339890277779</v>
      </c>
      <c r="G42" s="20">
        <f>(E42/C42)*F42</f>
        <v>18.723349725694447</v>
      </c>
    </row>
    <row r="43" spans="1:7" s="24" customFormat="1" ht="27.6" customHeight="1">
      <c r="A43" s="119" t="s">
        <v>110</v>
      </c>
      <c r="B43" s="120"/>
      <c r="C43" s="120"/>
      <c r="D43" s="120"/>
      <c r="E43" s="120"/>
      <c r="F43" s="120"/>
      <c r="G43" s="23">
        <f>SUM(G40:G42)</f>
        <v>97.93515611850044</v>
      </c>
    </row>
    <row r="44" s="1" customFormat="1" ht="15"/>
    <row r="45" s="1" customFormat="1" ht="15"/>
    <row r="46" spans="1:3" s="1" customFormat="1" ht="27" customHeight="1">
      <c r="A46" s="115" t="s">
        <v>121</v>
      </c>
      <c r="B46" s="115"/>
      <c r="C46" s="27">
        <f>H22</f>
        <v>11.7514425</v>
      </c>
    </row>
    <row r="47" spans="1:3" s="1" customFormat="1" ht="27" customHeight="1">
      <c r="A47" s="116" t="s">
        <v>122</v>
      </c>
      <c r="B47" s="116"/>
      <c r="C47" s="30">
        <f>G43</f>
        <v>97.93515611850044</v>
      </c>
    </row>
    <row r="48" spans="1:3" s="12" customFormat="1" ht="27" customHeight="1">
      <c r="A48" s="117" t="s">
        <v>123</v>
      </c>
      <c r="B48" s="117"/>
      <c r="C48" s="45">
        <f>SUM(C46:C47)</f>
        <v>109.68659861850044</v>
      </c>
    </row>
  </sheetData>
  <mergeCells count="5">
    <mergeCell ref="A43:F43"/>
    <mergeCell ref="A46:B46"/>
    <mergeCell ref="A47:B47"/>
    <mergeCell ref="A48:B48"/>
    <mergeCell ref="B1:E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6086-0BD1-4D2C-89A1-3B06AD7F601C}">
  <dimension ref="A1:H36"/>
  <sheetViews>
    <sheetView workbookViewId="0" topLeftCell="A1">
      <selection activeCell="J9" sqref="J9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6" s="1" customFormat="1" ht="23.4" customHeight="1">
      <c r="A1" s="12" t="s">
        <v>3</v>
      </c>
      <c r="B1" s="122" t="s">
        <v>31</v>
      </c>
      <c r="C1" s="122"/>
      <c r="D1" s="122"/>
      <c r="E1" s="122"/>
      <c r="F1" s="122"/>
    </row>
    <row r="2" spans="1:6" s="1" customFormat="1" ht="23.4" customHeight="1">
      <c r="A2" s="12" t="s">
        <v>92</v>
      </c>
      <c r="B2" s="53" t="s">
        <v>30</v>
      </c>
      <c r="C2" s="53"/>
      <c r="D2" s="53"/>
      <c r="E2" s="53"/>
      <c r="F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35</v>
      </c>
      <c r="F29" s="36">
        <f>C23</f>
        <v>1.6703083655013022</v>
      </c>
      <c r="G29" s="36">
        <f>(E29/C29)*F29</f>
        <v>58.460792792545575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25</v>
      </c>
      <c r="F30" s="20">
        <f>C24</f>
        <v>0.8300405440104168</v>
      </c>
      <c r="G30" s="20">
        <f>(E30/C30)*F30</f>
        <v>20.75101360026042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79.211806392806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79.211806392806</v>
      </c>
    </row>
    <row r="36" spans="1:3" s="12" customFormat="1" ht="27" customHeight="1">
      <c r="A36" s="117" t="s">
        <v>123</v>
      </c>
      <c r="B36" s="117"/>
      <c r="C36" s="45">
        <f>SUM(C34:C35)</f>
        <v>82.144348892806</v>
      </c>
    </row>
  </sheetData>
  <mergeCells count="5">
    <mergeCell ref="A31:F31"/>
    <mergeCell ref="A34:B34"/>
    <mergeCell ref="A35:B35"/>
    <mergeCell ref="A36:B36"/>
    <mergeCell ref="B1:F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0290-8BCD-4846-82FD-30ACE233ACB8}">
  <dimension ref="A1:H48"/>
  <sheetViews>
    <sheetView workbookViewId="0" topLeftCell="A13">
      <selection activeCell="A21" sqref="A21:XFD21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6" s="1" customFormat="1" ht="23.4" customHeight="1">
      <c r="A1" s="12" t="s">
        <v>3</v>
      </c>
      <c r="B1" s="122" t="s">
        <v>29</v>
      </c>
      <c r="C1" s="122"/>
      <c r="D1" s="122"/>
      <c r="E1" s="122"/>
      <c r="F1" s="122"/>
    </row>
    <row r="2" spans="1:2" s="1" customFormat="1" ht="23.4" customHeight="1">
      <c r="A2" s="12" t="s">
        <v>92</v>
      </c>
      <c r="B2" s="53" t="s">
        <v>28</v>
      </c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1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30.6" customHeight="1">
      <c r="A20" s="18" t="str">
        <f>'Przykładowe ceny materiałów'!A7</f>
        <v>MG-TK-005</v>
      </c>
      <c r="B20" s="17" t="str">
        <f>'Przykładowe ceny materiałów'!B7</f>
        <v>Kubek jednorazowy</v>
      </c>
      <c r="C20" s="72" t="str">
        <f>'Przykładowe ceny materiałów'!C7</f>
        <v>materiał jednorazowy</v>
      </c>
      <c r="D20" s="35">
        <v>1</v>
      </c>
      <c r="E20" s="73" t="str">
        <f>'Przykładowe ceny materiałów'!D7</f>
        <v>szt</v>
      </c>
      <c r="F20" s="18">
        <v>1</v>
      </c>
      <c r="G20" s="19">
        <f>'Przykładowe ceny materiałów'!E7</f>
        <v>0.04</v>
      </c>
      <c r="H20" s="20">
        <f t="shared" si="0"/>
        <v>0.04</v>
      </c>
    </row>
    <row r="21" spans="1:8" s="14" customFormat="1" ht="27.6" customHeight="1">
      <c r="A21" s="18" t="str">
        <f>'Przykładowe ceny materiałów'!A25</f>
        <v>MG-TK-023</v>
      </c>
      <c r="B21" s="17" t="str">
        <f>'Przykładowe ceny materiałów'!B25</f>
        <v xml:space="preserve">Opsite IV 3000 </v>
      </c>
      <c r="C21" s="72" t="str">
        <f>'Przykładowe ceny materiałów'!C25</f>
        <v>materiał opatrunkowy</v>
      </c>
      <c r="D21" s="74">
        <v>1</v>
      </c>
      <c r="E21" s="73" t="str">
        <f>'Przykładowe ceny materiałów'!D25</f>
        <v>szt</v>
      </c>
      <c r="F21" s="75">
        <v>1</v>
      </c>
      <c r="G21" s="19">
        <f>'Przykładowe ceny materiałów'!E25</f>
        <v>2.16</v>
      </c>
      <c r="H21" s="20">
        <f t="shared" si="0"/>
        <v>2.16</v>
      </c>
    </row>
    <row r="22" spans="1:8" s="24" customFormat="1" ht="31.8" customHeight="1">
      <c r="A22" s="21" t="s">
        <v>110</v>
      </c>
      <c r="B22" s="22"/>
      <c r="C22" s="22"/>
      <c r="D22" s="22"/>
      <c r="E22" s="22"/>
      <c r="F22" s="22"/>
      <c r="G22" s="22"/>
      <c r="H22" s="23">
        <f>SUM(H8:H21)</f>
        <v>11.7514425</v>
      </c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>
      <c r="A31" s="12" t="s">
        <v>111</v>
      </c>
    </row>
    <row r="32" spans="1:3" s="1" customFormat="1" ht="18.6" customHeight="1">
      <c r="A32" s="12" t="s">
        <v>112</v>
      </c>
      <c r="B32" s="25" t="s">
        <v>113</v>
      </c>
      <c r="C32" s="25" t="s">
        <v>114</v>
      </c>
    </row>
    <row r="33" spans="1:3" s="1" customFormat="1" ht="22.8" customHeight="1">
      <c r="A33" s="26" t="s">
        <v>125</v>
      </c>
      <c r="B33" s="27">
        <f>'Stawki wynagrodzeń personelu'!E11</f>
        <v>100.21850193007813</v>
      </c>
      <c r="C33" s="28">
        <f>B33/60</f>
        <v>1.6703083655013022</v>
      </c>
    </row>
    <row r="34" spans="1:3" s="1" customFormat="1" ht="22.8" customHeight="1">
      <c r="A34" s="29" t="s">
        <v>126</v>
      </c>
      <c r="B34" s="30">
        <f>'Stawki wynagrodzeń personelu'!E26</f>
        <v>49.80243264062501</v>
      </c>
      <c r="C34" s="31">
        <f aca="true" t="shared" si="1" ref="C34:C35">B34/60</f>
        <v>0.8300405440104168</v>
      </c>
    </row>
    <row r="35" spans="1:3" s="1" customFormat="1" ht="22.8" customHeight="1">
      <c r="A35" s="26" t="s">
        <v>127</v>
      </c>
      <c r="B35" s="30">
        <f>'Stawki wynagrodzeń personelu'!E30</f>
        <v>44.93603934166667</v>
      </c>
      <c r="C35" s="31">
        <f t="shared" si="1"/>
        <v>0.7489339890277779</v>
      </c>
    </row>
    <row r="36" s="1" customFormat="1" ht="25.8" customHeight="1"/>
    <row r="37" s="1" customFormat="1" ht="25.8" customHeight="1"/>
    <row r="38" spans="1:7" s="14" customFormat="1" ht="42" customHeight="1">
      <c r="A38" s="13" t="s">
        <v>124</v>
      </c>
      <c r="B38" s="13" t="s">
        <v>115</v>
      </c>
      <c r="C38" s="13" t="s">
        <v>97</v>
      </c>
      <c r="D38" s="13" t="s">
        <v>116</v>
      </c>
      <c r="E38" s="13" t="s">
        <v>117</v>
      </c>
      <c r="F38" s="13" t="s">
        <v>118</v>
      </c>
      <c r="G38" s="13" t="s">
        <v>101</v>
      </c>
    </row>
    <row r="39" spans="1:7" s="14" customFormat="1" ht="15" customHeight="1">
      <c r="A39" s="32"/>
      <c r="B39" s="15" t="s">
        <v>103</v>
      </c>
      <c r="C39" s="15" t="s">
        <v>105</v>
      </c>
      <c r="D39" s="15" t="s">
        <v>106</v>
      </c>
      <c r="E39" s="15" t="s">
        <v>107</v>
      </c>
      <c r="F39" s="15" t="s">
        <v>108</v>
      </c>
      <c r="G39" s="16" t="s">
        <v>119</v>
      </c>
    </row>
    <row r="40" spans="1:7" s="14" customFormat="1" ht="26.4" customHeight="1">
      <c r="A40" s="43">
        <v>1</v>
      </c>
      <c r="B40" s="33" t="str">
        <f>A33</f>
        <v>Lekarz radiolog</v>
      </c>
      <c r="C40" s="34">
        <v>1</v>
      </c>
      <c r="D40" s="35" t="s">
        <v>120</v>
      </c>
      <c r="E40" s="34">
        <v>40</v>
      </c>
      <c r="F40" s="36">
        <f>C33</f>
        <v>1.6703083655013022</v>
      </c>
      <c r="G40" s="36">
        <f>(E40/C40)*F40</f>
        <v>66.81233462005208</v>
      </c>
    </row>
    <row r="41" spans="1:7" s="14" customFormat="1" ht="26.4" customHeight="1">
      <c r="A41" s="35">
        <v>2</v>
      </c>
      <c r="B41" s="35" t="str">
        <f>A34</f>
        <v>Technik radiologii</v>
      </c>
      <c r="C41" s="18">
        <v>1</v>
      </c>
      <c r="D41" s="35" t="s">
        <v>120</v>
      </c>
      <c r="E41" s="18">
        <v>30</v>
      </c>
      <c r="F41" s="20">
        <f>C34</f>
        <v>0.8300405440104168</v>
      </c>
      <c r="G41" s="20">
        <f>(E41/C41)*F41</f>
        <v>24.901216320312503</v>
      </c>
    </row>
    <row r="42" spans="1:7" s="14" customFormat="1" ht="26.4" customHeight="1">
      <c r="A42" s="35">
        <v>3</v>
      </c>
      <c r="B42" s="35" t="str">
        <f>A35</f>
        <v>Pielęgniarka</v>
      </c>
      <c r="C42" s="18">
        <v>1</v>
      </c>
      <c r="D42" s="35" t="s">
        <v>120</v>
      </c>
      <c r="E42" s="18">
        <v>30</v>
      </c>
      <c r="F42" s="20">
        <f>C35</f>
        <v>0.7489339890277779</v>
      </c>
      <c r="G42" s="20">
        <f>(E42/C42)*F42</f>
        <v>22.468019670833336</v>
      </c>
    </row>
    <row r="43" spans="1:7" s="24" customFormat="1" ht="27.6" customHeight="1">
      <c r="A43" s="119" t="s">
        <v>110</v>
      </c>
      <c r="B43" s="120"/>
      <c r="C43" s="120"/>
      <c r="D43" s="120"/>
      <c r="E43" s="120"/>
      <c r="F43" s="120"/>
      <c r="G43" s="23">
        <f>SUM(G40:G42)</f>
        <v>114.18157061119791</v>
      </c>
    </row>
    <row r="44" s="1" customFormat="1" ht="15"/>
    <row r="45" s="1" customFormat="1" ht="15"/>
    <row r="46" spans="1:3" s="1" customFormat="1" ht="27" customHeight="1">
      <c r="A46" s="115" t="s">
        <v>121</v>
      </c>
      <c r="B46" s="115"/>
      <c r="C46" s="27">
        <f>H22</f>
        <v>11.7514425</v>
      </c>
    </row>
    <row r="47" spans="1:3" s="1" customFormat="1" ht="27" customHeight="1">
      <c r="A47" s="116" t="s">
        <v>122</v>
      </c>
      <c r="B47" s="116"/>
      <c r="C47" s="30">
        <f>G43</f>
        <v>114.18157061119791</v>
      </c>
    </row>
    <row r="48" spans="1:3" s="12" customFormat="1" ht="27" customHeight="1">
      <c r="A48" s="117" t="s">
        <v>123</v>
      </c>
      <c r="B48" s="117"/>
      <c r="C48" s="45">
        <f>SUM(C46:C47)</f>
        <v>125.93301311119791</v>
      </c>
    </row>
  </sheetData>
  <mergeCells count="5">
    <mergeCell ref="A43:F43"/>
    <mergeCell ref="A46:B46"/>
    <mergeCell ref="A47:B47"/>
    <mergeCell ref="A48:B48"/>
    <mergeCell ref="B1:F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30F2-2844-4BB8-9985-7980745DFD7E}">
  <dimension ref="A1:H50"/>
  <sheetViews>
    <sheetView workbookViewId="0" topLeftCell="A16">
      <selection activeCell="A23" sqref="A23:XFD23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9.2812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83</v>
      </c>
      <c r="C1" s="122"/>
      <c r="D1" s="122"/>
    </row>
    <row r="2" spans="1:4" s="1" customFormat="1" ht="23.4" customHeight="1">
      <c r="A2" s="12" t="s">
        <v>92</v>
      </c>
      <c r="B2" s="53" t="s">
        <v>82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45</v>
      </c>
      <c r="F42" s="36">
        <f>C35</f>
        <v>1.6703083655013022</v>
      </c>
      <c r="G42" s="36">
        <f>(E42/C42)*F42</f>
        <v>75.16387644755861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30</v>
      </c>
      <c r="F43" s="20">
        <f>C36</f>
        <v>0.8300405440104168</v>
      </c>
      <c r="G43" s="20">
        <f>(E43/C43)*F43</f>
        <v>24.901216320312503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30</v>
      </c>
      <c r="F44" s="20">
        <f>C37</f>
        <v>0.7489339890277779</v>
      </c>
      <c r="G44" s="20">
        <f>(E44/C44)*F44</f>
        <v>22.468019670833336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122.53311243870445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122.53311243870445</v>
      </c>
    </row>
    <row r="50" spans="1:3" s="12" customFormat="1" ht="27" customHeight="1">
      <c r="A50" s="117" t="s">
        <v>123</v>
      </c>
      <c r="B50" s="117"/>
      <c r="C50" s="45">
        <f>SUM(C48:C49)</f>
        <v>232.45455493870446</v>
      </c>
    </row>
  </sheetData>
  <mergeCells count="5">
    <mergeCell ref="B1:D1"/>
    <mergeCell ref="A45:F45"/>
    <mergeCell ref="A48:B48"/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13C70-7A7A-48C0-96D4-7FF0DE001AE5}">
  <dimension ref="A1:H50"/>
  <sheetViews>
    <sheetView workbookViewId="0" topLeftCell="A13">
      <selection activeCell="A23" sqref="A23:XFD23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81</v>
      </c>
      <c r="C1" s="122"/>
      <c r="D1" s="12"/>
    </row>
    <row r="2" spans="1:3" s="1" customFormat="1" ht="23.4" customHeight="1">
      <c r="A2" s="12" t="s">
        <v>92</v>
      </c>
      <c r="B2" s="56" t="s">
        <v>80</v>
      </c>
      <c r="C2" s="57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45</v>
      </c>
      <c r="F42" s="36">
        <f>C35</f>
        <v>1.6703083655013022</v>
      </c>
      <c r="G42" s="36">
        <f>(E42/C42)*F42</f>
        <v>75.16387644755861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30</v>
      </c>
      <c r="F43" s="20">
        <f>C36</f>
        <v>0.8300405440104168</v>
      </c>
      <c r="G43" s="20">
        <f>(E43/C43)*F43</f>
        <v>24.901216320312503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30</v>
      </c>
      <c r="F44" s="20">
        <f>C37</f>
        <v>0.7489339890277779</v>
      </c>
      <c r="G44" s="20">
        <f>(E44/C44)*F44</f>
        <v>22.468019670833336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122.53311243870445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122.53311243870445</v>
      </c>
    </row>
    <row r="50" spans="1:3" s="12" customFormat="1" ht="27" customHeight="1">
      <c r="A50" s="117" t="s">
        <v>123</v>
      </c>
      <c r="B50" s="117"/>
      <c r="C50" s="45">
        <f>SUM(C48:C49)</f>
        <v>232.45455493870446</v>
      </c>
    </row>
  </sheetData>
  <mergeCells count="5">
    <mergeCell ref="A45:F45"/>
    <mergeCell ref="A48:B48"/>
    <mergeCell ref="A49:B49"/>
    <mergeCell ref="A50:B50"/>
    <mergeCell ref="B1:C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08AD-9450-4C26-81AA-9E90CC52CD13}">
  <dimension ref="A1:H50"/>
  <sheetViews>
    <sheetView workbookViewId="0" topLeftCell="A16">
      <selection activeCell="A23" sqref="A23:XFD23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2" t="s">
        <v>74</v>
      </c>
      <c r="C1" s="122"/>
      <c r="D1" s="12"/>
    </row>
    <row r="2" spans="1:3" s="1" customFormat="1" ht="23.4" customHeight="1">
      <c r="A2" s="12" t="s">
        <v>92</v>
      </c>
      <c r="B2" s="53" t="s">
        <v>73</v>
      </c>
      <c r="C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3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materiałów'!A8</f>
        <v>MG-TK-006</v>
      </c>
      <c r="B20" s="17" t="str">
        <f>'Przykładowe ceny materiałów'!B8</f>
        <v>Insyte Autoguard 1,1x30 cewnik dożylny</v>
      </c>
      <c r="C20" s="72" t="str">
        <f>'Przykładowe ceny materiałów'!C8</f>
        <v>materiał jednorazowy</v>
      </c>
      <c r="D20" s="35">
        <v>1</v>
      </c>
      <c r="E20" s="73" t="str">
        <f>'Przykładowe ceny materiałów'!D8</f>
        <v>szt</v>
      </c>
      <c r="F20" s="18">
        <v>1</v>
      </c>
      <c r="G20" s="19">
        <f>'Przykładowe ceny materiałów'!E8</f>
        <v>2.25</v>
      </c>
      <c r="H20" s="20">
        <f t="shared" si="0"/>
        <v>2.25</v>
      </c>
    </row>
    <row r="21" spans="1:8" s="14" customFormat="1" ht="27.6" customHeight="1">
      <c r="A21" s="18" t="str">
        <f>'Przykładowe ceny materiałów'!A9</f>
        <v>MG-TK-007</v>
      </c>
      <c r="B21" s="17" t="str">
        <f>'Przykładowe ceny materiałów'!B9</f>
        <v>Wkład do strzyk.200ml accuron/medtron</v>
      </c>
      <c r="C21" s="72" t="str">
        <f>'Przykładowe ceny materiałów'!C9</f>
        <v>materiał jednorazowy</v>
      </c>
      <c r="D21" s="35">
        <v>1</v>
      </c>
      <c r="E21" s="73" t="str">
        <f>'Przykładowe ceny materiałów'!D9</f>
        <v>szt</v>
      </c>
      <c r="F21" s="18">
        <v>1</v>
      </c>
      <c r="G21" s="19">
        <f>'Przykładowe ceny materiałów'!E9</f>
        <v>95.2</v>
      </c>
      <c r="H21" s="20">
        <f t="shared" si="0"/>
        <v>95.2</v>
      </c>
    </row>
    <row r="22" spans="1:8" s="14" customFormat="1" ht="27.6" customHeight="1">
      <c r="A22" s="18" t="str">
        <f>'Przykładowe ceny materiałów'!A10</f>
        <v>MG-TK-008</v>
      </c>
      <c r="B22" s="17" t="str">
        <f>'Przykładowe ceny materiałów'!B10</f>
        <v>Przedłużacz do pompy infuzyjnej DI-150</v>
      </c>
      <c r="C22" s="72" t="str">
        <f>'Przykładowe ceny materiałów'!C10</f>
        <v>materiał jednorazowy</v>
      </c>
      <c r="D22" s="35">
        <v>1</v>
      </c>
      <c r="E22" s="73" t="str">
        <f>'Przykładowe ceny materiałów'!D10</f>
        <v>szt</v>
      </c>
      <c r="F22" s="18">
        <v>1</v>
      </c>
      <c r="G22" s="19">
        <f>'Przykładowe ceny materiałów'!E10</f>
        <v>0.76</v>
      </c>
      <c r="H22" s="20">
        <f t="shared" si="0"/>
        <v>0.76</v>
      </c>
    </row>
    <row r="23" spans="1:8" s="14" customFormat="1" ht="27.6" customHeight="1">
      <c r="A23" s="18" t="str">
        <f>'Przykładowe ceny materiałów'!A25</f>
        <v>MG-TK-023</v>
      </c>
      <c r="B23" s="17" t="str">
        <f>'Przykładowe ceny materiałów'!B25</f>
        <v xml:space="preserve">Opsite IV 3000 </v>
      </c>
      <c r="C23" s="72" t="str">
        <f>'Przykładowe ceny materiałów'!C25</f>
        <v>materiał opatrunkowy</v>
      </c>
      <c r="D23" s="74">
        <v>1</v>
      </c>
      <c r="E23" s="73" t="str">
        <f>'Przykładowe ceny materiałów'!D25</f>
        <v>szt</v>
      </c>
      <c r="F23" s="75">
        <v>1</v>
      </c>
      <c r="G23" s="19">
        <f>'Przykładowe ceny materiałów'!E25</f>
        <v>2.16</v>
      </c>
      <c r="H23" s="20">
        <f t="shared" si="0"/>
        <v>2.16</v>
      </c>
    </row>
    <row r="24" spans="1:8" s="24" customFormat="1" ht="31.8" customHeight="1">
      <c r="A24" s="21" t="s">
        <v>110</v>
      </c>
      <c r="B24" s="22"/>
      <c r="C24" s="22"/>
      <c r="D24" s="22"/>
      <c r="E24" s="22"/>
      <c r="F24" s="22"/>
      <c r="G24" s="22"/>
      <c r="H24" s="23">
        <f>SUM(H8:H23)</f>
        <v>109.9214425</v>
      </c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>
      <c r="A33" s="12" t="s">
        <v>111</v>
      </c>
    </row>
    <row r="34" spans="1:3" s="1" customFormat="1" ht="18.6" customHeight="1">
      <c r="A34" s="12" t="s">
        <v>112</v>
      </c>
      <c r="B34" s="25" t="s">
        <v>113</v>
      </c>
      <c r="C34" s="25" t="s">
        <v>114</v>
      </c>
    </row>
    <row r="35" spans="1:3" s="1" customFormat="1" ht="22.8" customHeight="1">
      <c r="A35" s="26" t="s">
        <v>125</v>
      </c>
      <c r="B35" s="27">
        <f>'Stawki wynagrodzeń personelu'!E11</f>
        <v>100.21850193007813</v>
      </c>
      <c r="C35" s="28">
        <f>B35/60</f>
        <v>1.6703083655013022</v>
      </c>
    </row>
    <row r="36" spans="1:3" s="1" customFormat="1" ht="22.8" customHeight="1">
      <c r="A36" s="29" t="s">
        <v>126</v>
      </c>
      <c r="B36" s="30">
        <f>'Stawki wynagrodzeń personelu'!E26</f>
        <v>49.80243264062501</v>
      </c>
      <c r="C36" s="31">
        <f aca="true" t="shared" si="1" ref="C36:C37">B36/60</f>
        <v>0.8300405440104168</v>
      </c>
    </row>
    <row r="37" spans="1:3" s="1" customFormat="1" ht="22.8" customHeight="1">
      <c r="A37" s="26" t="s">
        <v>127</v>
      </c>
      <c r="B37" s="30">
        <f>'Stawki wynagrodzeń personelu'!E30</f>
        <v>44.93603934166667</v>
      </c>
      <c r="C37" s="31">
        <f t="shared" si="1"/>
        <v>0.7489339890277779</v>
      </c>
    </row>
    <row r="38" s="1" customFormat="1" ht="25.8" customHeight="1"/>
    <row r="39" s="1" customFormat="1" ht="25.8" customHeight="1"/>
    <row r="40" spans="1:7" s="14" customFormat="1" ht="42" customHeight="1">
      <c r="A40" s="13" t="s">
        <v>124</v>
      </c>
      <c r="B40" s="13" t="s">
        <v>115</v>
      </c>
      <c r="C40" s="13" t="s">
        <v>97</v>
      </c>
      <c r="D40" s="13" t="s">
        <v>116</v>
      </c>
      <c r="E40" s="13" t="s">
        <v>117</v>
      </c>
      <c r="F40" s="13" t="s">
        <v>118</v>
      </c>
      <c r="G40" s="13" t="s">
        <v>101</v>
      </c>
    </row>
    <row r="41" spans="1:7" s="14" customFormat="1" ht="15" customHeight="1">
      <c r="A41" s="32"/>
      <c r="B41" s="15" t="s">
        <v>103</v>
      </c>
      <c r="C41" s="15" t="s">
        <v>105</v>
      </c>
      <c r="D41" s="15" t="s">
        <v>106</v>
      </c>
      <c r="E41" s="15" t="s">
        <v>107</v>
      </c>
      <c r="F41" s="15" t="s">
        <v>108</v>
      </c>
      <c r="G41" s="16" t="s">
        <v>119</v>
      </c>
    </row>
    <row r="42" spans="1:7" s="14" customFormat="1" ht="26.4" customHeight="1">
      <c r="A42" s="43">
        <v>1</v>
      </c>
      <c r="B42" s="33" t="str">
        <f>A35</f>
        <v>Lekarz radiolog</v>
      </c>
      <c r="C42" s="34">
        <v>1</v>
      </c>
      <c r="D42" s="35" t="s">
        <v>120</v>
      </c>
      <c r="E42" s="34">
        <v>50</v>
      </c>
      <c r="F42" s="36">
        <f>C35</f>
        <v>1.6703083655013022</v>
      </c>
      <c r="G42" s="36">
        <f>(E42/C42)*F42</f>
        <v>83.51541827506512</v>
      </c>
    </row>
    <row r="43" spans="1:7" s="14" customFormat="1" ht="26.4" customHeight="1">
      <c r="A43" s="35">
        <v>2</v>
      </c>
      <c r="B43" s="35" t="str">
        <f>A36</f>
        <v>Technik radiologii</v>
      </c>
      <c r="C43" s="18">
        <v>1</v>
      </c>
      <c r="D43" s="35" t="s">
        <v>120</v>
      </c>
      <c r="E43" s="18">
        <v>30</v>
      </c>
      <c r="F43" s="20">
        <f>C36</f>
        <v>0.8300405440104168</v>
      </c>
      <c r="G43" s="20">
        <f>(E43/C43)*F43</f>
        <v>24.901216320312503</v>
      </c>
    </row>
    <row r="44" spans="1:7" s="14" customFormat="1" ht="26.4" customHeight="1">
      <c r="A44" s="35">
        <v>3</v>
      </c>
      <c r="B44" s="35" t="str">
        <f>A37</f>
        <v>Pielęgniarka</v>
      </c>
      <c r="C44" s="18">
        <v>1</v>
      </c>
      <c r="D44" s="35" t="s">
        <v>120</v>
      </c>
      <c r="E44" s="18">
        <v>30</v>
      </c>
      <c r="F44" s="20">
        <f>C37</f>
        <v>0.7489339890277779</v>
      </c>
      <c r="G44" s="20">
        <f>(E44/C44)*F44</f>
        <v>22.468019670833336</v>
      </c>
    </row>
    <row r="45" spans="1:7" s="24" customFormat="1" ht="27.6" customHeight="1">
      <c r="A45" s="119" t="s">
        <v>110</v>
      </c>
      <c r="B45" s="120"/>
      <c r="C45" s="120"/>
      <c r="D45" s="120"/>
      <c r="E45" s="120"/>
      <c r="F45" s="120"/>
      <c r="G45" s="23">
        <f>SUM(G42:G44)</f>
        <v>130.88465426621096</v>
      </c>
    </row>
    <row r="46" s="1" customFormat="1" ht="15"/>
    <row r="47" s="1" customFormat="1" ht="15"/>
    <row r="48" spans="1:3" s="1" customFormat="1" ht="27" customHeight="1">
      <c r="A48" s="115" t="s">
        <v>121</v>
      </c>
      <c r="B48" s="115"/>
      <c r="C48" s="27">
        <f>H24</f>
        <v>109.9214425</v>
      </c>
    </row>
    <row r="49" spans="1:3" s="1" customFormat="1" ht="27" customHeight="1">
      <c r="A49" s="116" t="s">
        <v>122</v>
      </c>
      <c r="B49" s="116"/>
      <c r="C49" s="30">
        <f>G45</f>
        <v>130.88465426621096</v>
      </c>
    </row>
    <row r="50" spans="1:3" s="12" customFormat="1" ht="27" customHeight="1">
      <c r="A50" s="117" t="s">
        <v>123</v>
      </c>
      <c r="B50" s="117"/>
      <c r="C50" s="45">
        <f>SUM(C48:C49)</f>
        <v>240.80609676621094</v>
      </c>
    </row>
  </sheetData>
  <mergeCells count="5">
    <mergeCell ref="A45:F45"/>
    <mergeCell ref="A48:B48"/>
    <mergeCell ref="A49:B49"/>
    <mergeCell ref="A50:B50"/>
    <mergeCell ref="B1:C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E55F-7D4D-4242-92E1-D6E3C5836C1C}">
  <dimension ref="A1:H36"/>
  <sheetViews>
    <sheetView workbookViewId="0" topLeftCell="A1">
      <selection activeCell="E30" sqref="E3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65</v>
      </c>
      <c r="C1" s="122"/>
      <c r="D1" s="122"/>
      <c r="E1" s="122"/>
    </row>
    <row r="2" spans="1:4" s="1" customFormat="1" ht="23.4" customHeight="1">
      <c r="A2" s="12" t="s">
        <v>92</v>
      </c>
      <c r="B2" s="53" t="s">
        <v>64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A31:F31"/>
    <mergeCell ref="A34:B34"/>
    <mergeCell ref="A35:B35"/>
    <mergeCell ref="A36:B36"/>
    <mergeCell ref="B1:E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E99B2-3A0F-4EF4-A997-30B1D0362861}">
  <dimension ref="A1:H47"/>
  <sheetViews>
    <sheetView workbookViewId="0" topLeftCell="A10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20.2812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63</v>
      </c>
      <c r="C1" s="122"/>
      <c r="D1" s="122"/>
      <c r="E1" s="122"/>
    </row>
    <row r="2" spans="1:2" s="1" customFormat="1" ht="23.4" customHeight="1">
      <c r="A2" s="12" t="s">
        <v>92</v>
      </c>
      <c r="B2" s="53" t="s">
        <v>62</v>
      </c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30</v>
      </c>
      <c r="F39" s="36">
        <f>C32</f>
        <v>1.6703083655013022</v>
      </c>
      <c r="G39" s="36">
        <f>(E39/C39)*F39</f>
        <v>50.10925096503907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81.68874162580295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81.68874162580295</v>
      </c>
    </row>
    <row r="47" spans="1:3" s="12" customFormat="1" ht="27" customHeight="1">
      <c r="A47" s="117" t="s">
        <v>123</v>
      </c>
      <c r="B47" s="117"/>
      <c r="C47" s="45">
        <f>SUM(C45:C46)</f>
        <v>93.40018412580295</v>
      </c>
    </row>
  </sheetData>
  <mergeCells count="5">
    <mergeCell ref="A42:F42"/>
    <mergeCell ref="A45:B45"/>
    <mergeCell ref="A46:B46"/>
    <mergeCell ref="A47:B47"/>
    <mergeCell ref="B1:E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77492-2B11-4F1C-AB8A-46A8355014D1}">
  <dimension ref="A1:H36"/>
  <sheetViews>
    <sheetView workbookViewId="0" topLeftCell="A1">
      <selection activeCell="K10" sqref="K1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61</v>
      </c>
      <c r="C1" s="122"/>
      <c r="D1" s="122"/>
      <c r="E1" s="122"/>
    </row>
    <row r="2" spans="1:5" s="1" customFormat="1" ht="23.4" customHeight="1">
      <c r="A2" s="12" t="s">
        <v>92</v>
      </c>
      <c r="B2" s="53" t="s">
        <v>60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A31:F31"/>
    <mergeCell ref="A34:B34"/>
    <mergeCell ref="A35:B35"/>
    <mergeCell ref="A36:B36"/>
    <mergeCell ref="B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36AC-DFD3-4521-AD8D-F5B3DDA03A59}">
  <dimension ref="A1:G45"/>
  <sheetViews>
    <sheetView workbookViewId="0" topLeftCell="A19">
      <selection activeCell="A27" sqref="A27:G27"/>
    </sheetView>
  </sheetViews>
  <sheetFormatPr defaultColWidth="9.140625" defaultRowHeight="15"/>
  <cols>
    <col min="1" max="1" width="5.28125" style="1" customWidth="1"/>
    <col min="2" max="2" width="13.7109375" style="1" customWidth="1"/>
    <col min="3" max="3" width="16.7109375" style="1" customWidth="1"/>
    <col min="4" max="4" width="54.421875" style="1" customWidth="1"/>
    <col min="5" max="5" width="25.421875" style="1" customWidth="1"/>
    <col min="6" max="6" width="20.57421875" style="1" customWidth="1"/>
    <col min="7" max="7" width="18.28125" style="1" customWidth="1"/>
    <col min="8" max="16384" width="8.8515625" style="1" customWidth="1"/>
  </cols>
  <sheetData>
    <row r="1" spans="1:7" ht="34.8" customHeight="1">
      <c r="A1" s="105" t="s">
        <v>237</v>
      </c>
      <c r="B1" s="105"/>
      <c r="C1" s="105"/>
      <c r="D1" s="105"/>
      <c r="E1" s="105"/>
      <c r="F1" s="105"/>
      <c r="G1" s="105"/>
    </row>
    <row r="3" spans="1:7" ht="25.2" customHeight="1">
      <c r="A3" s="110" t="s">
        <v>0</v>
      </c>
      <c r="B3" s="110" t="s">
        <v>1</v>
      </c>
      <c r="C3" s="110" t="s">
        <v>2</v>
      </c>
      <c r="D3" s="110" t="s">
        <v>3</v>
      </c>
      <c r="E3" s="77" t="s">
        <v>211</v>
      </c>
      <c r="F3" s="77" t="s">
        <v>212</v>
      </c>
      <c r="G3" s="111" t="s">
        <v>213</v>
      </c>
    </row>
    <row r="4" spans="1:7" ht="66" customHeight="1">
      <c r="A4" s="110"/>
      <c r="B4" s="110"/>
      <c r="C4" s="110"/>
      <c r="D4" s="110"/>
      <c r="E4" s="79" t="s">
        <v>214</v>
      </c>
      <c r="F4" s="79" t="s">
        <v>215</v>
      </c>
      <c r="G4" s="111"/>
    </row>
    <row r="5" spans="1:7" ht="27" customHeight="1">
      <c r="A5" s="6">
        <v>1</v>
      </c>
      <c r="B5" s="6" t="s">
        <v>20</v>
      </c>
      <c r="C5" s="6" t="s">
        <v>20</v>
      </c>
      <c r="D5" s="80" t="s">
        <v>21</v>
      </c>
      <c r="E5" s="84">
        <f>'87.030'!C32</f>
        <v>2.9325425</v>
      </c>
      <c r="F5" s="84">
        <f>'87.030'!C33</f>
        <v>45.85677547018229</v>
      </c>
      <c r="G5" s="84">
        <f>SUM(E5:F5)</f>
        <v>48.78931797018229</v>
      </c>
    </row>
    <row r="6" spans="1:7" ht="27" customHeight="1">
      <c r="A6" s="6">
        <v>2</v>
      </c>
      <c r="B6" s="6" t="s">
        <v>18</v>
      </c>
      <c r="C6" s="6" t="s">
        <v>18</v>
      </c>
      <c r="D6" s="80" t="s">
        <v>19</v>
      </c>
      <c r="E6" s="84">
        <f>'87.031'!C42</f>
        <v>11.7114425</v>
      </c>
      <c r="F6" s="84">
        <f>'87.031'!C43</f>
        <v>81.68874162580295</v>
      </c>
      <c r="G6" s="84">
        <f aca="true" t="shared" si="0" ref="G6:G45">SUM(E6:F6)</f>
        <v>93.40018412580295</v>
      </c>
    </row>
    <row r="7" spans="1:7" ht="27" customHeight="1">
      <c r="A7" s="6">
        <v>3</v>
      </c>
      <c r="B7" s="6" t="s">
        <v>20</v>
      </c>
      <c r="C7" s="6" t="s">
        <v>86</v>
      </c>
      <c r="D7" s="80" t="s">
        <v>87</v>
      </c>
      <c r="E7" s="84">
        <f>'87.030.1'!C34</f>
        <v>2.9325425</v>
      </c>
      <c r="F7" s="84">
        <f>'87.030.1'!C35</f>
        <v>45.85677547018229</v>
      </c>
      <c r="G7" s="84">
        <f t="shared" si="0"/>
        <v>48.78931797018229</v>
      </c>
    </row>
    <row r="8" spans="1:7" ht="27" customHeight="1">
      <c r="A8" s="6">
        <v>4</v>
      </c>
      <c r="B8" s="6" t="s">
        <v>18</v>
      </c>
      <c r="C8" s="6" t="s">
        <v>84</v>
      </c>
      <c r="D8" s="80" t="s">
        <v>85</v>
      </c>
      <c r="E8" s="84">
        <f>'87.031.1'!C45</f>
        <v>11.7114425</v>
      </c>
      <c r="F8" s="84">
        <f>'87.031.1'!C46</f>
        <v>73.33719979829645</v>
      </c>
      <c r="G8" s="84">
        <f t="shared" si="0"/>
        <v>85.04864229829646</v>
      </c>
    </row>
    <row r="9" spans="1:7" ht="27" customHeight="1">
      <c r="A9" s="6">
        <v>5</v>
      </c>
      <c r="B9" s="6" t="s">
        <v>20</v>
      </c>
      <c r="C9" s="6" t="s">
        <v>90</v>
      </c>
      <c r="D9" s="80" t="s">
        <v>91</v>
      </c>
      <c r="E9" s="84">
        <f>'87.030.2'!C34</f>
        <v>2.9325425</v>
      </c>
      <c r="F9" s="84">
        <f>'87.030.2'!C35</f>
        <v>66.7100618452474</v>
      </c>
      <c r="G9" s="84">
        <f t="shared" si="0"/>
        <v>69.64260434524739</v>
      </c>
    </row>
    <row r="10" spans="1:7" ht="27" customHeight="1">
      <c r="A10" s="6">
        <v>6</v>
      </c>
      <c r="B10" s="6" t="s">
        <v>18</v>
      </c>
      <c r="C10" s="6" t="s">
        <v>88</v>
      </c>
      <c r="D10" s="80" t="s">
        <v>89</v>
      </c>
      <c r="E10" s="84">
        <f>'87.031.2'!C45</f>
        <v>11.7114425</v>
      </c>
      <c r="F10" s="84">
        <f>'87.031.2'!C46</f>
        <v>106.28669794600695</v>
      </c>
      <c r="G10" s="84">
        <f t="shared" si="0"/>
        <v>117.99814044600696</v>
      </c>
    </row>
    <row r="11" spans="1:7" ht="27" customHeight="1">
      <c r="A11" s="6">
        <v>7</v>
      </c>
      <c r="B11" s="6" t="s">
        <v>20</v>
      </c>
      <c r="C11" s="6" t="s">
        <v>52</v>
      </c>
      <c r="D11" s="80" t="s">
        <v>53</v>
      </c>
      <c r="E11" s="84">
        <f>'87.030.3'!C34</f>
        <v>2.9325425</v>
      </c>
      <c r="F11" s="84">
        <f>'87.030.3'!C35</f>
        <v>45.85677547018229</v>
      </c>
      <c r="G11" s="84">
        <f t="shared" si="0"/>
        <v>48.78931797018229</v>
      </c>
    </row>
    <row r="12" spans="1:7" ht="27" customHeight="1">
      <c r="A12" s="6">
        <v>8</v>
      </c>
      <c r="B12" s="6" t="s">
        <v>18</v>
      </c>
      <c r="C12" s="6" t="s">
        <v>50</v>
      </c>
      <c r="D12" s="80" t="s">
        <v>51</v>
      </c>
      <c r="E12" s="84">
        <f>'87.031.3'!C45</f>
        <v>11.7114425</v>
      </c>
      <c r="F12" s="84">
        <f>'87.031.3'!C46</f>
        <v>73.33719979829645</v>
      </c>
      <c r="G12" s="84">
        <f t="shared" si="0"/>
        <v>85.04864229829646</v>
      </c>
    </row>
    <row r="13" spans="1:7" ht="27" customHeight="1">
      <c r="A13" s="6">
        <v>9</v>
      </c>
      <c r="B13" s="6" t="s">
        <v>77</v>
      </c>
      <c r="C13" s="6" t="s">
        <v>77</v>
      </c>
      <c r="D13" s="80" t="s">
        <v>78</v>
      </c>
      <c r="E13" s="84">
        <f>'87.034'!C34</f>
        <v>2.9325425</v>
      </c>
      <c r="F13" s="84">
        <f>'87.034'!C35</f>
        <v>45.85677547018229</v>
      </c>
      <c r="G13" s="84">
        <f t="shared" si="0"/>
        <v>48.78931797018229</v>
      </c>
    </row>
    <row r="14" spans="1:7" ht="27" customHeight="1">
      <c r="A14" s="6">
        <v>10</v>
      </c>
      <c r="B14" s="6" t="s">
        <v>75</v>
      </c>
      <c r="C14" s="6" t="s">
        <v>75</v>
      </c>
      <c r="D14" s="80" t="s">
        <v>76</v>
      </c>
      <c r="E14" s="84">
        <f>'87.035'!C45</f>
        <v>11.6589425</v>
      </c>
      <c r="F14" s="84">
        <f>'87.035'!C46</f>
        <v>73.33719979829645</v>
      </c>
      <c r="G14" s="84">
        <f t="shared" si="0"/>
        <v>84.99614229829645</v>
      </c>
    </row>
    <row r="15" spans="1:7" ht="27" customHeight="1">
      <c r="A15" s="6">
        <v>11</v>
      </c>
      <c r="B15" s="50" t="s">
        <v>70</v>
      </c>
      <c r="C15" s="50" t="s">
        <v>70</v>
      </c>
      <c r="D15" s="81" t="s">
        <v>72</v>
      </c>
      <c r="E15" s="84">
        <f>'87.036'!C34</f>
        <v>2.9325425</v>
      </c>
      <c r="F15" s="84">
        <f>'87.036'!C35</f>
        <v>45.85677547018229</v>
      </c>
      <c r="G15" s="84">
        <f t="shared" si="0"/>
        <v>48.78931797018229</v>
      </c>
    </row>
    <row r="16" spans="1:7" ht="27" customHeight="1">
      <c r="A16" s="6">
        <v>12</v>
      </c>
      <c r="B16" s="50" t="s">
        <v>160</v>
      </c>
      <c r="C16" s="50" t="s">
        <v>160</v>
      </c>
      <c r="D16" s="81" t="s">
        <v>71</v>
      </c>
      <c r="E16" s="84">
        <f>'87.037'!C45</f>
        <v>11.7114425</v>
      </c>
      <c r="F16" s="84">
        <f>'87.037'!C46</f>
        <v>73.33719979829645</v>
      </c>
      <c r="G16" s="84">
        <f t="shared" si="0"/>
        <v>85.04864229829646</v>
      </c>
    </row>
    <row r="17" spans="1:7" ht="27" customHeight="1">
      <c r="A17" s="6">
        <v>13</v>
      </c>
      <c r="B17" s="6" t="s">
        <v>35</v>
      </c>
      <c r="C17" s="6" t="s">
        <v>36</v>
      </c>
      <c r="D17" s="80" t="s">
        <v>37</v>
      </c>
      <c r="E17" s="84">
        <f>'87.410.1'!C34</f>
        <v>2.9325425</v>
      </c>
      <c r="F17" s="84">
        <f>'87.410.1'!C35</f>
        <v>54.20831729768881</v>
      </c>
      <c r="G17" s="84">
        <f t="shared" si="0"/>
        <v>57.140859797688805</v>
      </c>
    </row>
    <row r="18" spans="1:7" ht="27" customHeight="1">
      <c r="A18" s="6">
        <v>14</v>
      </c>
      <c r="B18" s="6" t="s">
        <v>32</v>
      </c>
      <c r="C18" s="6" t="s">
        <v>33</v>
      </c>
      <c r="D18" s="80" t="s">
        <v>34</v>
      </c>
      <c r="E18" s="84">
        <f>'87.411.1'!C45</f>
        <v>11.7114425</v>
      </c>
      <c r="F18" s="84">
        <f>'87.411.1'!C46</f>
        <v>81.68874162580295</v>
      </c>
      <c r="G18" s="84">
        <f t="shared" si="0"/>
        <v>93.40018412580295</v>
      </c>
    </row>
    <row r="19" spans="1:7" ht="36" customHeight="1">
      <c r="A19" s="6">
        <v>15</v>
      </c>
      <c r="B19" s="6" t="s">
        <v>35</v>
      </c>
      <c r="C19" s="6" t="s">
        <v>40</v>
      </c>
      <c r="D19" s="80" t="s">
        <v>41</v>
      </c>
      <c r="E19" s="84">
        <f>'87.410.2'!C34</f>
        <v>2.9325425</v>
      </c>
      <c r="F19" s="84">
        <f>'87.410.2'!C35</f>
        <v>66.7100618452474</v>
      </c>
      <c r="G19" s="84">
        <f t="shared" si="0"/>
        <v>69.64260434524739</v>
      </c>
    </row>
    <row r="20" spans="1:7" ht="36" customHeight="1">
      <c r="A20" s="6">
        <v>16</v>
      </c>
      <c r="B20" s="6" t="s">
        <v>32</v>
      </c>
      <c r="C20" s="6" t="s">
        <v>38</v>
      </c>
      <c r="D20" s="82" t="s">
        <v>39</v>
      </c>
      <c r="E20" s="84">
        <f>'87.411.2'!C46</f>
        <v>11.7514425</v>
      </c>
      <c r="F20" s="84">
        <f>'87.411.2'!C47</f>
        <v>106.28669794600695</v>
      </c>
      <c r="G20" s="84">
        <f t="shared" si="0"/>
        <v>118.03814044600695</v>
      </c>
    </row>
    <row r="21" spans="1:7" ht="26.4" customHeight="1">
      <c r="A21" s="6">
        <v>17</v>
      </c>
      <c r="B21" s="6" t="s">
        <v>4</v>
      </c>
      <c r="C21" s="6" t="s">
        <v>5</v>
      </c>
      <c r="D21" s="83" t="s">
        <v>6</v>
      </c>
      <c r="E21" s="84">
        <f>'88.013.1'!C48</f>
        <v>109.9214425</v>
      </c>
      <c r="F21" s="84">
        <f>'88.013.1'!C49</f>
        <v>130.42798510389542</v>
      </c>
      <c r="G21" s="84">
        <f t="shared" si="0"/>
        <v>240.34942760389544</v>
      </c>
    </row>
    <row r="22" spans="1:7" ht="28.8" customHeight="1">
      <c r="A22" s="6">
        <v>18</v>
      </c>
      <c r="B22" s="6" t="s">
        <v>4</v>
      </c>
      <c r="C22" s="6" t="s">
        <v>12</v>
      </c>
      <c r="D22" s="80" t="s">
        <v>13</v>
      </c>
      <c r="E22" s="84">
        <f>'88.013.2'!C48</f>
        <v>109.9214425</v>
      </c>
      <c r="F22" s="84">
        <f>'88.013.2'!C49</f>
        <v>114.18157061119791</v>
      </c>
      <c r="G22" s="84">
        <f t="shared" si="0"/>
        <v>224.10301311119792</v>
      </c>
    </row>
    <row r="23" spans="1:7" ht="28.8" customHeight="1">
      <c r="A23" s="6">
        <v>19</v>
      </c>
      <c r="B23" s="6" t="s">
        <v>4</v>
      </c>
      <c r="C23" s="6" t="s">
        <v>16</v>
      </c>
      <c r="D23" s="80" t="s">
        <v>17</v>
      </c>
      <c r="E23" s="84">
        <f>'88.013.3'!C48</f>
        <v>109.9214425</v>
      </c>
      <c r="F23" s="84">
        <f>'88.013.3'!C49</f>
        <v>114.18157061119791</v>
      </c>
      <c r="G23" s="84">
        <f t="shared" si="0"/>
        <v>224.10301311119792</v>
      </c>
    </row>
    <row r="24" spans="1:7" ht="28.8" customHeight="1">
      <c r="A24" s="6">
        <v>20</v>
      </c>
      <c r="B24" s="6" t="s">
        <v>4</v>
      </c>
      <c r="C24" s="6" t="s">
        <v>7</v>
      </c>
      <c r="D24" s="80" t="s">
        <v>8</v>
      </c>
      <c r="E24" s="84">
        <f>'88.013.4'!C48</f>
        <v>109.9214425</v>
      </c>
      <c r="F24" s="84">
        <f>'88.013.4'!C49</f>
        <v>122.53311243870445</v>
      </c>
      <c r="G24" s="84">
        <f t="shared" si="0"/>
        <v>232.45455493870446</v>
      </c>
    </row>
    <row r="25" spans="1:7" ht="28.8" customHeight="1">
      <c r="A25" s="6">
        <v>21</v>
      </c>
      <c r="B25" s="6" t="s">
        <v>9</v>
      </c>
      <c r="C25" s="6" t="s">
        <v>10</v>
      </c>
      <c r="D25" s="80" t="s">
        <v>11</v>
      </c>
      <c r="E25" s="84">
        <f>'87.033.1'!C48</f>
        <v>109.9214425</v>
      </c>
      <c r="F25" s="84">
        <f>'87.033.1'!C49</f>
        <v>90.04028345330946</v>
      </c>
      <c r="G25" s="84">
        <f t="shared" si="0"/>
        <v>199.96172595330944</v>
      </c>
    </row>
    <row r="26" spans="1:7" ht="28.8" customHeight="1">
      <c r="A26" s="6">
        <v>22</v>
      </c>
      <c r="B26" s="6" t="s">
        <v>9</v>
      </c>
      <c r="C26" s="6" t="s">
        <v>14</v>
      </c>
      <c r="D26" s="83" t="s">
        <v>15</v>
      </c>
      <c r="E26" s="84">
        <f>'87.033.2'!C48</f>
        <v>109.9214425</v>
      </c>
      <c r="F26" s="84">
        <f>'87.033.2'!C49</f>
        <v>81.68874162580295</v>
      </c>
      <c r="G26" s="84">
        <f t="shared" si="0"/>
        <v>191.61018412580296</v>
      </c>
    </row>
    <row r="27" spans="1:7" ht="28.8" customHeight="1">
      <c r="A27" s="6">
        <v>23</v>
      </c>
      <c r="B27" s="6" t="s">
        <v>25</v>
      </c>
      <c r="C27" s="6" t="s">
        <v>26</v>
      </c>
      <c r="D27" s="80" t="s">
        <v>27</v>
      </c>
      <c r="E27" s="84">
        <f>'88.010.1'!C34</f>
        <v>3.8325425</v>
      </c>
      <c r="F27" s="84">
        <f>'88.010.1'!C35</f>
        <v>66.7100618452474</v>
      </c>
      <c r="G27" s="84">
        <f t="shared" si="0"/>
        <v>70.5426043452474</v>
      </c>
    </row>
    <row r="28" spans="1:7" ht="28.8" customHeight="1">
      <c r="A28" s="6">
        <v>24</v>
      </c>
      <c r="B28" s="6" t="s">
        <v>22</v>
      </c>
      <c r="C28" s="6" t="s">
        <v>23</v>
      </c>
      <c r="D28" s="80" t="s">
        <v>24</v>
      </c>
      <c r="E28" s="84">
        <f>'88.011.1'!C46</f>
        <v>11.7514425</v>
      </c>
      <c r="F28" s="84">
        <f>'88.011.1'!C47</f>
        <v>97.93515611850044</v>
      </c>
      <c r="G28" s="84">
        <f t="shared" si="0"/>
        <v>109.68659861850044</v>
      </c>
    </row>
    <row r="29" spans="1:7" ht="28.8" customHeight="1">
      <c r="A29" s="6">
        <v>25</v>
      </c>
      <c r="B29" s="6" t="s">
        <v>25</v>
      </c>
      <c r="C29" s="6" t="s">
        <v>68</v>
      </c>
      <c r="D29" s="80" t="s">
        <v>69</v>
      </c>
      <c r="E29" s="84">
        <f>'88.010.2'!C34</f>
        <v>2.9325425</v>
      </c>
      <c r="F29" s="84">
        <f>'88.010.2'!C35</f>
        <v>66.7100618452474</v>
      </c>
      <c r="G29" s="84">
        <f t="shared" si="0"/>
        <v>69.64260434524739</v>
      </c>
    </row>
    <row r="30" spans="1:7" ht="28.8" customHeight="1">
      <c r="A30" s="6">
        <v>26</v>
      </c>
      <c r="B30" s="6" t="s">
        <v>22</v>
      </c>
      <c r="C30" s="6" t="s">
        <v>66</v>
      </c>
      <c r="D30" s="80" t="s">
        <v>67</v>
      </c>
      <c r="E30" s="84">
        <f>'88.011.2'!C46</f>
        <v>11.7514425</v>
      </c>
      <c r="F30" s="84">
        <f>'88.011.2'!C47</f>
        <v>97.93515611850044</v>
      </c>
      <c r="G30" s="84">
        <f t="shared" si="0"/>
        <v>109.68659861850044</v>
      </c>
    </row>
    <row r="31" spans="1:7" ht="36" customHeight="1">
      <c r="A31" s="6">
        <v>27</v>
      </c>
      <c r="B31" s="6" t="s">
        <v>25</v>
      </c>
      <c r="C31" s="6" t="s">
        <v>30</v>
      </c>
      <c r="D31" s="80" t="s">
        <v>31</v>
      </c>
      <c r="E31" s="84">
        <f>'88.010.3'!C34</f>
        <v>2.9325425</v>
      </c>
      <c r="F31" s="84">
        <f>'88.010.3'!C35</f>
        <v>79.211806392806</v>
      </c>
      <c r="G31" s="84">
        <f t="shared" si="0"/>
        <v>82.144348892806</v>
      </c>
    </row>
    <row r="32" spans="1:7" ht="36" customHeight="1">
      <c r="A32" s="6">
        <v>28</v>
      </c>
      <c r="B32" s="6" t="s">
        <v>22</v>
      </c>
      <c r="C32" s="6" t="s">
        <v>28</v>
      </c>
      <c r="D32" s="80" t="s">
        <v>29</v>
      </c>
      <c r="E32" s="84">
        <f>'88.011.3'!C46</f>
        <v>11.7514425</v>
      </c>
      <c r="F32" s="84">
        <f>'88.011.3'!C47</f>
        <v>114.18157061119791</v>
      </c>
      <c r="G32" s="84">
        <f t="shared" si="0"/>
        <v>125.93301311119791</v>
      </c>
    </row>
    <row r="33" spans="1:7" ht="27" customHeight="1">
      <c r="A33" s="6">
        <v>29</v>
      </c>
      <c r="B33" s="6" t="s">
        <v>79</v>
      </c>
      <c r="C33" s="6" t="s">
        <v>82</v>
      </c>
      <c r="D33" s="80" t="s">
        <v>83</v>
      </c>
      <c r="E33" s="84">
        <f>'88.012.1'!C48</f>
        <v>109.9214425</v>
      </c>
      <c r="F33" s="84">
        <f>'88.012.1'!C49</f>
        <v>122.53311243870445</v>
      </c>
      <c r="G33" s="84">
        <f t="shared" si="0"/>
        <v>232.45455493870446</v>
      </c>
    </row>
    <row r="34" spans="1:7" ht="27" customHeight="1">
      <c r="A34" s="6">
        <v>30</v>
      </c>
      <c r="B34" s="6" t="s">
        <v>79</v>
      </c>
      <c r="C34" s="6" t="s">
        <v>80</v>
      </c>
      <c r="D34" s="80" t="s">
        <v>81</v>
      </c>
      <c r="E34" s="84">
        <f>'88.012.2'!C48</f>
        <v>109.9214425</v>
      </c>
      <c r="F34" s="84">
        <f>'88.012.2'!C49</f>
        <v>122.53311243870445</v>
      </c>
      <c r="G34" s="84">
        <f t="shared" si="0"/>
        <v>232.45455493870446</v>
      </c>
    </row>
    <row r="35" spans="1:7" ht="27" customHeight="1">
      <c r="A35" s="6">
        <v>31</v>
      </c>
      <c r="B35" s="6" t="s">
        <v>73</v>
      </c>
      <c r="C35" s="6" t="s">
        <v>73</v>
      </c>
      <c r="D35" s="80" t="s">
        <v>74</v>
      </c>
      <c r="E35" s="84">
        <f>'88.380'!C48</f>
        <v>109.9214425</v>
      </c>
      <c r="F35" s="84">
        <f>'88.380'!C49</f>
        <v>130.88465426621096</v>
      </c>
      <c r="G35" s="84">
        <f t="shared" si="0"/>
        <v>240.80609676621094</v>
      </c>
    </row>
    <row r="36" spans="1:7" ht="27" customHeight="1">
      <c r="A36" s="6">
        <v>32</v>
      </c>
      <c r="B36" s="6" t="s">
        <v>64</v>
      </c>
      <c r="C36" s="6" t="s">
        <v>64</v>
      </c>
      <c r="D36" s="80" t="s">
        <v>65</v>
      </c>
      <c r="E36" s="84">
        <f>'88.383'!C34</f>
        <v>2.9325425</v>
      </c>
      <c r="F36" s="84">
        <f>'88.383'!C35</f>
        <v>45.85677547018229</v>
      </c>
      <c r="G36" s="84">
        <f t="shared" si="0"/>
        <v>48.78931797018229</v>
      </c>
    </row>
    <row r="37" spans="1:7" ht="27" customHeight="1">
      <c r="A37" s="6">
        <v>33</v>
      </c>
      <c r="B37" s="6" t="s">
        <v>62</v>
      </c>
      <c r="C37" s="6" t="s">
        <v>62</v>
      </c>
      <c r="D37" s="80" t="s">
        <v>63</v>
      </c>
      <c r="E37" s="84">
        <f>'88.384'!C45</f>
        <v>11.7114425</v>
      </c>
      <c r="F37" s="84">
        <f>'88.384'!C46</f>
        <v>81.68874162580295</v>
      </c>
      <c r="G37" s="84">
        <f t="shared" si="0"/>
        <v>93.40018412580295</v>
      </c>
    </row>
    <row r="38" spans="1:7" ht="27" customHeight="1">
      <c r="A38" s="6">
        <v>34</v>
      </c>
      <c r="B38" s="6" t="s">
        <v>60</v>
      </c>
      <c r="C38" s="6" t="s">
        <v>60</v>
      </c>
      <c r="D38" s="80" t="s">
        <v>61</v>
      </c>
      <c r="E38" s="84">
        <f>'88.385'!C34</f>
        <v>2.9325425</v>
      </c>
      <c r="F38" s="84">
        <f>'88.385'!C35</f>
        <v>45.85677547018229</v>
      </c>
      <c r="G38" s="84">
        <f t="shared" si="0"/>
        <v>48.78931797018229</v>
      </c>
    </row>
    <row r="39" spans="1:7" ht="27" customHeight="1">
      <c r="A39" s="6">
        <v>35</v>
      </c>
      <c r="B39" s="6" t="s">
        <v>58</v>
      </c>
      <c r="C39" s="6" t="s">
        <v>58</v>
      </c>
      <c r="D39" s="80" t="s">
        <v>59</v>
      </c>
      <c r="E39" s="84">
        <f>'88.386'!C45</f>
        <v>11.7114425</v>
      </c>
      <c r="F39" s="84">
        <f>'88.386'!C46</f>
        <v>81.68874162580295</v>
      </c>
      <c r="G39" s="84">
        <f t="shared" si="0"/>
        <v>93.40018412580295</v>
      </c>
    </row>
    <row r="40" spans="1:7" ht="36" customHeight="1">
      <c r="A40" s="6">
        <v>36</v>
      </c>
      <c r="B40" s="6" t="s">
        <v>56</v>
      </c>
      <c r="C40" s="6" t="s">
        <v>56</v>
      </c>
      <c r="D40" s="80" t="s">
        <v>57</v>
      </c>
      <c r="E40" s="84">
        <f>'88.387'!C34</f>
        <v>2.9325425</v>
      </c>
      <c r="F40" s="84">
        <f>'88.387'!C35</f>
        <v>45.85677547018229</v>
      </c>
      <c r="G40" s="84">
        <f t="shared" si="0"/>
        <v>48.78931797018229</v>
      </c>
    </row>
    <row r="41" spans="1:7" ht="36" customHeight="1">
      <c r="A41" s="6">
        <v>37</v>
      </c>
      <c r="B41" s="6" t="s">
        <v>54</v>
      </c>
      <c r="C41" s="6" t="s">
        <v>54</v>
      </c>
      <c r="D41" s="80" t="s">
        <v>55</v>
      </c>
      <c r="E41" s="84">
        <f>'88.388'!C45</f>
        <v>11.7114425</v>
      </c>
      <c r="F41" s="84">
        <f>'88.388'!C46</f>
        <v>81.68874162580295</v>
      </c>
      <c r="G41" s="84">
        <f t="shared" si="0"/>
        <v>93.40018412580295</v>
      </c>
    </row>
    <row r="42" spans="1:7" ht="27" customHeight="1">
      <c r="A42" s="6">
        <v>38</v>
      </c>
      <c r="B42" s="6" t="s">
        <v>48</v>
      </c>
      <c r="C42" s="6" t="s">
        <v>48</v>
      </c>
      <c r="D42" s="83" t="s">
        <v>49</v>
      </c>
      <c r="E42" s="84">
        <f>'88.301'!C34</f>
        <v>2.9325425</v>
      </c>
      <c r="F42" s="84">
        <f>'88.301'!C35</f>
        <v>45.85677547018229</v>
      </c>
      <c r="G42" s="84">
        <f t="shared" si="0"/>
        <v>48.78931797018229</v>
      </c>
    </row>
    <row r="43" spans="1:7" ht="27" customHeight="1">
      <c r="A43" s="6">
        <v>39</v>
      </c>
      <c r="B43" s="6" t="s">
        <v>46</v>
      </c>
      <c r="C43" s="6" t="s">
        <v>46</v>
      </c>
      <c r="D43" s="83" t="s">
        <v>47</v>
      </c>
      <c r="E43" s="84">
        <f>'88.302'!C45</f>
        <v>11.7114425</v>
      </c>
      <c r="F43" s="84">
        <f>'88.302'!C46</f>
        <v>81.68874162580295</v>
      </c>
      <c r="G43" s="84">
        <f t="shared" si="0"/>
        <v>93.40018412580295</v>
      </c>
    </row>
    <row r="44" spans="1:7" ht="27" customHeight="1">
      <c r="A44" s="6">
        <v>40</v>
      </c>
      <c r="B44" s="6" t="s">
        <v>44</v>
      </c>
      <c r="C44" s="6" t="s">
        <v>44</v>
      </c>
      <c r="D44" s="80" t="s">
        <v>45</v>
      </c>
      <c r="E44" s="84">
        <f>'88.303'!C34</f>
        <v>2.9325425</v>
      </c>
      <c r="F44" s="84">
        <f>'88.303'!C35</f>
        <v>45.85677547018229</v>
      </c>
      <c r="G44" s="84">
        <f t="shared" si="0"/>
        <v>48.78931797018229</v>
      </c>
    </row>
    <row r="45" spans="1:7" ht="27" customHeight="1">
      <c r="A45" s="6">
        <v>41</v>
      </c>
      <c r="B45" s="6" t="s">
        <v>42</v>
      </c>
      <c r="C45" s="6" t="s">
        <v>42</v>
      </c>
      <c r="D45" s="80" t="s">
        <v>43</v>
      </c>
      <c r="E45" s="84">
        <f>'88.304'!C45</f>
        <v>11.7114425</v>
      </c>
      <c r="F45" s="84">
        <f>'88.304'!C46</f>
        <v>81.68874162580295</v>
      </c>
      <c r="G45" s="84">
        <f t="shared" si="0"/>
        <v>93.40018412580295</v>
      </c>
    </row>
  </sheetData>
  <mergeCells count="6">
    <mergeCell ref="A1:G1"/>
    <mergeCell ref="A3:A4"/>
    <mergeCell ref="B3:B4"/>
    <mergeCell ref="C3:C4"/>
    <mergeCell ref="D3:D4"/>
    <mergeCell ref="G3:G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F0E2-8D92-4F16-BA94-EDC06CF58D62}">
  <dimension ref="A1:H47"/>
  <sheetViews>
    <sheetView workbookViewId="0" topLeftCell="A13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20.14062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59</v>
      </c>
      <c r="C1" s="122"/>
      <c r="D1" s="122"/>
      <c r="E1" s="122"/>
    </row>
    <row r="2" spans="1:5" s="1" customFormat="1" ht="23.4" customHeight="1">
      <c r="A2" s="12" t="s">
        <v>92</v>
      </c>
      <c r="B2" s="53" t="s">
        <v>58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30</v>
      </c>
      <c r="F39" s="36">
        <f>C32</f>
        <v>1.6703083655013022</v>
      </c>
      <c r="G39" s="36">
        <f>(E39/C39)*F39</f>
        <v>50.10925096503907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81.68874162580295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81.68874162580295</v>
      </c>
    </row>
    <row r="47" spans="1:3" s="12" customFormat="1" ht="27" customHeight="1">
      <c r="A47" s="117" t="s">
        <v>123</v>
      </c>
      <c r="B47" s="117"/>
      <c r="C47" s="45">
        <f>SUM(C45:C46)</f>
        <v>93.40018412580295</v>
      </c>
    </row>
  </sheetData>
  <mergeCells count="5">
    <mergeCell ref="A42:F42"/>
    <mergeCell ref="A45:B45"/>
    <mergeCell ref="A46:B46"/>
    <mergeCell ref="A47:B47"/>
    <mergeCell ref="B1:E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FB0E-1F15-46FD-901F-C6C508768AA7}">
  <dimension ref="A1:H36"/>
  <sheetViews>
    <sheetView workbookViewId="0" topLeftCell="A7">
      <selection activeCell="A12" sqref="A12:XFD12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6" s="1" customFormat="1" ht="23.4" customHeight="1">
      <c r="A1" s="12" t="s">
        <v>3</v>
      </c>
      <c r="B1" s="122" t="s">
        <v>57</v>
      </c>
      <c r="C1" s="122"/>
      <c r="D1" s="122"/>
      <c r="E1" s="122"/>
      <c r="F1" s="122"/>
    </row>
    <row r="2" spans="1:5" s="1" customFormat="1" ht="23.4" customHeight="1">
      <c r="A2" s="12" t="s">
        <v>92</v>
      </c>
      <c r="B2" s="53" t="s">
        <v>56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A31:F31"/>
    <mergeCell ref="A34:B34"/>
    <mergeCell ref="A35:B35"/>
    <mergeCell ref="A36:B36"/>
    <mergeCell ref="B1:F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9B3B-CBB7-4EF6-995D-C2BC9A78CCD1}">
  <dimension ref="A1:H47"/>
  <sheetViews>
    <sheetView workbookViewId="0" topLeftCell="A10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6" s="1" customFormat="1" ht="23.4" customHeight="1">
      <c r="A1" s="12" t="s">
        <v>3</v>
      </c>
      <c r="B1" s="122" t="s">
        <v>55</v>
      </c>
      <c r="C1" s="122"/>
      <c r="D1" s="122"/>
      <c r="E1" s="122"/>
      <c r="F1" s="122"/>
    </row>
    <row r="2" spans="1:5" s="1" customFormat="1" ht="23.4" customHeight="1">
      <c r="A2" s="12" t="s">
        <v>92</v>
      </c>
      <c r="B2" s="53" t="s">
        <v>54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30</v>
      </c>
      <c r="F39" s="36">
        <f>C32</f>
        <v>1.6703083655013022</v>
      </c>
      <c r="G39" s="36">
        <f>(E39/C39)*F39</f>
        <v>50.10925096503907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81.68874162580295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81.68874162580295</v>
      </c>
    </row>
    <row r="47" spans="1:3" s="12" customFormat="1" ht="27" customHeight="1">
      <c r="A47" s="117" t="s">
        <v>123</v>
      </c>
      <c r="B47" s="117"/>
      <c r="C47" s="45">
        <f>SUM(C45:C46)</f>
        <v>93.40018412580295</v>
      </c>
    </row>
  </sheetData>
  <mergeCells count="5">
    <mergeCell ref="A42:F42"/>
    <mergeCell ref="A45:B45"/>
    <mergeCell ref="A46:B46"/>
    <mergeCell ref="A47:B47"/>
    <mergeCell ref="B1:F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B0A5-7AEB-4A72-B207-4CB2021B8D03}">
  <dimension ref="A1:H36"/>
  <sheetViews>
    <sheetView workbookViewId="0" topLeftCell="A4">
      <selection activeCell="E30" sqref="E3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49</v>
      </c>
      <c r="C1" s="122"/>
      <c r="D1" s="122"/>
      <c r="E1" s="122"/>
    </row>
    <row r="2" spans="1:5" s="1" customFormat="1" ht="23.4" customHeight="1">
      <c r="A2" s="12" t="s">
        <v>92</v>
      </c>
      <c r="B2" s="53" t="s">
        <v>48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A31:F31"/>
    <mergeCell ref="A34:B34"/>
    <mergeCell ref="A35:B35"/>
    <mergeCell ref="A36:B36"/>
    <mergeCell ref="B1:E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3951-4C6C-41F4-B00D-979F9E8B1723}">
  <dimension ref="A1:H47"/>
  <sheetViews>
    <sheetView workbookViewId="0" topLeftCell="A16">
      <selection activeCell="A20" sqref="A20:XFD20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47</v>
      </c>
      <c r="C1" s="122"/>
      <c r="D1" s="122"/>
      <c r="E1" s="122"/>
    </row>
    <row r="2" spans="1:5" s="1" customFormat="1" ht="23.4" customHeight="1">
      <c r="A2" s="12" t="s">
        <v>92</v>
      </c>
      <c r="B2" s="53" t="s">
        <v>46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30</v>
      </c>
      <c r="F39" s="36">
        <f>C32</f>
        <v>1.6703083655013022</v>
      </c>
      <c r="G39" s="36">
        <f>(E39/C39)*F39</f>
        <v>50.10925096503907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81.68874162580295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81.68874162580295</v>
      </c>
    </row>
    <row r="47" spans="1:3" s="12" customFormat="1" ht="27" customHeight="1">
      <c r="A47" s="117" t="s">
        <v>123</v>
      </c>
      <c r="B47" s="117"/>
      <c r="C47" s="45">
        <f>SUM(C45:C46)</f>
        <v>93.40018412580295</v>
      </c>
    </row>
  </sheetData>
  <mergeCells count="5">
    <mergeCell ref="A42:F42"/>
    <mergeCell ref="A45:B45"/>
    <mergeCell ref="A46:B46"/>
    <mergeCell ref="A47:B47"/>
    <mergeCell ref="B1:E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8883-A90D-444A-8A9F-2D56BB98B5E9}">
  <dimension ref="A1:H36"/>
  <sheetViews>
    <sheetView workbookViewId="0" topLeftCell="A1">
      <selection activeCell="I24" sqref="I24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45</v>
      </c>
      <c r="C1" s="122"/>
      <c r="D1" s="122"/>
      <c r="E1" s="122"/>
    </row>
    <row r="2" spans="1:5" s="1" customFormat="1" ht="23.4" customHeight="1">
      <c r="A2" s="12" t="s">
        <v>92</v>
      </c>
      <c r="B2" s="53" t="s">
        <v>44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A31:F31"/>
    <mergeCell ref="A34:B34"/>
    <mergeCell ref="A35:B35"/>
    <mergeCell ref="A36:B36"/>
    <mergeCell ref="B1:E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A2E25-96DE-4A46-BEB8-F4237435F9BF}">
  <dimension ref="A1:H47"/>
  <sheetViews>
    <sheetView workbookViewId="0" topLeftCell="A11">
      <selection activeCell="J21" sqref="J21"/>
    </sheetView>
  </sheetViews>
  <sheetFormatPr defaultColWidth="9.140625" defaultRowHeight="15"/>
  <cols>
    <col min="1" max="1" width="31.8515625" style="0" customWidth="1"/>
    <col min="2" max="2" width="32.140625" style="0" customWidth="1"/>
    <col min="3" max="3" width="19.574218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5" s="1" customFormat="1" ht="23.4" customHeight="1">
      <c r="A1" s="12" t="s">
        <v>3</v>
      </c>
      <c r="B1" s="122" t="s">
        <v>43</v>
      </c>
      <c r="C1" s="122"/>
      <c r="D1" s="122"/>
      <c r="E1" s="122"/>
    </row>
    <row r="2" spans="1:5" s="1" customFormat="1" ht="23.4" customHeight="1">
      <c r="A2" s="12" t="s">
        <v>92</v>
      </c>
      <c r="B2" s="53" t="s">
        <v>42</v>
      </c>
      <c r="C2" s="53"/>
      <c r="D2" s="53"/>
      <c r="E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30</v>
      </c>
      <c r="F39" s="36">
        <f>C32</f>
        <v>1.6703083655013022</v>
      </c>
      <c r="G39" s="36">
        <f>(E39/C39)*F39</f>
        <v>50.10925096503907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81.68874162580295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81.68874162580295</v>
      </c>
    </row>
    <row r="47" spans="1:3" s="12" customFormat="1" ht="27" customHeight="1">
      <c r="A47" s="117" t="s">
        <v>123</v>
      </c>
      <c r="B47" s="117"/>
      <c r="C47" s="45">
        <f>SUM(C45:C46)</f>
        <v>93.40018412580295</v>
      </c>
    </row>
  </sheetData>
  <mergeCells count="5">
    <mergeCell ref="A42:F42"/>
    <mergeCell ref="A45:B45"/>
    <mergeCell ref="A46:B46"/>
    <mergeCell ref="A47:B47"/>
    <mergeCell ref="B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7914-EE08-428F-92C5-6D6FCA08B52B}">
  <dimension ref="A1:K50"/>
  <sheetViews>
    <sheetView tabSelected="1" workbookViewId="0" topLeftCell="A21">
      <selection activeCell="A29" sqref="A29"/>
    </sheetView>
  </sheetViews>
  <sheetFormatPr defaultColWidth="9.140625" defaultRowHeight="15"/>
  <cols>
    <col min="1" max="1" width="5.28125" style="1" customWidth="1"/>
    <col min="2" max="2" width="13.7109375" style="1" customWidth="1"/>
    <col min="3" max="3" width="16.7109375" style="1" customWidth="1"/>
    <col min="4" max="4" width="54.421875" style="1" customWidth="1"/>
    <col min="5" max="5" width="23.28125" style="1" customWidth="1"/>
    <col min="6" max="6" width="20.57421875" style="1" customWidth="1"/>
    <col min="7" max="7" width="18.28125" style="1" customWidth="1"/>
    <col min="8" max="8" width="12.7109375" style="1" customWidth="1"/>
    <col min="9" max="9" width="12.8515625" style="1" customWidth="1"/>
    <col min="10" max="10" width="12.00390625" style="1" customWidth="1"/>
    <col min="11" max="11" width="14.7109375" style="1" customWidth="1"/>
    <col min="12" max="16384" width="8.8515625" style="1" customWidth="1"/>
  </cols>
  <sheetData>
    <row r="1" spans="1:11" ht="34.8" customHeight="1">
      <c r="A1" s="105" t="s">
        <v>238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ht="25.2" customHeight="1">
      <c r="A3" s="110" t="s">
        <v>0</v>
      </c>
      <c r="B3" s="110" t="s">
        <v>1</v>
      </c>
      <c r="C3" s="110" t="s">
        <v>2</v>
      </c>
      <c r="D3" s="110" t="s">
        <v>3</v>
      </c>
      <c r="E3" s="78" t="s">
        <v>211</v>
      </c>
      <c r="F3" s="78" t="s">
        <v>212</v>
      </c>
      <c r="G3" s="111" t="s">
        <v>213</v>
      </c>
      <c r="H3" s="111" t="s">
        <v>220</v>
      </c>
      <c r="I3" s="111" t="s">
        <v>221</v>
      </c>
      <c r="J3" s="111" t="s">
        <v>222</v>
      </c>
      <c r="K3" s="111" t="s">
        <v>223</v>
      </c>
    </row>
    <row r="4" spans="1:11" ht="76.2" customHeight="1">
      <c r="A4" s="110"/>
      <c r="B4" s="110"/>
      <c r="C4" s="110"/>
      <c r="D4" s="110"/>
      <c r="E4" s="79" t="s">
        <v>214</v>
      </c>
      <c r="F4" s="79" t="s">
        <v>215</v>
      </c>
      <c r="G4" s="111"/>
      <c r="H4" s="111"/>
      <c r="I4" s="111"/>
      <c r="J4" s="111"/>
      <c r="K4" s="111"/>
    </row>
    <row r="5" spans="1:11" s="85" customFormat="1" ht="16.2" customHeight="1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 t="s">
        <v>224</v>
      </c>
      <c r="H5" s="93">
        <v>8</v>
      </c>
      <c r="I5" s="93" t="s">
        <v>225</v>
      </c>
      <c r="J5" s="93">
        <v>10</v>
      </c>
      <c r="K5" s="93" t="s">
        <v>226</v>
      </c>
    </row>
    <row r="6" spans="1:11" ht="27" customHeight="1">
      <c r="A6" s="6">
        <v>1</v>
      </c>
      <c r="B6" s="6" t="s">
        <v>20</v>
      </c>
      <c r="C6" s="6" t="s">
        <v>20</v>
      </c>
      <c r="D6" s="80" t="s">
        <v>21</v>
      </c>
      <c r="E6" s="84">
        <f>'87.030'!C32</f>
        <v>2.9325425</v>
      </c>
      <c r="F6" s="84">
        <f>'87.030'!C33</f>
        <v>45.85677547018229</v>
      </c>
      <c r="G6" s="84">
        <f>SUM(E6:F6)</f>
        <v>48.78931797018229</v>
      </c>
      <c r="H6" s="17">
        <v>24</v>
      </c>
      <c r="I6" s="95">
        <f>G6*H6</f>
        <v>1170.943631284375</v>
      </c>
      <c r="J6" s="96">
        <f aca="true" t="shared" si="0" ref="J6:J45">$E$50</f>
        <v>2.0367518933147126</v>
      </c>
      <c r="K6" s="95">
        <f>G6*J6</f>
        <v>99.3717357493023</v>
      </c>
    </row>
    <row r="7" spans="1:11" ht="27" customHeight="1">
      <c r="A7" s="6">
        <v>2</v>
      </c>
      <c r="B7" s="6" t="s">
        <v>18</v>
      </c>
      <c r="C7" s="6" t="s">
        <v>18</v>
      </c>
      <c r="D7" s="80" t="s">
        <v>19</v>
      </c>
      <c r="E7" s="84">
        <f>'87.031'!C42</f>
        <v>11.7114425</v>
      </c>
      <c r="F7" s="84">
        <f>'87.031'!C43</f>
        <v>81.68874162580295</v>
      </c>
      <c r="G7" s="84">
        <f aca="true" t="shared" si="1" ref="G7:G46">SUM(E7:F7)</f>
        <v>93.40018412580295</v>
      </c>
      <c r="H7" s="17">
        <v>66</v>
      </c>
      <c r="I7" s="95">
        <f aca="true" t="shared" si="2" ref="I7:I46">G7*H7</f>
        <v>6164.412152302994</v>
      </c>
      <c r="J7" s="96">
        <f t="shared" si="0"/>
        <v>2.0367518933147126</v>
      </c>
      <c r="K7" s="95">
        <f aca="true" t="shared" si="3" ref="K7:K46">G7*J7</f>
        <v>190.23300185417193</v>
      </c>
    </row>
    <row r="8" spans="1:11" ht="27" customHeight="1">
      <c r="A8" s="6">
        <v>3</v>
      </c>
      <c r="B8" s="6" t="s">
        <v>20</v>
      </c>
      <c r="C8" s="6" t="s">
        <v>86</v>
      </c>
      <c r="D8" s="80" t="s">
        <v>87</v>
      </c>
      <c r="E8" s="84">
        <f>'87.030.1'!C34</f>
        <v>2.9325425</v>
      </c>
      <c r="F8" s="84">
        <f>'87.030.1'!C35</f>
        <v>45.85677547018229</v>
      </c>
      <c r="G8" s="84">
        <f t="shared" si="1"/>
        <v>48.78931797018229</v>
      </c>
      <c r="H8" s="17">
        <v>39</v>
      </c>
      <c r="I8" s="95">
        <f t="shared" si="2"/>
        <v>1902.7834008371092</v>
      </c>
      <c r="J8" s="96">
        <f t="shared" si="0"/>
        <v>2.0367518933147126</v>
      </c>
      <c r="K8" s="95">
        <f t="shared" si="3"/>
        <v>99.3717357493023</v>
      </c>
    </row>
    <row r="9" spans="1:11" ht="27" customHeight="1">
      <c r="A9" s="6">
        <v>4</v>
      </c>
      <c r="B9" s="6" t="s">
        <v>18</v>
      </c>
      <c r="C9" s="6" t="s">
        <v>84</v>
      </c>
      <c r="D9" s="80" t="s">
        <v>85</v>
      </c>
      <c r="E9" s="84">
        <f>'87.031.1'!C45</f>
        <v>11.7114425</v>
      </c>
      <c r="F9" s="84">
        <f>'87.031.1'!C46</f>
        <v>73.33719979829645</v>
      </c>
      <c r="G9" s="84">
        <f t="shared" si="1"/>
        <v>85.04864229829646</v>
      </c>
      <c r="H9" s="17">
        <v>5</v>
      </c>
      <c r="I9" s="95">
        <f t="shared" si="2"/>
        <v>425.24321149148227</v>
      </c>
      <c r="J9" s="96">
        <f t="shared" si="0"/>
        <v>2.0367518933147126</v>
      </c>
      <c r="K9" s="95">
        <f t="shared" si="3"/>
        <v>173.22298322490107</v>
      </c>
    </row>
    <row r="10" spans="1:11" ht="27" customHeight="1">
      <c r="A10" s="6">
        <v>5</v>
      </c>
      <c r="B10" s="6" t="s">
        <v>20</v>
      </c>
      <c r="C10" s="6" t="s">
        <v>90</v>
      </c>
      <c r="D10" s="80" t="s">
        <v>91</v>
      </c>
      <c r="E10" s="84">
        <f>'87.030.2'!C34</f>
        <v>2.9325425</v>
      </c>
      <c r="F10" s="84">
        <f>'87.030.2'!C35</f>
        <v>66.7100618452474</v>
      </c>
      <c r="G10" s="84">
        <f t="shared" si="1"/>
        <v>69.64260434524739</v>
      </c>
      <c r="H10" s="17">
        <v>1</v>
      </c>
      <c r="I10" s="95">
        <f t="shared" si="2"/>
        <v>69.64260434524739</v>
      </c>
      <c r="J10" s="96">
        <f t="shared" si="0"/>
        <v>2.0367518933147126</v>
      </c>
      <c r="K10" s="95">
        <f t="shared" si="3"/>
        <v>141.84470625555005</v>
      </c>
    </row>
    <row r="11" spans="1:11" ht="27" customHeight="1">
      <c r="A11" s="6">
        <v>6</v>
      </c>
      <c r="B11" s="6" t="s">
        <v>18</v>
      </c>
      <c r="C11" s="6" t="s">
        <v>88</v>
      </c>
      <c r="D11" s="80" t="s">
        <v>89</v>
      </c>
      <c r="E11" s="84">
        <f>'87.031.2'!C45</f>
        <v>11.7114425</v>
      </c>
      <c r="F11" s="84">
        <f>'87.031.2'!C46</f>
        <v>106.28669794600695</v>
      </c>
      <c r="G11" s="84">
        <f t="shared" si="1"/>
        <v>117.99814044600696</v>
      </c>
      <c r="H11" s="17">
        <v>1</v>
      </c>
      <c r="I11" s="95">
        <f t="shared" si="2"/>
        <v>117.99814044600696</v>
      </c>
      <c r="J11" s="96">
        <f t="shared" si="0"/>
        <v>2.0367518933147126</v>
      </c>
      <c r="K11" s="95">
        <f t="shared" si="3"/>
        <v>240.33293596102004</v>
      </c>
    </row>
    <row r="12" spans="1:11" ht="27" customHeight="1">
      <c r="A12" s="6">
        <v>7</v>
      </c>
      <c r="B12" s="6" t="s">
        <v>20</v>
      </c>
      <c r="C12" s="6" t="s">
        <v>52</v>
      </c>
      <c r="D12" s="80" t="s">
        <v>53</v>
      </c>
      <c r="E12" s="84">
        <f>'87.030.3'!C34</f>
        <v>2.9325425</v>
      </c>
      <c r="F12" s="84">
        <f>'87.030.3'!C35</f>
        <v>45.85677547018229</v>
      </c>
      <c r="G12" s="84">
        <f t="shared" si="1"/>
        <v>48.78931797018229</v>
      </c>
      <c r="H12" s="17">
        <v>1</v>
      </c>
      <c r="I12" s="95">
        <f t="shared" si="2"/>
        <v>48.78931797018229</v>
      </c>
      <c r="J12" s="96">
        <f t="shared" si="0"/>
        <v>2.0367518933147126</v>
      </c>
      <c r="K12" s="95">
        <f t="shared" si="3"/>
        <v>99.3717357493023</v>
      </c>
    </row>
    <row r="13" spans="1:11" ht="27" customHeight="1">
      <c r="A13" s="6">
        <v>8</v>
      </c>
      <c r="B13" s="6" t="s">
        <v>18</v>
      </c>
      <c r="C13" s="6" t="s">
        <v>50</v>
      </c>
      <c r="D13" s="80" t="s">
        <v>51</v>
      </c>
      <c r="E13" s="84">
        <f>'87.031.3'!C45</f>
        <v>11.7114425</v>
      </c>
      <c r="F13" s="84">
        <f>'87.031.3'!C46</f>
        <v>73.33719979829645</v>
      </c>
      <c r="G13" s="84">
        <f t="shared" si="1"/>
        <v>85.04864229829646</v>
      </c>
      <c r="H13" s="17">
        <v>1</v>
      </c>
      <c r="I13" s="95">
        <f t="shared" si="2"/>
        <v>85.04864229829646</v>
      </c>
      <c r="J13" s="96">
        <f t="shared" si="0"/>
        <v>2.0367518933147126</v>
      </c>
      <c r="K13" s="95">
        <f t="shared" si="3"/>
        <v>173.22298322490107</v>
      </c>
    </row>
    <row r="14" spans="1:11" ht="27" customHeight="1">
      <c r="A14" s="6">
        <v>9</v>
      </c>
      <c r="B14" s="6" t="s">
        <v>77</v>
      </c>
      <c r="C14" s="6" t="s">
        <v>77</v>
      </c>
      <c r="D14" s="80" t="s">
        <v>78</v>
      </c>
      <c r="E14" s="84">
        <f>'87.034'!C34</f>
        <v>2.9325425</v>
      </c>
      <c r="F14" s="84">
        <f>'87.034'!C35</f>
        <v>45.85677547018229</v>
      </c>
      <c r="G14" s="84">
        <f t="shared" si="1"/>
        <v>48.78931797018229</v>
      </c>
      <c r="H14" s="17">
        <v>4</v>
      </c>
      <c r="I14" s="95">
        <f t="shared" si="2"/>
        <v>195.15727188072916</v>
      </c>
      <c r="J14" s="96">
        <f t="shared" si="0"/>
        <v>2.0367518933147126</v>
      </c>
      <c r="K14" s="95">
        <f t="shared" si="3"/>
        <v>99.3717357493023</v>
      </c>
    </row>
    <row r="15" spans="1:11" ht="27" customHeight="1">
      <c r="A15" s="6">
        <v>10</v>
      </c>
      <c r="B15" s="6" t="s">
        <v>75</v>
      </c>
      <c r="C15" s="6" t="s">
        <v>75</v>
      </c>
      <c r="D15" s="80" t="s">
        <v>76</v>
      </c>
      <c r="E15" s="84">
        <f>'87.035'!C45</f>
        <v>11.6589425</v>
      </c>
      <c r="F15" s="84">
        <f>'87.035'!C46</f>
        <v>73.33719979829645</v>
      </c>
      <c r="G15" s="84">
        <f t="shared" si="1"/>
        <v>84.99614229829645</v>
      </c>
      <c r="H15" s="17">
        <v>24</v>
      </c>
      <c r="I15" s="95">
        <f t="shared" si="2"/>
        <v>2039.9074151591149</v>
      </c>
      <c r="J15" s="96">
        <f t="shared" si="0"/>
        <v>2.0367518933147126</v>
      </c>
      <c r="K15" s="95">
        <f t="shared" si="3"/>
        <v>173.11605375050203</v>
      </c>
    </row>
    <row r="16" spans="1:11" ht="27" customHeight="1">
      <c r="A16" s="6">
        <v>11</v>
      </c>
      <c r="B16" s="50" t="s">
        <v>70</v>
      </c>
      <c r="C16" s="50" t="s">
        <v>70</v>
      </c>
      <c r="D16" s="81" t="s">
        <v>72</v>
      </c>
      <c r="E16" s="84">
        <f>'87.036'!C34</f>
        <v>2.9325425</v>
      </c>
      <c r="F16" s="84">
        <f>'87.036'!C35</f>
        <v>45.85677547018229</v>
      </c>
      <c r="G16" s="84">
        <f t="shared" si="1"/>
        <v>48.78931797018229</v>
      </c>
      <c r="H16" s="17">
        <v>5</v>
      </c>
      <c r="I16" s="95">
        <f t="shared" si="2"/>
        <v>243.94658985091144</v>
      </c>
      <c r="J16" s="96">
        <f t="shared" si="0"/>
        <v>2.0367518933147126</v>
      </c>
      <c r="K16" s="95">
        <f t="shared" si="3"/>
        <v>99.3717357493023</v>
      </c>
    </row>
    <row r="17" spans="1:11" ht="27" customHeight="1">
      <c r="A17" s="6">
        <v>12</v>
      </c>
      <c r="B17" s="50" t="s">
        <v>160</v>
      </c>
      <c r="C17" s="50" t="s">
        <v>160</v>
      </c>
      <c r="D17" s="81" t="s">
        <v>71</v>
      </c>
      <c r="E17" s="84">
        <f>'87.037'!C45</f>
        <v>11.7114425</v>
      </c>
      <c r="F17" s="84">
        <f>'87.037'!C46</f>
        <v>73.33719979829645</v>
      </c>
      <c r="G17" s="84">
        <f t="shared" si="1"/>
        <v>85.04864229829646</v>
      </c>
      <c r="H17" s="17">
        <v>40</v>
      </c>
      <c r="I17" s="95">
        <f t="shared" si="2"/>
        <v>3401.945691931858</v>
      </c>
      <c r="J17" s="96">
        <f t="shared" si="0"/>
        <v>2.0367518933147126</v>
      </c>
      <c r="K17" s="95">
        <f t="shared" si="3"/>
        <v>173.22298322490107</v>
      </c>
    </row>
    <row r="18" spans="1:11" ht="27" customHeight="1">
      <c r="A18" s="6">
        <v>13</v>
      </c>
      <c r="B18" s="6" t="s">
        <v>35</v>
      </c>
      <c r="C18" s="6" t="s">
        <v>36</v>
      </c>
      <c r="D18" s="80" t="s">
        <v>37</v>
      </c>
      <c r="E18" s="84">
        <f>'87.410.1'!C34</f>
        <v>2.9325425</v>
      </c>
      <c r="F18" s="84">
        <f>'87.410.1'!C35</f>
        <v>54.20831729768881</v>
      </c>
      <c r="G18" s="84">
        <f t="shared" si="1"/>
        <v>57.140859797688805</v>
      </c>
      <c r="H18" s="17">
        <v>63</v>
      </c>
      <c r="I18" s="95">
        <f t="shared" si="2"/>
        <v>3599.8741672543947</v>
      </c>
      <c r="J18" s="96">
        <f t="shared" si="0"/>
        <v>2.0367518933147126</v>
      </c>
      <c r="K18" s="95">
        <f t="shared" si="3"/>
        <v>116.38175437857322</v>
      </c>
    </row>
    <row r="19" spans="1:11" ht="27" customHeight="1">
      <c r="A19" s="6">
        <v>14</v>
      </c>
      <c r="B19" s="6" t="s">
        <v>32</v>
      </c>
      <c r="C19" s="6" t="s">
        <v>33</v>
      </c>
      <c r="D19" s="80" t="s">
        <v>34</v>
      </c>
      <c r="E19" s="84">
        <f>'87.411.1'!C45</f>
        <v>11.7114425</v>
      </c>
      <c r="F19" s="84">
        <f>'87.411.1'!C46</f>
        <v>81.68874162580295</v>
      </c>
      <c r="G19" s="84">
        <f t="shared" si="1"/>
        <v>93.40018412580295</v>
      </c>
      <c r="H19" s="17">
        <v>203</v>
      </c>
      <c r="I19" s="95">
        <f t="shared" si="2"/>
        <v>18960.237377538</v>
      </c>
      <c r="J19" s="96">
        <f t="shared" si="0"/>
        <v>2.0367518933147126</v>
      </c>
      <c r="K19" s="95">
        <f t="shared" si="3"/>
        <v>190.23300185417193</v>
      </c>
    </row>
    <row r="20" spans="1:11" ht="36" customHeight="1">
      <c r="A20" s="6">
        <v>15</v>
      </c>
      <c r="B20" s="6" t="s">
        <v>35</v>
      </c>
      <c r="C20" s="6" t="s">
        <v>40</v>
      </c>
      <c r="D20" s="80" t="s">
        <v>41</v>
      </c>
      <c r="E20" s="84">
        <f>'87.410.2'!C34</f>
        <v>2.9325425</v>
      </c>
      <c r="F20" s="84">
        <f>'87.410.2'!C35</f>
        <v>66.7100618452474</v>
      </c>
      <c r="G20" s="84">
        <f t="shared" si="1"/>
        <v>69.64260434524739</v>
      </c>
      <c r="H20" s="17">
        <v>22</v>
      </c>
      <c r="I20" s="95">
        <f t="shared" si="2"/>
        <v>1532.1372955954425</v>
      </c>
      <c r="J20" s="96">
        <f t="shared" si="0"/>
        <v>2.0367518933147126</v>
      </c>
      <c r="K20" s="95">
        <f t="shared" si="3"/>
        <v>141.84470625555005</v>
      </c>
    </row>
    <row r="21" spans="1:11" ht="36" customHeight="1">
      <c r="A21" s="6">
        <v>16</v>
      </c>
      <c r="B21" s="6" t="s">
        <v>32</v>
      </c>
      <c r="C21" s="6" t="s">
        <v>38</v>
      </c>
      <c r="D21" s="82" t="s">
        <v>39</v>
      </c>
      <c r="E21" s="84">
        <f>'87.411.2'!C46</f>
        <v>11.7514425</v>
      </c>
      <c r="F21" s="84">
        <f>'87.411.2'!C47</f>
        <v>106.28669794600695</v>
      </c>
      <c r="G21" s="84">
        <f t="shared" si="1"/>
        <v>118.03814044600695</v>
      </c>
      <c r="H21" s="17">
        <v>105</v>
      </c>
      <c r="I21" s="95">
        <f t="shared" si="2"/>
        <v>12394.00474683073</v>
      </c>
      <c r="J21" s="96">
        <f t="shared" si="0"/>
        <v>2.0367518933147126</v>
      </c>
      <c r="K21" s="95">
        <f t="shared" si="3"/>
        <v>240.4144060367526</v>
      </c>
    </row>
    <row r="22" spans="1:11" ht="26.4" customHeight="1">
      <c r="A22" s="6">
        <v>17</v>
      </c>
      <c r="B22" s="6" t="s">
        <v>4</v>
      </c>
      <c r="C22" s="6" t="s">
        <v>5</v>
      </c>
      <c r="D22" s="83" t="s">
        <v>6</v>
      </c>
      <c r="E22" s="84">
        <f>'88.013.1'!C48</f>
        <v>109.9214425</v>
      </c>
      <c r="F22" s="84">
        <f>'88.013.1'!C49</f>
        <v>130.42798510389542</v>
      </c>
      <c r="G22" s="84">
        <f t="shared" si="1"/>
        <v>240.34942760389544</v>
      </c>
      <c r="H22" s="17">
        <v>1</v>
      </c>
      <c r="I22" s="95">
        <f t="shared" si="2"/>
        <v>240.34942760389544</v>
      </c>
      <c r="J22" s="96">
        <f t="shared" si="0"/>
        <v>2.0367518933147126</v>
      </c>
      <c r="K22" s="95">
        <f t="shared" si="3"/>
        <v>489.5321517293415</v>
      </c>
    </row>
    <row r="23" spans="1:11" ht="28.8" customHeight="1">
      <c r="A23" s="6">
        <v>18</v>
      </c>
      <c r="B23" s="6" t="s">
        <v>4</v>
      </c>
      <c r="C23" s="6" t="s">
        <v>12</v>
      </c>
      <c r="D23" s="80" t="s">
        <v>13</v>
      </c>
      <c r="E23" s="84">
        <f>'88.013.2'!C48</f>
        <v>109.9214425</v>
      </c>
      <c r="F23" s="84">
        <f>'88.013.2'!C49</f>
        <v>114.18157061119791</v>
      </c>
      <c r="G23" s="84">
        <f t="shared" si="1"/>
        <v>224.10301311119792</v>
      </c>
      <c r="H23" s="17">
        <v>2</v>
      </c>
      <c r="I23" s="95">
        <f t="shared" si="2"/>
        <v>448.20602622239585</v>
      </c>
      <c r="J23" s="96">
        <f t="shared" si="0"/>
        <v>2.0367518933147126</v>
      </c>
      <c r="K23" s="95">
        <f t="shared" si="3"/>
        <v>456.44223625176426</v>
      </c>
    </row>
    <row r="24" spans="1:11" ht="28.8" customHeight="1">
      <c r="A24" s="6">
        <v>19</v>
      </c>
      <c r="B24" s="6" t="s">
        <v>4</v>
      </c>
      <c r="C24" s="6" t="s">
        <v>16</v>
      </c>
      <c r="D24" s="80" t="s">
        <v>17</v>
      </c>
      <c r="E24" s="84">
        <f>'88.013.3'!C48</f>
        <v>109.9214425</v>
      </c>
      <c r="F24" s="84">
        <f>'88.013.3'!C49</f>
        <v>114.18157061119791</v>
      </c>
      <c r="G24" s="84">
        <f t="shared" si="1"/>
        <v>224.10301311119792</v>
      </c>
      <c r="H24" s="17">
        <v>1</v>
      </c>
      <c r="I24" s="95">
        <f t="shared" si="2"/>
        <v>224.10301311119792</v>
      </c>
      <c r="J24" s="96">
        <f t="shared" si="0"/>
        <v>2.0367518933147126</v>
      </c>
      <c r="K24" s="95">
        <f t="shared" si="3"/>
        <v>456.44223625176426</v>
      </c>
    </row>
    <row r="25" spans="1:11" ht="28.8" customHeight="1">
      <c r="A25" s="6">
        <v>20</v>
      </c>
      <c r="B25" s="6" t="s">
        <v>4</v>
      </c>
      <c r="C25" s="6" t="s">
        <v>7</v>
      </c>
      <c r="D25" s="80" t="s">
        <v>8</v>
      </c>
      <c r="E25" s="84">
        <f>'88.013.4'!C48</f>
        <v>109.9214425</v>
      </c>
      <c r="F25" s="84">
        <f>'88.013.4'!C49</f>
        <v>122.53311243870445</v>
      </c>
      <c r="G25" s="84">
        <f t="shared" si="1"/>
        <v>232.45455493870446</v>
      </c>
      <c r="H25" s="17">
        <v>2</v>
      </c>
      <c r="I25" s="95">
        <f t="shared" si="2"/>
        <v>464.9091098774089</v>
      </c>
      <c r="J25" s="96">
        <f t="shared" si="0"/>
        <v>2.0367518933147126</v>
      </c>
      <c r="K25" s="95">
        <f t="shared" si="3"/>
        <v>473.4522548810352</v>
      </c>
    </row>
    <row r="26" spans="1:11" ht="28.8" customHeight="1">
      <c r="A26" s="6">
        <v>21</v>
      </c>
      <c r="B26" s="6" t="s">
        <v>9</v>
      </c>
      <c r="C26" s="6" t="s">
        <v>10</v>
      </c>
      <c r="D26" s="80" t="s">
        <v>11</v>
      </c>
      <c r="E26" s="84">
        <f>'87.033.1'!C48</f>
        <v>109.9214425</v>
      </c>
      <c r="F26" s="84">
        <f>'87.033.1'!C49</f>
        <v>90.04028345330946</v>
      </c>
      <c r="G26" s="84">
        <f t="shared" si="1"/>
        <v>199.96172595330944</v>
      </c>
      <c r="H26" s="17">
        <v>2</v>
      </c>
      <c r="I26" s="95">
        <f t="shared" si="2"/>
        <v>399.9234519066189</v>
      </c>
      <c r="J26" s="96">
        <f t="shared" si="0"/>
        <v>2.0367518933147126</v>
      </c>
      <c r="K26" s="95">
        <f t="shared" si="3"/>
        <v>407.27242392588073</v>
      </c>
    </row>
    <row r="27" spans="1:11" ht="28.8" customHeight="1">
      <c r="A27" s="6">
        <v>22</v>
      </c>
      <c r="B27" s="6" t="s">
        <v>9</v>
      </c>
      <c r="C27" s="6" t="s">
        <v>14</v>
      </c>
      <c r="D27" s="83" t="s">
        <v>15</v>
      </c>
      <c r="E27" s="84">
        <f>'87.033.2'!C48</f>
        <v>109.9214425</v>
      </c>
      <c r="F27" s="84">
        <f>'87.033.2'!C49</f>
        <v>81.68874162580295</v>
      </c>
      <c r="G27" s="84">
        <f t="shared" si="1"/>
        <v>191.61018412580296</v>
      </c>
      <c r="H27" s="17">
        <v>1</v>
      </c>
      <c r="I27" s="95">
        <f t="shared" si="2"/>
        <v>191.61018412580296</v>
      </c>
      <c r="J27" s="96">
        <f t="shared" si="0"/>
        <v>2.0367518933147126</v>
      </c>
      <c r="K27" s="95">
        <f t="shared" si="3"/>
        <v>390.26240529660987</v>
      </c>
    </row>
    <row r="28" spans="1:11" ht="28.8" customHeight="1">
      <c r="A28" s="6">
        <v>23</v>
      </c>
      <c r="B28" s="6" t="s">
        <v>25</v>
      </c>
      <c r="C28" s="6" t="s">
        <v>26</v>
      </c>
      <c r="D28" s="80" t="s">
        <v>27</v>
      </c>
      <c r="E28" s="84">
        <f>'88.010.1'!C35</f>
        <v>66.7100618452474</v>
      </c>
      <c r="F28" s="84">
        <f>'88.010.1'!C36</f>
        <v>70.5426043452474</v>
      </c>
      <c r="G28" s="84">
        <f t="shared" si="1"/>
        <v>137.25266619049478</v>
      </c>
      <c r="H28" s="17">
        <v>2</v>
      </c>
      <c r="I28" s="95">
        <f t="shared" si="2"/>
        <v>274.50533238098956</v>
      </c>
      <c r="J28" s="96">
        <f t="shared" si="0"/>
        <v>2.0367518933147126</v>
      </c>
      <c r="K28" s="95">
        <f t="shared" si="3"/>
        <v>279.5496277259825</v>
      </c>
    </row>
    <row r="29" spans="1:11" ht="28.8" customHeight="1">
      <c r="A29" s="6">
        <v>24</v>
      </c>
      <c r="B29" s="6" t="s">
        <v>22</v>
      </c>
      <c r="C29" s="6" t="s">
        <v>23</v>
      </c>
      <c r="D29" s="80" t="s">
        <v>24</v>
      </c>
      <c r="E29" s="84">
        <f>'88.011.1'!C46</f>
        <v>11.7514425</v>
      </c>
      <c r="F29" s="84">
        <f>'88.011.1'!C47</f>
        <v>97.93515611850044</v>
      </c>
      <c r="G29" s="84">
        <f t="shared" si="1"/>
        <v>109.68659861850044</v>
      </c>
      <c r="H29" s="17">
        <v>103</v>
      </c>
      <c r="I29" s="95">
        <f t="shared" si="2"/>
        <v>11297.719657705546</v>
      </c>
      <c r="J29" s="96">
        <f t="shared" si="0"/>
        <v>2.0367518933147126</v>
      </c>
      <c r="K29" s="95">
        <f t="shared" si="3"/>
        <v>223.40438740748172</v>
      </c>
    </row>
    <row r="30" spans="1:11" ht="28.8" customHeight="1">
      <c r="A30" s="6">
        <v>25</v>
      </c>
      <c r="B30" s="6" t="s">
        <v>25</v>
      </c>
      <c r="C30" s="6" t="s">
        <v>68</v>
      </c>
      <c r="D30" s="80" t="s">
        <v>69</v>
      </c>
      <c r="E30" s="84">
        <f>'88.010.2'!C34</f>
        <v>2.9325425</v>
      </c>
      <c r="F30" s="84">
        <f>'88.010.2'!C35</f>
        <v>66.7100618452474</v>
      </c>
      <c r="G30" s="84">
        <f t="shared" si="1"/>
        <v>69.64260434524739</v>
      </c>
      <c r="H30" s="17">
        <v>14</v>
      </c>
      <c r="I30" s="95">
        <f t="shared" si="2"/>
        <v>974.9964608334635</v>
      </c>
      <c r="J30" s="96">
        <f t="shared" si="0"/>
        <v>2.0367518933147126</v>
      </c>
      <c r="K30" s="95">
        <f t="shared" si="3"/>
        <v>141.84470625555005</v>
      </c>
    </row>
    <row r="31" spans="1:11" ht="28.8" customHeight="1">
      <c r="A31" s="6">
        <v>26</v>
      </c>
      <c r="B31" s="6" t="s">
        <v>22</v>
      </c>
      <c r="C31" s="6" t="s">
        <v>66</v>
      </c>
      <c r="D31" s="80" t="s">
        <v>67</v>
      </c>
      <c r="E31" s="84">
        <f>'88.011.2'!C46</f>
        <v>11.7514425</v>
      </c>
      <c r="F31" s="84">
        <f>'88.011.2'!C47</f>
        <v>97.93515611850044</v>
      </c>
      <c r="G31" s="84">
        <f t="shared" si="1"/>
        <v>109.68659861850044</v>
      </c>
      <c r="H31" s="17">
        <v>104</v>
      </c>
      <c r="I31" s="95">
        <f t="shared" si="2"/>
        <v>11407.406256324046</v>
      </c>
      <c r="J31" s="96">
        <f t="shared" si="0"/>
        <v>2.0367518933147126</v>
      </c>
      <c r="K31" s="95">
        <f t="shared" si="3"/>
        <v>223.40438740748172</v>
      </c>
    </row>
    <row r="32" spans="1:11" ht="36" customHeight="1">
      <c r="A32" s="6">
        <v>27</v>
      </c>
      <c r="B32" s="6" t="s">
        <v>25</v>
      </c>
      <c r="C32" s="6" t="s">
        <v>30</v>
      </c>
      <c r="D32" s="80" t="s">
        <v>31</v>
      </c>
      <c r="E32" s="84">
        <f>'88.010.3'!C34</f>
        <v>2.9325425</v>
      </c>
      <c r="F32" s="84">
        <f>'88.010.3'!C35</f>
        <v>79.211806392806</v>
      </c>
      <c r="G32" s="84">
        <f t="shared" si="1"/>
        <v>82.144348892806</v>
      </c>
      <c r="H32" s="17">
        <v>22</v>
      </c>
      <c r="I32" s="95">
        <f t="shared" si="2"/>
        <v>1807.175675641732</v>
      </c>
      <c r="J32" s="96">
        <f t="shared" si="0"/>
        <v>2.0367518933147126</v>
      </c>
      <c r="K32" s="95">
        <f t="shared" si="3"/>
        <v>167.30765813252694</v>
      </c>
    </row>
    <row r="33" spans="1:11" ht="36" customHeight="1">
      <c r="A33" s="6">
        <v>28</v>
      </c>
      <c r="B33" s="6" t="s">
        <v>22</v>
      </c>
      <c r="C33" s="6" t="s">
        <v>28</v>
      </c>
      <c r="D33" s="80" t="s">
        <v>29</v>
      </c>
      <c r="E33" s="84">
        <f>'88.011.3'!C46</f>
        <v>11.7514425</v>
      </c>
      <c r="F33" s="84">
        <f>'88.011.3'!C47</f>
        <v>114.18157061119791</v>
      </c>
      <c r="G33" s="84">
        <f t="shared" si="1"/>
        <v>125.93301311119791</v>
      </c>
      <c r="H33" s="17">
        <v>207</v>
      </c>
      <c r="I33" s="95">
        <f t="shared" si="2"/>
        <v>26068.133714017968</v>
      </c>
      <c r="J33" s="96">
        <f t="shared" si="0"/>
        <v>2.0367518933147126</v>
      </c>
      <c r="K33" s="95">
        <f t="shared" si="3"/>
        <v>256.49430288505886</v>
      </c>
    </row>
    <row r="34" spans="1:11" ht="27" customHeight="1">
      <c r="A34" s="6">
        <v>29</v>
      </c>
      <c r="B34" s="6" t="s">
        <v>79</v>
      </c>
      <c r="C34" s="6" t="s">
        <v>82</v>
      </c>
      <c r="D34" s="80" t="s">
        <v>83</v>
      </c>
      <c r="E34" s="84">
        <f>'88.012.1'!C48</f>
        <v>109.9214425</v>
      </c>
      <c r="F34" s="84">
        <f>'88.012.1'!C49</f>
        <v>122.53311243870445</v>
      </c>
      <c r="G34" s="84">
        <f t="shared" si="1"/>
        <v>232.45455493870446</v>
      </c>
      <c r="H34" s="17">
        <v>1</v>
      </c>
      <c r="I34" s="95">
        <f t="shared" si="2"/>
        <v>232.45455493870446</v>
      </c>
      <c r="J34" s="96">
        <f t="shared" si="0"/>
        <v>2.0367518933147126</v>
      </c>
      <c r="K34" s="95">
        <f t="shared" si="3"/>
        <v>473.4522548810352</v>
      </c>
    </row>
    <row r="35" spans="1:11" ht="27" customHeight="1">
      <c r="A35" s="6">
        <v>30</v>
      </c>
      <c r="B35" s="6" t="s">
        <v>79</v>
      </c>
      <c r="C35" s="6" t="s">
        <v>80</v>
      </c>
      <c r="D35" s="80" t="s">
        <v>81</v>
      </c>
      <c r="E35" s="84">
        <f>'88.012.2'!C48</f>
        <v>109.9214425</v>
      </c>
      <c r="F35" s="84">
        <f>'88.012.2'!C49</f>
        <v>122.53311243870445</v>
      </c>
      <c r="G35" s="84">
        <f t="shared" si="1"/>
        <v>232.45455493870446</v>
      </c>
      <c r="H35" s="17">
        <v>1</v>
      </c>
      <c r="I35" s="95">
        <f t="shared" si="2"/>
        <v>232.45455493870446</v>
      </c>
      <c r="J35" s="96">
        <f t="shared" si="0"/>
        <v>2.0367518933147126</v>
      </c>
      <c r="K35" s="95">
        <f t="shared" si="3"/>
        <v>473.4522548810352</v>
      </c>
    </row>
    <row r="36" spans="1:11" ht="27" customHeight="1">
      <c r="A36" s="6">
        <v>31</v>
      </c>
      <c r="B36" s="6" t="s">
        <v>73</v>
      </c>
      <c r="C36" s="6" t="s">
        <v>73</v>
      </c>
      <c r="D36" s="80" t="s">
        <v>74</v>
      </c>
      <c r="E36" s="84">
        <f>'88.380'!C48</f>
        <v>109.9214425</v>
      </c>
      <c r="F36" s="84">
        <f>'88.380'!C49</f>
        <v>130.88465426621096</v>
      </c>
      <c r="G36" s="84">
        <f t="shared" si="1"/>
        <v>240.80609676621094</v>
      </c>
      <c r="H36" s="17">
        <v>2</v>
      </c>
      <c r="I36" s="95">
        <f t="shared" si="2"/>
        <v>481.6121935324219</v>
      </c>
      <c r="J36" s="96">
        <f t="shared" si="0"/>
        <v>2.0367518933147126</v>
      </c>
      <c r="K36" s="95">
        <f t="shared" si="3"/>
        <v>490.46227351030603</v>
      </c>
    </row>
    <row r="37" spans="1:11" ht="27" customHeight="1">
      <c r="A37" s="6">
        <v>32</v>
      </c>
      <c r="B37" s="6" t="s">
        <v>64</v>
      </c>
      <c r="C37" s="6" t="s">
        <v>64</v>
      </c>
      <c r="D37" s="80" t="s">
        <v>65</v>
      </c>
      <c r="E37" s="84">
        <f>'88.383'!C34</f>
        <v>2.9325425</v>
      </c>
      <c r="F37" s="84">
        <f>'88.383'!C35</f>
        <v>45.85677547018229</v>
      </c>
      <c r="G37" s="84">
        <f t="shared" si="1"/>
        <v>48.78931797018229</v>
      </c>
      <c r="H37" s="17">
        <v>7</v>
      </c>
      <c r="I37" s="95">
        <f t="shared" si="2"/>
        <v>341.525225791276</v>
      </c>
      <c r="J37" s="96">
        <f t="shared" si="0"/>
        <v>2.0367518933147126</v>
      </c>
      <c r="K37" s="95">
        <f t="shared" si="3"/>
        <v>99.3717357493023</v>
      </c>
    </row>
    <row r="38" spans="1:11" ht="27" customHeight="1">
      <c r="A38" s="6">
        <v>33</v>
      </c>
      <c r="B38" s="6" t="s">
        <v>62</v>
      </c>
      <c r="C38" s="6" t="s">
        <v>62</v>
      </c>
      <c r="D38" s="80" t="s">
        <v>63</v>
      </c>
      <c r="E38" s="84">
        <f>'88.384'!C45</f>
        <v>11.7114425</v>
      </c>
      <c r="F38" s="84">
        <f>'88.384'!C46</f>
        <v>81.68874162580295</v>
      </c>
      <c r="G38" s="84">
        <f t="shared" si="1"/>
        <v>93.40018412580295</v>
      </c>
      <c r="H38" s="17">
        <v>1</v>
      </c>
      <c r="I38" s="95">
        <f t="shared" si="2"/>
        <v>93.40018412580295</v>
      </c>
      <c r="J38" s="96">
        <f t="shared" si="0"/>
        <v>2.0367518933147126</v>
      </c>
      <c r="K38" s="95">
        <f t="shared" si="3"/>
        <v>190.23300185417193</v>
      </c>
    </row>
    <row r="39" spans="1:11" ht="27" customHeight="1">
      <c r="A39" s="6">
        <v>34</v>
      </c>
      <c r="B39" s="6" t="s">
        <v>60</v>
      </c>
      <c r="C39" s="6" t="s">
        <v>60</v>
      </c>
      <c r="D39" s="80" t="s">
        <v>61</v>
      </c>
      <c r="E39" s="84">
        <f>'88.385'!C34</f>
        <v>2.9325425</v>
      </c>
      <c r="F39" s="84">
        <f>'88.385'!C35</f>
        <v>45.85677547018229</v>
      </c>
      <c r="G39" s="84">
        <f t="shared" si="1"/>
        <v>48.78931797018229</v>
      </c>
      <c r="H39" s="17">
        <v>2</v>
      </c>
      <c r="I39" s="95">
        <f t="shared" si="2"/>
        <v>97.57863594036458</v>
      </c>
      <c r="J39" s="96">
        <f t="shared" si="0"/>
        <v>2.0367518933147126</v>
      </c>
      <c r="K39" s="95">
        <f t="shared" si="3"/>
        <v>99.3717357493023</v>
      </c>
    </row>
    <row r="40" spans="1:11" ht="27" customHeight="1">
      <c r="A40" s="6">
        <v>35</v>
      </c>
      <c r="B40" s="6" t="s">
        <v>58</v>
      </c>
      <c r="C40" s="6" t="s">
        <v>58</v>
      </c>
      <c r="D40" s="80" t="s">
        <v>59</v>
      </c>
      <c r="E40" s="84">
        <f>'88.386'!C45</f>
        <v>11.7114425</v>
      </c>
      <c r="F40" s="84">
        <f>'88.386'!C46</f>
        <v>81.68874162580295</v>
      </c>
      <c r="G40" s="84">
        <f t="shared" si="1"/>
        <v>93.40018412580295</v>
      </c>
      <c r="H40" s="17">
        <v>5</v>
      </c>
      <c r="I40" s="95">
        <f t="shared" si="2"/>
        <v>467.0009206290148</v>
      </c>
      <c r="J40" s="96">
        <f t="shared" si="0"/>
        <v>2.0367518933147126</v>
      </c>
      <c r="K40" s="95">
        <f t="shared" si="3"/>
        <v>190.23300185417193</v>
      </c>
    </row>
    <row r="41" spans="1:11" ht="36" customHeight="1">
      <c r="A41" s="6">
        <v>36</v>
      </c>
      <c r="B41" s="6" t="s">
        <v>56</v>
      </c>
      <c r="C41" s="6" t="s">
        <v>56</v>
      </c>
      <c r="D41" s="80" t="s">
        <v>57</v>
      </c>
      <c r="E41" s="84">
        <f>'88.387'!C34</f>
        <v>2.9325425</v>
      </c>
      <c r="F41" s="84">
        <f>'88.387'!C35</f>
        <v>45.85677547018229</v>
      </c>
      <c r="G41" s="84">
        <f t="shared" si="1"/>
        <v>48.78931797018229</v>
      </c>
      <c r="H41" s="17">
        <v>9</v>
      </c>
      <c r="I41" s="95">
        <f t="shared" si="2"/>
        <v>439.1038617316406</v>
      </c>
      <c r="J41" s="96">
        <f t="shared" si="0"/>
        <v>2.0367518933147126</v>
      </c>
      <c r="K41" s="95">
        <f t="shared" si="3"/>
        <v>99.3717357493023</v>
      </c>
    </row>
    <row r="42" spans="1:11" ht="36" customHeight="1">
      <c r="A42" s="6">
        <v>37</v>
      </c>
      <c r="B42" s="6" t="s">
        <v>54</v>
      </c>
      <c r="C42" s="6" t="s">
        <v>54</v>
      </c>
      <c r="D42" s="80" t="s">
        <v>55</v>
      </c>
      <c r="E42" s="84">
        <f>'88.388'!C45</f>
        <v>11.7114425</v>
      </c>
      <c r="F42" s="84">
        <f>'88.388'!C46</f>
        <v>81.68874162580295</v>
      </c>
      <c r="G42" s="84">
        <f t="shared" si="1"/>
        <v>93.40018412580295</v>
      </c>
      <c r="H42" s="17">
        <v>2</v>
      </c>
      <c r="I42" s="95">
        <f t="shared" si="2"/>
        <v>186.8003682516059</v>
      </c>
      <c r="J42" s="96">
        <f t="shared" si="0"/>
        <v>2.0367518933147126</v>
      </c>
      <c r="K42" s="95">
        <f t="shared" si="3"/>
        <v>190.23300185417193</v>
      </c>
    </row>
    <row r="43" spans="1:11" ht="27" customHeight="1">
      <c r="A43" s="6">
        <v>38</v>
      </c>
      <c r="B43" s="6" t="s">
        <v>48</v>
      </c>
      <c r="C43" s="6" t="s">
        <v>48</v>
      </c>
      <c r="D43" s="83" t="s">
        <v>49</v>
      </c>
      <c r="E43" s="84">
        <f>'88.301'!C34</f>
        <v>2.9325425</v>
      </c>
      <c r="F43" s="84">
        <f>'88.301'!C35</f>
        <v>45.85677547018229</v>
      </c>
      <c r="G43" s="84">
        <f t="shared" si="1"/>
        <v>48.78931797018229</v>
      </c>
      <c r="H43" s="17">
        <v>1</v>
      </c>
      <c r="I43" s="95">
        <f t="shared" si="2"/>
        <v>48.78931797018229</v>
      </c>
      <c r="J43" s="96">
        <f t="shared" si="0"/>
        <v>2.0367518933147126</v>
      </c>
      <c r="K43" s="95">
        <f t="shared" si="3"/>
        <v>99.3717357493023</v>
      </c>
    </row>
    <row r="44" spans="1:11" ht="27" customHeight="1">
      <c r="A44" s="6">
        <v>39</v>
      </c>
      <c r="B44" s="6" t="s">
        <v>46</v>
      </c>
      <c r="C44" s="6" t="s">
        <v>46</v>
      </c>
      <c r="D44" s="83" t="s">
        <v>47</v>
      </c>
      <c r="E44" s="84">
        <f>'88.302'!C45</f>
        <v>11.7114425</v>
      </c>
      <c r="F44" s="84">
        <f>'88.302'!C46</f>
        <v>81.68874162580295</v>
      </c>
      <c r="G44" s="84">
        <f t="shared" si="1"/>
        <v>93.40018412580295</v>
      </c>
      <c r="H44" s="17">
        <v>2</v>
      </c>
      <c r="I44" s="95">
        <f t="shared" si="2"/>
        <v>186.8003682516059</v>
      </c>
      <c r="J44" s="96">
        <f t="shared" si="0"/>
        <v>2.0367518933147126</v>
      </c>
      <c r="K44" s="95">
        <f t="shared" si="3"/>
        <v>190.23300185417193</v>
      </c>
    </row>
    <row r="45" spans="1:11" ht="27" customHeight="1">
      <c r="A45" s="6">
        <v>40</v>
      </c>
      <c r="B45" s="6" t="s">
        <v>44</v>
      </c>
      <c r="C45" s="6" t="s">
        <v>44</v>
      </c>
      <c r="D45" s="80" t="s">
        <v>45</v>
      </c>
      <c r="E45" s="84">
        <f>'88.303'!C34</f>
        <v>2.9325425</v>
      </c>
      <c r="F45" s="84">
        <f>'88.303'!C35</f>
        <v>45.85677547018229</v>
      </c>
      <c r="G45" s="84">
        <f t="shared" si="1"/>
        <v>48.78931797018229</v>
      </c>
      <c r="H45" s="17">
        <v>1</v>
      </c>
      <c r="I45" s="95">
        <f t="shared" si="2"/>
        <v>48.78931797018229</v>
      </c>
      <c r="J45" s="96">
        <f t="shared" si="0"/>
        <v>2.0367518933147126</v>
      </c>
      <c r="K45" s="95">
        <f>G45*J45</f>
        <v>99.3717357493023</v>
      </c>
    </row>
    <row r="46" spans="1:11" ht="27" customHeight="1">
      <c r="A46" s="6">
        <v>41</v>
      </c>
      <c r="B46" s="6" t="s">
        <v>42</v>
      </c>
      <c r="C46" s="6" t="s">
        <v>42</v>
      </c>
      <c r="D46" s="80" t="s">
        <v>43</v>
      </c>
      <c r="E46" s="84">
        <f>'88.304'!C45</f>
        <v>11.7114425</v>
      </c>
      <c r="F46" s="84">
        <f>'88.304'!C46</f>
        <v>81.68874162580295</v>
      </c>
      <c r="G46" s="84">
        <f t="shared" si="1"/>
        <v>93.40018412580295</v>
      </c>
      <c r="H46" s="17">
        <v>4</v>
      </c>
      <c r="I46" s="95">
        <f t="shared" si="2"/>
        <v>373.6007365032118</v>
      </c>
      <c r="J46" s="96">
        <f>$E$50</f>
        <v>2.0367518933147126</v>
      </c>
      <c r="K46" s="95">
        <f t="shared" si="3"/>
        <v>190.23300185417193</v>
      </c>
    </row>
    <row r="47" spans="1:9" s="86" customFormat="1" ht="27" customHeight="1">
      <c r="A47" s="113" t="s">
        <v>227</v>
      </c>
      <c r="B47" s="113"/>
      <c r="C47" s="113"/>
      <c r="D47" s="113"/>
      <c r="E47" s="113"/>
      <c r="F47" s="113"/>
      <c r="G47" s="113"/>
      <c r="H47" s="113"/>
      <c r="I47" s="94">
        <f>SUM(I6:I46)</f>
        <v>109381.02020734265</v>
      </c>
    </row>
    <row r="48" spans="3:7" s="86" customFormat="1" ht="21.6" customHeight="1">
      <c r="C48" s="114" t="s">
        <v>228</v>
      </c>
      <c r="D48" s="114"/>
      <c r="E48" s="97">
        <v>222782</v>
      </c>
      <c r="F48" s="101"/>
      <c r="G48" s="102"/>
    </row>
    <row r="49" spans="3:7" s="86" customFormat="1" ht="21.6" customHeight="1">
      <c r="C49" s="112" t="s">
        <v>227</v>
      </c>
      <c r="D49" s="112"/>
      <c r="E49" s="98">
        <f>I47</f>
        <v>109381.02020734265</v>
      </c>
      <c r="F49" s="101"/>
      <c r="G49" s="103"/>
    </row>
    <row r="50" spans="3:7" s="86" customFormat="1" ht="21.6" customHeight="1">
      <c r="C50" s="112" t="s">
        <v>222</v>
      </c>
      <c r="D50" s="112"/>
      <c r="E50" s="98">
        <f>E48/E49</f>
        <v>2.0367518933147126</v>
      </c>
      <c r="F50" s="101"/>
      <c r="G50" s="104"/>
    </row>
  </sheetData>
  <mergeCells count="14">
    <mergeCell ref="A1:K1"/>
    <mergeCell ref="K3:K4"/>
    <mergeCell ref="A47:H47"/>
    <mergeCell ref="C48:D48"/>
    <mergeCell ref="A3:A4"/>
    <mergeCell ref="B3:B4"/>
    <mergeCell ref="C3:C4"/>
    <mergeCell ref="D3:D4"/>
    <mergeCell ref="G3:G4"/>
    <mergeCell ref="C49:D49"/>
    <mergeCell ref="C50:D50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9A12D-CA29-4F00-9F05-D3D9F734362B}">
  <dimension ref="A1:H34"/>
  <sheetViews>
    <sheetView workbookViewId="0" topLeftCell="A22">
      <selection activeCell="B22" sqref="B22"/>
    </sheetView>
  </sheetViews>
  <sheetFormatPr defaultColWidth="9.140625" defaultRowHeight="15"/>
  <cols>
    <col min="1" max="1" width="38.140625" style="0" customWidth="1"/>
    <col min="2" max="2" width="34.7109375" style="0" customWidth="1"/>
    <col min="3" max="3" width="18.28125" style="0" customWidth="1"/>
    <col min="4" max="4" width="13.7109375" style="0" customWidth="1"/>
    <col min="5" max="5" width="14.28125" style="0" customWidth="1"/>
    <col min="6" max="6" width="14.7109375" style="0" customWidth="1"/>
    <col min="7" max="7" width="14.28125" style="0" customWidth="1"/>
    <col min="8" max="8" width="17.00390625" style="0" customWidth="1"/>
  </cols>
  <sheetData>
    <row r="1" spans="1:4" s="1" customFormat="1" ht="24" customHeight="1">
      <c r="A1" s="12" t="s">
        <v>3</v>
      </c>
      <c r="B1" s="118" t="s">
        <v>21</v>
      </c>
      <c r="C1" s="118"/>
      <c r="D1" s="12"/>
    </row>
    <row r="2" spans="1:3" s="1" customFormat="1" ht="24" customHeight="1">
      <c r="A2" s="12" t="s">
        <v>92</v>
      </c>
      <c r="B2" s="47" t="s">
        <v>20</v>
      </c>
      <c r="C2" s="48"/>
    </row>
    <row r="3" s="1" customFormat="1" ht="15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>
      <c r="A19" s="12" t="s">
        <v>111</v>
      </c>
    </row>
    <row r="20" spans="1:3" s="1" customFormat="1" ht="18.6" customHeight="1">
      <c r="A20" s="12" t="s">
        <v>112</v>
      </c>
      <c r="B20" s="25" t="s">
        <v>113</v>
      </c>
      <c r="C20" s="25" t="s">
        <v>114</v>
      </c>
    </row>
    <row r="21" spans="1:3" s="1" customFormat="1" ht="22.8" customHeight="1">
      <c r="A21" s="26" t="s">
        <v>125</v>
      </c>
      <c r="B21" s="27">
        <f>'Stawki wynagrodzeń personelu'!E11</f>
        <v>100.21850193007813</v>
      </c>
      <c r="C21" s="28">
        <f>B21/60</f>
        <v>1.6703083655013022</v>
      </c>
    </row>
    <row r="22" spans="1:3" s="1" customFormat="1" ht="22.8" customHeight="1">
      <c r="A22" s="29" t="s">
        <v>126</v>
      </c>
      <c r="B22" s="30">
        <f>'Stawki wynagrodzeń personelu'!E26</f>
        <v>49.80243264062501</v>
      </c>
      <c r="C22" s="31">
        <f aca="true" t="shared" si="0" ref="C22">B22/60</f>
        <v>0.8300405440104168</v>
      </c>
    </row>
    <row r="23" s="1" customFormat="1" ht="25.8" customHeight="1"/>
    <row r="24" s="1" customFormat="1" ht="25.8" customHeight="1"/>
    <row r="25" spans="1:7" s="14" customFormat="1" ht="45" customHeight="1">
      <c r="A25" s="13" t="s">
        <v>124</v>
      </c>
      <c r="B25" s="13" t="s">
        <v>115</v>
      </c>
      <c r="C25" s="13" t="s">
        <v>97</v>
      </c>
      <c r="D25" s="13" t="s">
        <v>116</v>
      </c>
      <c r="E25" s="13" t="s">
        <v>117</v>
      </c>
      <c r="F25" s="13" t="s">
        <v>118</v>
      </c>
      <c r="G25" s="13" t="s">
        <v>101</v>
      </c>
    </row>
    <row r="26" spans="1:7" s="14" customFormat="1" ht="15" customHeight="1">
      <c r="A26" s="32"/>
      <c r="B26" s="15" t="s">
        <v>103</v>
      </c>
      <c r="C26" s="15" t="s">
        <v>105</v>
      </c>
      <c r="D26" s="15" t="s">
        <v>106</v>
      </c>
      <c r="E26" s="15" t="s">
        <v>107</v>
      </c>
      <c r="F26" s="15" t="s">
        <v>108</v>
      </c>
      <c r="G26" s="16" t="s">
        <v>119</v>
      </c>
    </row>
    <row r="27" spans="1:7" s="14" customFormat="1" ht="26.4" customHeight="1">
      <c r="A27" s="43">
        <v>1</v>
      </c>
      <c r="B27" s="91" t="str">
        <f>A21</f>
        <v>Lekarz radiolog</v>
      </c>
      <c r="C27" s="33">
        <v>1</v>
      </c>
      <c r="D27" s="35" t="s">
        <v>120</v>
      </c>
      <c r="E27" s="34">
        <v>20</v>
      </c>
      <c r="F27" s="36">
        <f>C21</f>
        <v>1.6703083655013022</v>
      </c>
      <c r="G27" s="36">
        <f>(E27/C27)*F27</f>
        <v>33.40616731002604</v>
      </c>
    </row>
    <row r="28" spans="1:7" s="14" customFormat="1" ht="26.4" customHeight="1">
      <c r="A28" s="35">
        <v>2</v>
      </c>
      <c r="B28" s="92" t="str">
        <f>A22</f>
        <v>Technik radiologii</v>
      </c>
      <c r="C28" s="35">
        <v>1</v>
      </c>
      <c r="D28" s="35" t="s">
        <v>120</v>
      </c>
      <c r="E28" s="18">
        <v>15</v>
      </c>
      <c r="F28" s="20">
        <f>C22</f>
        <v>0.8300405440104168</v>
      </c>
      <c r="G28" s="20">
        <f>(E28/C28)*F28</f>
        <v>12.450608160156252</v>
      </c>
    </row>
    <row r="29" spans="1:7" s="24" customFormat="1" ht="27.6" customHeight="1">
      <c r="A29" s="119" t="s">
        <v>110</v>
      </c>
      <c r="B29" s="120"/>
      <c r="C29" s="120"/>
      <c r="D29" s="120"/>
      <c r="E29" s="120"/>
      <c r="F29" s="120"/>
      <c r="G29" s="23">
        <f>SUM(G27:G28)</f>
        <v>45.85677547018229</v>
      </c>
    </row>
    <row r="30" s="1" customFormat="1" ht="15"/>
    <row r="31" s="1" customFormat="1" ht="15"/>
    <row r="32" spans="1:3" s="1" customFormat="1" ht="27" customHeight="1">
      <c r="A32" s="115" t="s">
        <v>121</v>
      </c>
      <c r="B32" s="115"/>
      <c r="C32" s="27">
        <f>H12</f>
        <v>2.9325425</v>
      </c>
    </row>
    <row r="33" spans="1:3" s="1" customFormat="1" ht="27" customHeight="1">
      <c r="A33" s="116" t="s">
        <v>122</v>
      </c>
      <c r="B33" s="116"/>
      <c r="C33" s="30">
        <f>G29</f>
        <v>45.85677547018229</v>
      </c>
    </row>
    <row r="34" spans="1:3" s="12" customFormat="1" ht="27" customHeight="1">
      <c r="A34" s="117" t="s">
        <v>123</v>
      </c>
      <c r="B34" s="117"/>
      <c r="C34" s="45">
        <f>SUM(C32:C33)</f>
        <v>48.78931797018229</v>
      </c>
    </row>
  </sheetData>
  <mergeCells count="5">
    <mergeCell ref="A32:B32"/>
    <mergeCell ref="A33:B33"/>
    <mergeCell ref="A34:B34"/>
    <mergeCell ref="B1:C1"/>
    <mergeCell ref="A29:F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C48F8-B6A6-490B-928E-EE2AD6BADBB8}">
  <dimension ref="A1:H44"/>
  <sheetViews>
    <sheetView workbookViewId="0" topLeftCell="A8">
      <selection activeCell="A20" sqref="A20:XFD20"/>
    </sheetView>
  </sheetViews>
  <sheetFormatPr defaultColWidth="9.140625" defaultRowHeight="15"/>
  <cols>
    <col min="1" max="1" width="31.8515625" style="0" customWidth="1"/>
    <col min="2" max="2" width="28.28125" style="0" customWidth="1"/>
    <col min="3" max="3" width="22.851562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4.6" customHeight="1">
      <c r="A1" s="12" t="s">
        <v>3</v>
      </c>
      <c r="B1" s="121" t="s">
        <v>19</v>
      </c>
      <c r="C1" s="121"/>
      <c r="D1" s="121"/>
    </row>
    <row r="2" spans="1:2" s="1" customFormat="1" ht="24.6" customHeight="1">
      <c r="A2" s="12" t="s">
        <v>92</v>
      </c>
      <c r="B2" s="49" t="s">
        <v>18</v>
      </c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26.4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26.4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26.4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>
      <c r="A27" s="12" t="s">
        <v>111</v>
      </c>
    </row>
    <row r="28" spans="1:3" s="1" customFormat="1" ht="18.6" customHeight="1">
      <c r="A28" s="12" t="s">
        <v>112</v>
      </c>
      <c r="B28" s="25" t="s">
        <v>113</v>
      </c>
      <c r="C28" s="25" t="s">
        <v>114</v>
      </c>
    </row>
    <row r="29" spans="1:3" s="1" customFormat="1" ht="22.8" customHeight="1">
      <c r="A29" s="26" t="s">
        <v>125</v>
      </c>
      <c r="B29" s="27">
        <f>'Stawki wynagrodzeń personelu'!E11</f>
        <v>100.21850193007813</v>
      </c>
      <c r="C29" s="28">
        <f>B29/60</f>
        <v>1.6703083655013022</v>
      </c>
    </row>
    <row r="30" spans="1:3" s="1" customFormat="1" ht="22.8" customHeight="1">
      <c r="A30" s="29" t="s">
        <v>126</v>
      </c>
      <c r="B30" s="30">
        <f>'Stawki wynagrodzeń personelu'!E26</f>
        <v>49.80243264062501</v>
      </c>
      <c r="C30" s="31">
        <f aca="true" t="shared" si="1" ref="C30:C31">B30/60</f>
        <v>0.8300405440104168</v>
      </c>
    </row>
    <row r="31" spans="1:3" s="1" customFormat="1" ht="22.8" customHeight="1">
      <c r="A31" s="26" t="s">
        <v>127</v>
      </c>
      <c r="B31" s="30">
        <f>'Stawki wynagrodzeń personelu'!E30</f>
        <v>44.93603934166667</v>
      </c>
      <c r="C31" s="31">
        <f t="shared" si="1"/>
        <v>0.7489339890277779</v>
      </c>
    </row>
    <row r="32" s="1" customFormat="1" ht="25.8" customHeight="1"/>
    <row r="33" s="1" customFormat="1" ht="25.8" customHeight="1"/>
    <row r="34" spans="1:7" s="14" customFormat="1" ht="42" customHeight="1">
      <c r="A34" s="13" t="s">
        <v>124</v>
      </c>
      <c r="B34" s="13" t="s">
        <v>115</v>
      </c>
      <c r="C34" s="13" t="s">
        <v>97</v>
      </c>
      <c r="D34" s="13" t="s">
        <v>116</v>
      </c>
      <c r="E34" s="13" t="s">
        <v>117</v>
      </c>
      <c r="F34" s="13" t="s">
        <v>118</v>
      </c>
      <c r="G34" s="13" t="s">
        <v>101</v>
      </c>
    </row>
    <row r="35" spans="1:7" s="14" customFormat="1" ht="15" customHeight="1">
      <c r="A35" s="32"/>
      <c r="B35" s="15" t="s">
        <v>103</v>
      </c>
      <c r="C35" s="15" t="s">
        <v>105</v>
      </c>
      <c r="D35" s="15" t="s">
        <v>106</v>
      </c>
      <c r="E35" s="15" t="s">
        <v>107</v>
      </c>
      <c r="F35" s="15" t="s">
        <v>108</v>
      </c>
      <c r="G35" s="16" t="s">
        <v>119</v>
      </c>
    </row>
    <row r="36" spans="1:7" s="14" customFormat="1" ht="26.4" customHeight="1">
      <c r="A36" s="43">
        <v>1</v>
      </c>
      <c r="B36" s="33" t="str">
        <f>A29</f>
        <v>Lekarz radiolog</v>
      </c>
      <c r="C36" s="34">
        <v>1</v>
      </c>
      <c r="D36" s="35" t="s">
        <v>120</v>
      </c>
      <c r="E36" s="34">
        <v>30</v>
      </c>
      <c r="F36" s="36">
        <f>C29</f>
        <v>1.6703083655013022</v>
      </c>
      <c r="G36" s="36">
        <f>(E36/C36)*F36</f>
        <v>50.10925096503907</v>
      </c>
    </row>
    <row r="37" spans="1:7" s="14" customFormat="1" ht="26.4" customHeight="1">
      <c r="A37" s="35">
        <v>2</v>
      </c>
      <c r="B37" s="35" t="str">
        <f>A30</f>
        <v>Technik radiologii</v>
      </c>
      <c r="C37" s="18">
        <v>1</v>
      </c>
      <c r="D37" s="35" t="s">
        <v>120</v>
      </c>
      <c r="E37" s="18">
        <v>20</v>
      </c>
      <c r="F37" s="20">
        <f>C30</f>
        <v>0.8300405440104168</v>
      </c>
      <c r="G37" s="20">
        <f>(E37/C37)*F37</f>
        <v>16.600810880208336</v>
      </c>
    </row>
    <row r="38" spans="1:7" s="14" customFormat="1" ht="26.4" customHeight="1">
      <c r="A38" s="35">
        <v>3</v>
      </c>
      <c r="B38" s="35" t="str">
        <f>A31</f>
        <v>Pielęgniarka</v>
      </c>
      <c r="C38" s="18">
        <v>1</v>
      </c>
      <c r="D38" s="35" t="s">
        <v>120</v>
      </c>
      <c r="E38" s="18">
        <v>20</v>
      </c>
      <c r="F38" s="20">
        <f>C31</f>
        <v>0.7489339890277779</v>
      </c>
      <c r="G38" s="20">
        <f>(E38/C38)*F38</f>
        <v>14.978679780555558</v>
      </c>
    </row>
    <row r="39" spans="1:7" s="24" customFormat="1" ht="27.6" customHeight="1">
      <c r="A39" s="119" t="s">
        <v>110</v>
      </c>
      <c r="B39" s="120"/>
      <c r="C39" s="120"/>
      <c r="D39" s="120"/>
      <c r="E39" s="120"/>
      <c r="F39" s="120"/>
      <c r="G39" s="23">
        <f>SUM(G36:G38)</f>
        <v>81.68874162580295</v>
      </c>
    </row>
    <row r="40" s="1" customFormat="1" ht="15"/>
    <row r="41" s="1" customFormat="1" ht="15"/>
    <row r="42" spans="1:3" s="1" customFormat="1" ht="27" customHeight="1">
      <c r="A42" s="115" t="s">
        <v>121</v>
      </c>
      <c r="B42" s="115"/>
      <c r="C42" s="27">
        <f>H21</f>
        <v>11.7114425</v>
      </c>
    </row>
    <row r="43" spans="1:3" s="1" customFormat="1" ht="27" customHeight="1">
      <c r="A43" s="116" t="s">
        <v>122</v>
      </c>
      <c r="B43" s="116"/>
      <c r="C43" s="30">
        <f>G39</f>
        <v>81.68874162580295</v>
      </c>
    </row>
    <row r="44" spans="1:3" s="12" customFormat="1" ht="27" customHeight="1">
      <c r="A44" s="117" t="s">
        <v>123</v>
      </c>
      <c r="B44" s="117"/>
      <c r="C44" s="45">
        <f>SUM(C42:C43)</f>
        <v>93.40018412580295</v>
      </c>
    </row>
  </sheetData>
  <mergeCells count="5">
    <mergeCell ref="B1:D1"/>
    <mergeCell ref="A39:F39"/>
    <mergeCell ref="A42:B42"/>
    <mergeCell ref="A43:B43"/>
    <mergeCell ref="A44:B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4799F-2F7E-4766-8B22-D337D435077F}">
  <dimension ref="A1:H36"/>
  <sheetViews>
    <sheetView workbookViewId="0" topLeftCell="A4">
      <selection activeCell="H12" sqref="H12"/>
    </sheetView>
  </sheetViews>
  <sheetFormatPr defaultColWidth="9.140625" defaultRowHeight="15"/>
  <cols>
    <col min="1" max="1" width="31.8515625" style="0" customWidth="1"/>
    <col min="2" max="2" width="25.57421875" style="0" customWidth="1"/>
    <col min="3" max="3" width="13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4.6" customHeight="1">
      <c r="A1" s="12" t="s">
        <v>3</v>
      </c>
      <c r="B1" s="122" t="s">
        <v>87</v>
      </c>
      <c r="C1" s="122"/>
      <c r="D1" s="122"/>
    </row>
    <row r="2" spans="1:4" s="1" customFormat="1" ht="24.6" customHeight="1">
      <c r="A2" s="12" t="s">
        <v>92</v>
      </c>
      <c r="B2" s="53" t="s">
        <v>86</v>
      </c>
      <c r="C2" s="53"/>
      <c r="D2" s="53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2</v>
      </c>
      <c r="G8" s="19">
        <f>'Przykładowe ceny materiałów'!E3</f>
        <v>0.45</v>
      </c>
      <c r="H8" s="20">
        <f>(F8/D8)*G8</f>
        <v>0.9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24" customFormat="1" ht="31.8" customHeight="1">
      <c r="A12" s="21" t="s">
        <v>110</v>
      </c>
      <c r="B12" s="22"/>
      <c r="C12" s="22"/>
      <c r="D12" s="22"/>
      <c r="E12" s="22"/>
      <c r="F12" s="22"/>
      <c r="G12" s="22"/>
      <c r="H12" s="23">
        <f>SUM(H8:H11)</f>
        <v>2.9325425</v>
      </c>
    </row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>
      <c r="A21" s="12" t="s">
        <v>111</v>
      </c>
    </row>
    <row r="22" spans="1:3" s="1" customFormat="1" ht="18.6" customHeight="1">
      <c r="A22" s="12" t="s">
        <v>112</v>
      </c>
      <c r="B22" s="25" t="s">
        <v>113</v>
      </c>
      <c r="C22" s="25" t="s">
        <v>114</v>
      </c>
    </row>
    <row r="23" spans="1:3" s="1" customFormat="1" ht="22.8" customHeight="1">
      <c r="A23" s="26" t="s">
        <v>125</v>
      </c>
      <c r="B23" s="27">
        <f>'Stawki wynagrodzeń personelu'!E11</f>
        <v>100.21850193007813</v>
      </c>
      <c r="C23" s="28">
        <f>B23/60</f>
        <v>1.6703083655013022</v>
      </c>
    </row>
    <row r="24" spans="1:3" s="1" customFormat="1" ht="22.8" customHeight="1">
      <c r="A24" s="29" t="s">
        <v>126</v>
      </c>
      <c r="B24" s="30">
        <f>'Stawki wynagrodzeń personelu'!E26</f>
        <v>49.80243264062501</v>
      </c>
      <c r="C24" s="31">
        <f aca="true" t="shared" si="0" ref="C24">B24/60</f>
        <v>0.8300405440104168</v>
      </c>
    </row>
    <row r="25" s="1" customFormat="1" ht="25.8" customHeight="1"/>
    <row r="26" s="1" customFormat="1" ht="25.8" customHeight="1"/>
    <row r="27" spans="1:7" s="14" customFormat="1" ht="42" customHeight="1">
      <c r="A27" s="13" t="s">
        <v>124</v>
      </c>
      <c r="B27" s="13" t="s">
        <v>115</v>
      </c>
      <c r="C27" s="13" t="s">
        <v>97</v>
      </c>
      <c r="D27" s="13" t="s">
        <v>116</v>
      </c>
      <c r="E27" s="13" t="s">
        <v>117</v>
      </c>
      <c r="F27" s="13" t="s">
        <v>118</v>
      </c>
      <c r="G27" s="13" t="s">
        <v>101</v>
      </c>
    </row>
    <row r="28" spans="1:7" s="14" customFormat="1" ht="15" customHeight="1">
      <c r="A28" s="32"/>
      <c r="B28" s="15" t="s">
        <v>103</v>
      </c>
      <c r="C28" s="15" t="s">
        <v>105</v>
      </c>
      <c r="D28" s="15" t="s">
        <v>106</v>
      </c>
      <c r="E28" s="15" t="s">
        <v>107</v>
      </c>
      <c r="F28" s="15" t="s">
        <v>108</v>
      </c>
      <c r="G28" s="16" t="s">
        <v>119</v>
      </c>
    </row>
    <row r="29" spans="1:7" s="14" customFormat="1" ht="26.4" customHeight="1">
      <c r="A29" s="43">
        <v>1</v>
      </c>
      <c r="B29" s="33" t="str">
        <f>A23</f>
        <v>Lekarz radiolog</v>
      </c>
      <c r="C29" s="34">
        <v>1</v>
      </c>
      <c r="D29" s="35" t="s">
        <v>120</v>
      </c>
      <c r="E29" s="34">
        <v>20</v>
      </c>
      <c r="F29" s="36">
        <f>C23</f>
        <v>1.6703083655013022</v>
      </c>
      <c r="G29" s="36">
        <f>(E29/C29)*F29</f>
        <v>33.40616731002604</v>
      </c>
    </row>
    <row r="30" spans="1:7" s="14" customFormat="1" ht="26.4" customHeight="1">
      <c r="A30" s="35">
        <v>2</v>
      </c>
      <c r="B30" s="35" t="str">
        <f>A24</f>
        <v>Technik radiologii</v>
      </c>
      <c r="C30" s="18">
        <v>1</v>
      </c>
      <c r="D30" s="35" t="s">
        <v>120</v>
      </c>
      <c r="E30" s="18">
        <v>15</v>
      </c>
      <c r="F30" s="20">
        <f>C24</f>
        <v>0.8300405440104168</v>
      </c>
      <c r="G30" s="20">
        <f>(E30/C30)*F30</f>
        <v>12.450608160156252</v>
      </c>
    </row>
    <row r="31" spans="1:7" s="24" customFormat="1" ht="27.6" customHeight="1">
      <c r="A31" s="119" t="s">
        <v>110</v>
      </c>
      <c r="B31" s="120"/>
      <c r="C31" s="120"/>
      <c r="D31" s="120"/>
      <c r="E31" s="120"/>
      <c r="F31" s="120"/>
      <c r="G31" s="23">
        <f>SUM(G29:G30)</f>
        <v>45.85677547018229</v>
      </c>
    </row>
    <row r="32" s="1" customFormat="1" ht="15"/>
    <row r="33" s="1" customFormat="1" ht="15"/>
    <row r="34" spans="1:3" s="1" customFormat="1" ht="27" customHeight="1">
      <c r="A34" s="115" t="s">
        <v>121</v>
      </c>
      <c r="B34" s="115"/>
      <c r="C34" s="27">
        <f>H12</f>
        <v>2.9325425</v>
      </c>
    </row>
    <row r="35" spans="1:3" s="1" customFormat="1" ht="27" customHeight="1">
      <c r="A35" s="116" t="s">
        <v>122</v>
      </c>
      <c r="B35" s="116"/>
      <c r="C35" s="30">
        <f>G31</f>
        <v>45.85677547018229</v>
      </c>
    </row>
    <row r="36" spans="1:3" s="12" customFormat="1" ht="27" customHeight="1">
      <c r="A36" s="117" t="s">
        <v>123</v>
      </c>
      <c r="B36" s="117"/>
      <c r="C36" s="45">
        <f>SUM(C34:C35)</f>
        <v>48.78931797018229</v>
      </c>
    </row>
  </sheetData>
  <mergeCells count="5">
    <mergeCell ref="B1:D1"/>
    <mergeCell ref="A31:F31"/>
    <mergeCell ref="A34:B34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56E7F-329A-44BE-BE08-C7720D807342}">
  <dimension ref="A1:H47"/>
  <sheetViews>
    <sheetView workbookViewId="0" topLeftCell="A10">
      <selection activeCell="A20" sqref="A20:XFD20"/>
    </sheetView>
  </sheetViews>
  <sheetFormatPr defaultColWidth="9.140625" defaultRowHeight="15"/>
  <cols>
    <col min="1" max="1" width="31.8515625" style="0" customWidth="1"/>
    <col min="2" max="2" width="30.28125" style="0" customWidth="1"/>
    <col min="3" max="3" width="20.7109375" style="0" customWidth="1"/>
    <col min="4" max="4" width="13.140625" style="0" customWidth="1"/>
    <col min="5" max="5" width="13.28125" style="0" customWidth="1"/>
    <col min="6" max="6" width="15.28125" style="0" customWidth="1"/>
    <col min="7" max="7" width="14.8515625" style="0" customWidth="1"/>
    <col min="8" max="8" width="16.421875" style="0" customWidth="1"/>
  </cols>
  <sheetData>
    <row r="1" spans="1:4" s="1" customFormat="1" ht="23.4" customHeight="1">
      <c r="A1" s="12" t="s">
        <v>3</v>
      </c>
      <c r="B1" s="123" t="s">
        <v>85</v>
      </c>
      <c r="C1" s="123"/>
      <c r="D1" s="123"/>
    </row>
    <row r="2" spans="1:4" s="1" customFormat="1" ht="23.4" customHeight="1">
      <c r="A2" s="12" t="s">
        <v>92</v>
      </c>
      <c r="B2" s="55" t="s">
        <v>84</v>
      </c>
      <c r="C2" s="46"/>
      <c r="D2" s="46"/>
    </row>
    <row r="3" s="1" customFormat="1" ht="23.4" customHeight="1"/>
    <row r="4" s="1" customFormat="1" ht="23.4" customHeight="1">
      <c r="A4" s="12" t="s">
        <v>93</v>
      </c>
    </row>
    <row r="5" s="1" customFormat="1" ht="15"/>
    <row r="6" spans="1:8" s="14" customFormat="1" ht="67.2" customHeight="1">
      <c r="A6" s="13" t="s">
        <v>94</v>
      </c>
      <c r="B6" s="13" t="s">
        <v>95</v>
      </c>
      <c r="C6" s="13" t="s">
        <v>96</v>
      </c>
      <c r="D6" s="13" t="s">
        <v>97</v>
      </c>
      <c r="E6" s="13" t="s">
        <v>98</v>
      </c>
      <c r="F6" s="13" t="s">
        <v>99</v>
      </c>
      <c r="G6" s="13" t="s">
        <v>100</v>
      </c>
      <c r="H6" s="13" t="s">
        <v>101</v>
      </c>
    </row>
    <row r="7" spans="1:8" s="14" customFormat="1" ht="15" customHeight="1">
      <c r="A7" s="15" t="s">
        <v>102</v>
      </c>
      <c r="B7" s="15" t="s">
        <v>103</v>
      </c>
      <c r="C7" s="15" t="s">
        <v>104</v>
      </c>
      <c r="D7" s="15" t="s">
        <v>105</v>
      </c>
      <c r="E7" s="15" t="s">
        <v>106</v>
      </c>
      <c r="F7" s="15" t="s">
        <v>107</v>
      </c>
      <c r="G7" s="15" t="s">
        <v>108</v>
      </c>
      <c r="H7" s="16" t="s">
        <v>109</v>
      </c>
    </row>
    <row r="8" spans="1:8" s="14" customFormat="1" ht="36.6" customHeight="1">
      <c r="A8" s="17" t="str">
        <f>'Przykładowe ceny materiałów'!A3</f>
        <v>MG-TK-001</v>
      </c>
      <c r="B8" s="17" t="str">
        <f>'Przykładowe ceny materiałów'!B3</f>
        <v>Rękawiczki jednorazowe</v>
      </c>
      <c r="C8" s="72" t="str">
        <f>'Przykładowe ceny materiałów'!C3</f>
        <v>materiał jednorazowy</v>
      </c>
      <c r="D8" s="35">
        <v>1</v>
      </c>
      <c r="E8" s="73" t="str">
        <f>'Przykładowe ceny materiałów'!D3</f>
        <v>szt</v>
      </c>
      <c r="F8" s="18">
        <v>4</v>
      </c>
      <c r="G8" s="19">
        <f>'Przykładowe ceny materiałów'!E3</f>
        <v>0.45</v>
      </c>
      <c r="H8" s="20">
        <f>(F8/D8)*G8</f>
        <v>1.8</v>
      </c>
    </row>
    <row r="9" spans="1:8" s="14" customFormat="1" ht="36.6" customHeight="1">
      <c r="A9" s="17" t="str">
        <f>'Przykładowe ceny materiałów'!A6</f>
        <v>MG-TK-004</v>
      </c>
      <c r="B9" s="17" t="str">
        <f>'Przykładowe ceny materiałów'!B6</f>
        <v>Prześcieradło nieprzemakalne</v>
      </c>
      <c r="C9" s="72" t="str">
        <f>'Przykładowe ceny materiałów'!C6</f>
        <v>materiał jednorazowy</v>
      </c>
      <c r="D9" s="35">
        <v>1</v>
      </c>
      <c r="E9" s="73" t="str">
        <f>'Przykładowe ceny materiałów'!D6</f>
        <v>szt</v>
      </c>
      <c r="F9" s="18">
        <v>1</v>
      </c>
      <c r="G9" s="19">
        <f>'Przykładowe ceny materiałów'!E6</f>
        <v>0.93</v>
      </c>
      <c r="H9" s="20">
        <f>(F9/D9)*G9</f>
        <v>0.93</v>
      </c>
    </row>
    <row r="10" spans="1:8" s="14" customFormat="1" ht="36.6" customHeight="1">
      <c r="A10" s="17" t="str">
        <f>'Przykładowe ceny materiałów'!A11</f>
        <v>MG-TK-009</v>
      </c>
      <c r="B10" s="17" t="str">
        <f>'Przykładowe ceny materiałów'!B11</f>
        <v>Płyta CD-R</v>
      </c>
      <c r="C10" s="72" t="str">
        <f>'Przykładowe ceny materiałów'!C11</f>
        <v>materiał niemedyczny</v>
      </c>
      <c r="D10" s="35">
        <v>1</v>
      </c>
      <c r="E10" s="73" t="str">
        <f>'Przykładowe ceny materiałów'!D11</f>
        <v>szt</v>
      </c>
      <c r="F10" s="18">
        <v>1</v>
      </c>
      <c r="G10" s="19">
        <f>'Przykładowe ceny materiałów'!E11</f>
        <v>1.05</v>
      </c>
      <c r="H10" s="20">
        <f>(F10/D10)*G10</f>
        <v>1.05</v>
      </c>
    </row>
    <row r="11" spans="1:8" s="14" customFormat="1" ht="30.6" customHeight="1">
      <c r="A11" s="18" t="str">
        <f>'Przykładowe ceny materiałów'!A12</f>
        <v>MG-TK-010</v>
      </c>
      <c r="B11" s="18" t="str">
        <f>'Przykładowe ceny materiałów'!B12</f>
        <v>Koperta na CD
Opakowanie = 4.000 szt.</v>
      </c>
      <c r="C11" s="76" t="str">
        <f>'Przykładowe ceny materiałów'!C12</f>
        <v>materiał niemedyczny</v>
      </c>
      <c r="D11" s="35">
        <v>4000</v>
      </c>
      <c r="E11" s="73" t="str">
        <f>'Przykładowe ceny materiałów'!D12</f>
        <v>opakowanie</v>
      </c>
      <c r="F11" s="18">
        <v>1</v>
      </c>
      <c r="G11" s="20">
        <f>'Przykładowe ceny materiałów'!E12</f>
        <v>210.17</v>
      </c>
      <c r="H11" s="20">
        <f>(F11/D11)*G11</f>
        <v>0.0525425</v>
      </c>
    </row>
    <row r="12" spans="1:8" s="14" customFormat="1" ht="26.4" customHeight="1">
      <c r="A12" s="17" t="str">
        <f>'Przykładowe ceny materiałów'!A14</f>
        <v>MG-TK-012</v>
      </c>
      <c r="B12" s="17" t="str">
        <f>'Przykładowe ceny materiałów'!B14</f>
        <v>Wenflon</v>
      </c>
      <c r="C12" s="72" t="str">
        <f>'Przykładowe ceny materiałów'!C14</f>
        <v>materiał jednorazowy</v>
      </c>
      <c r="D12" s="35">
        <v>1</v>
      </c>
      <c r="E12" s="73" t="str">
        <f>'Przykładowe ceny materiałów'!D14</f>
        <v>szt</v>
      </c>
      <c r="F12" s="18">
        <v>1</v>
      </c>
      <c r="G12" s="19">
        <f>'Przykładowe ceny materiałów'!E14</f>
        <v>2.29</v>
      </c>
      <c r="H12" s="20">
        <f>(F12/D12)*G12</f>
        <v>2.29</v>
      </c>
    </row>
    <row r="13" spans="1:8" s="14" customFormat="1" ht="26.4" customHeight="1">
      <c r="A13" s="17" t="str">
        <f>'Przykładowe ceny materiałów'!A15</f>
        <v>MG-TK-013</v>
      </c>
      <c r="B13" s="17" t="str">
        <f>'Przykładowe ceny materiałów'!B15</f>
        <v>Nakłuwacz - Mini Spike</v>
      </c>
      <c r="C13" s="72" t="str">
        <f>'Przykładowe ceny materiałów'!C15</f>
        <v>materiał jednorazowy</v>
      </c>
      <c r="D13" s="35">
        <v>2</v>
      </c>
      <c r="E13" s="73" t="str">
        <f>'Przykładowe ceny materiałów'!D15</f>
        <v>szt</v>
      </c>
      <c r="F13" s="18">
        <v>1</v>
      </c>
      <c r="G13" s="19">
        <f>'Przykładowe ceny materiałów'!E15</f>
        <v>3.19</v>
      </c>
      <c r="H13" s="20">
        <f aca="true" t="shared" si="0" ref="H13:H20">(F13/D13)*G13</f>
        <v>1.595</v>
      </c>
    </row>
    <row r="14" spans="1:8" s="14" customFormat="1" ht="28.8" customHeight="1">
      <c r="A14" s="17" t="str">
        <f>'Przykładowe ceny materiałów'!A16</f>
        <v>MG-TK-014</v>
      </c>
      <c r="B14" s="17" t="str">
        <f>'Przykładowe ceny materiałów'!B16</f>
        <v>Staza gumowa
Opakowanie = 25 szt.</v>
      </c>
      <c r="C14" s="72" t="str">
        <f>'Przykładowe ceny materiałów'!C16</f>
        <v>materiał jednorazowy</v>
      </c>
      <c r="D14" s="35">
        <v>25</v>
      </c>
      <c r="E14" s="73" t="str">
        <f>'Przykładowe ceny materiałów'!D16</f>
        <v>opakowanie</v>
      </c>
      <c r="F14" s="18">
        <v>1</v>
      </c>
      <c r="G14" s="19">
        <f>'Przykładowe ceny materiałów'!E16</f>
        <v>14.79</v>
      </c>
      <c r="H14" s="20">
        <f t="shared" si="0"/>
        <v>0.5916</v>
      </c>
    </row>
    <row r="15" spans="1:8" s="14" customFormat="1" ht="27.6" customHeight="1">
      <c r="A15" s="17" t="str">
        <f>'Przykładowe ceny materiałów'!A17</f>
        <v>MG-TK-015</v>
      </c>
      <c r="B15" s="17" t="str">
        <f>'Przykładowe ceny materiałów'!B17</f>
        <v>Gazik do dezynfekcji Med-Higienic</v>
      </c>
      <c r="C15" s="72" t="str">
        <f>'Przykładowe ceny materiałów'!C17</f>
        <v>materiał jednorazowy</v>
      </c>
      <c r="D15" s="35">
        <v>1</v>
      </c>
      <c r="E15" s="73" t="str">
        <f>'Przykładowe ceny materiałów'!D17</f>
        <v>szt</v>
      </c>
      <c r="F15" s="18">
        <v>1</v>
      </c>
      <c r="G15" s="19">
        <f>'Przykładowe ceny materiałów'!E17</f>
        <v>0.1598</v>
      </c>
      <c r="H15" s="20">
        <f t="shared" si="0"/>
        <v>0.1598</v>
      </c>
    </row>
    <row r="16" spans="1:8" s="14" customFormat="1" ht="27.6" customHeight="1">
      <c r="A16" s="18" t="str">
        <f>'Przykładowe ceny materiałów'!A19</f>
        <v>MG-TK-017</v>
      </c>
      <c r="B16" s="17" t="str">
        <f>'Przykładowe ceny materiałów'!B19</f>
        <v>Plaster  micropore 3m</v>
      </c>
      <c r="C16" s="72" t="str">
        <f>'Przykładowe ceny materiałów'!C19</f>
        <v>materiał jednorazowy</v>
      </c>
      <c r="D16" s="35">
        <v>20</v>
      </c>
      <c r="E16" s="73" t="str">
        <f>'Przykładowe ceny materiałów'!D19</f>
        <v>rolka</v>
      </c>
      <c r="F16" s="18">
        <v>1</v>
      </c>
      <c r="G16" s="19">
        <f>'Przykładowe ceny materiałów'!E19</f>
        <v>2.3</v>
      </c>
      <c r="H16" s="20">
        <f t="shared" si="0"/>
        <v>0.11499999999999999</v>
      </c>
    </row>
    <row r="17" spans="1:8" s="14" customFormat="1" ht="27.6" customHeight="1">
      <c r="A17" s="18" t="str">
        <f>'Przykładowe ceny materiałów'!A20</f>
        <v>MG-TK-018</v>
      </c>
      <c r="B17" s="17" t="str">
        <f>'Przykładowe ceny materiałów'!B20</f>
        <v>Strzykawka 20 ml</v>
      </c>
      <c r="C17" s="72" t="str">
        <f>'Przykładowe ceny materiałów'!C20</f>
        <v>materiał jednorazowy</v>
      </c>
      <c r="D17" s="35">
        <v>1</v>
      </c>
      <c r="E17" s="73" t="str">
        <f>'Przykładowe ceny materiałów'!D20</f>
        <v>szt</v>
      </c>
      <c r="F17" s="18">
        <v>1</v>
      </c>
      <c r="G17" s="19">
        <f>'Przykładowe ceny materiałów'!E20</f>
        <v>0.17</v>
      </c>
      <c r="H17" s="20">
        <f t="shared" si="0"/>
        <v>0.17</v>
      </c>
    </row>
    <row r="18" spans="1:8" s="14" customFormat="1" ht="27.6" customHeight="1">
      <c r="A18" s="18" t="str">
        <f>'Przykładowe ceny materiałów'!A24</f>
        <v>MG-TK-022</v>
      </c>
      <c r="B18" s="17" t="str">
        <f>'Przykładowe ceny materiałów'!B24</f>
        <v>Igła j/u 1,2</v>
      </c>
      <c r="C18" s="72" t="str">
        <f>'Przykładowe ceny materiałów'!C24</f>
        <v>materiał jednorazowy</v>
      </c>
      <c r="D18" s="35">
        <v>100</v>
      </c>
      <c r="E18" s="73" t="str">
        <f>'Przykładowe ceny materiałów'!D24</f>
        <v>opakowanie</v>
      </c>
      <c r="F18" s="18">
        <v>1</v>
      </c>
      <c r="G18" s="19">
        <f>'Przykładowe ceny materiałów'!E24</f>
        <v>5.25</v>
      </c>
      <c r="H18" s="20">
        <f t="shared" si="0"/>
        <v>0.0525</v>
      </c>
    </row>
    <row r="19" spans="1:8" s="14" customFormat="1" ht="27.6" customHeight="1">
      <c r="A19" s="18" t="str">
        <f>'Przykładowe ceny materiałów'!A21</f>
        <v>MG-TK-019</v>
      </c>
      <c r="B19" s="17" t="str">
        <f>'Przykładowe ceny materiałów'!B21</f>
        <v>0,9% NaCl-  flakon 250 ml</v>
      </c>
      <c r="C19" s="72" t="str">
        <f>'Przykładowe ceny materiałów'!C21</f>
        <v>płyn infuzyjny</v>
      </c>
      <c r="D19" s="74">
        <v>2</v>
      </c>
      <c r="E19" s="73" t="str">
        <f>'Przykładowe ceny materiałów'!D21</f>
        <v>flakon</v>
      </c>
      <c r="F19" s="75">
        <v>1</v>
      </c>
      <c r="G19" s="19">
        <f>'Przykładowe ceny materiałów'!E21</f>
        <v>1.49</v>
      </c>
      <c r="H19" s="20">
        <f t="shared" si="0"/>
        <v>0.745</v>
      </c>
    </row>
    <row r="20" spans="1:8" s="14" customFormat="1" ht="27.6" customHeight="1">
      <c r="A20" s="18" t="str">
        <f>'Przykładowe ceny materiałów'!A25</f>
        <v>MG-TK-023</v>
      </c>
      <c r="B20" s="17" t="str">
        <f>'Przykładowe ceny materiałów'!B25</f>
        <v xml:space="preserve">Opsite IV 3000 </v>
      </c>
      <c r="C20" s="72" t="str">
        <f>'Przykładowe ceny materiałów'!C25</f>
        <v>materiał opatrunkowy</v>
      </c>
      <c r="D20" s="74">
        <v>1</v>
      </c>
      <c r="E20" s="73" t="str">
        <f>'Przykładowe ceny materiałów'!D25</f>
        <v>szt</v>
      </c>
      <c r="F20" s="75">
        <v>1</v>
      </c>
      <c r="G20" s="19">
        <f>'Przykładowe ceny materiałów'!E25</f>
        <v>2.16</v>
      </c>
      <c r="H20" s="20">
        <f t="shared" si="0"/>
        <v>2.16</v>
      </c>
    </row>
    <row r="21" spans="1:8" s="24" customFormat="1" ht="31.8" customHeight="1">
      <c r="A21" s="21" t="s">
        <v>110</v>
      </c>
      <c r="B21" s="22"/>
      <c r="C21" s="22"/>
      <c r="D21" s="22"/>
      <c r="E21" s="22"/>
      <c r="F21" s="22"/>
      <c r="G21" s="22"/>
      <c r="H21" s="23">
        <f>SUM(H8:H20)</f>
        <v>11.7114425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>
      <c r="A30" s="12" t="s">
        <v>111</v>
      </c>
    </row>
    <row r="31" spans="1:3" s="1" customFormat="1" ht="18.6" customHeight="1">
      <c r="A31" s="12" t="s">
        <v>112</v>
      </c>
      <c r="B31" s="25" t="s">
        <v>113</v>
      </c>
      <c r="C31" s="25" t="s">
        <v>114</v>
      </c>
    </row>
    <row r="32" spans="1:3" s="1" customFormat="1" ht="22.8" customHeight="1">
      <c r="A32" s="26" t="s">
        <v>125</v>
      </c>
      <c r="B32" s="27">
        <f>'Stawki wynagrodzeń personelu'!E11</f>
        <v>100.21850193007813</v>
      </c>
      <c r="C32" s="28">
        <f>B32/60</f>
        <v>1.6703083655013022</v>
      </c>
    </row>
    <row r="33" spans="1:3" s="1" customFormat="1" ht="22.8" customHeight="1">
      <c r="A33" s="29" t="s">
        <v>126</v>
      </c>
      <c r="B33" s="30">
        <f>'Stawki wynagrodzeń personelu'!E26</f>
        <v>49.80243264062501</v>
      </c>
      <c r="C33" s="31">
        <f aca="true" t="shared" si="1" ref="C33:C34">B33/60</f>
        <v>0.8300405440104168</v>
      </c>
    </row>
    <row r="34" spans="1:3" s="1" customFormat="1" ht="22.8" customHeight="1">
      <c r="A34" s="26" t="s">
        <v>127</v>
      </c>
      <c r="B34" s="30">
        <f>'Stawki wynagrodzeń personelu'!E30</f>
        <v>44.93603934166667</v>
      </c>
      <c r="C34" s="31">
        <f t="shared" si="1"/>
        <v>0.7489339890277779</v>
      </c>
    </row>
    <row r="35" s="1" customFormat="1" ht="25.8" customHeight="1"/>
    <row r="36" s="1" customFormat="1" ht="25.8" customHeight="1"/>
    <row r="37" spans="1:7" s="14" customFormat="1" ht="42" customHeight="1">
      <c r="A37" s="13" t="s">
        <v>124</v>
      </c>
      <c r="B37" s="13" t="s">
        <v>115</v>
      </c>
      <c r="C37" s="13" t="s">
        <v>97</v>
      </c>
      <c r="D37" s="13" t="s">
        <v>116</v>
      </c>
      <c r="E37" s="13" t="s">
        <v>117</v>
      </c>
      <c r="F37" s="13" t="s">
        <v>118</v>
      </c>
      <c r="G37" s="13" t="s">
        <v>101</v>
      </c>
    </row>
    <row r="38" spans="1:7" s="14" customFormat="1" ht="15" customHeight="1">
      <c r="A38" s="32"/>
      <c r="B38" s="15" t="s">
        <v>103</v>
      </c>
      <c r="C38" s="15" t="s">
        <v>105</v>
      </c>
      <c r="D38" s="15" t="s">
        <v>106</v>
      </c>
      <c r="E38" s="15" t="s">
        <v>107</v>
      </c>
      <c r="F38" s="15" t="s">
        <v>108</v>
      </c>
      <c r="G38" s="16" t="s">
        <v>119</v>
      </c>
    </row>
    <row r="39" spans="1:7" s="14" customFormat="1" ht="26.4" customHeight="1">
      <c r="A39" s="43">
        <v>1</v>
      </c>
      <c r="B39" s="33" t="str">
        <f>A32</f>
        <v>Lekarz radiolog</v>
      </c>
      <c r="C39" s="34">
        <v>1</v>
      </c>
      <c r="D39" s="35" t="s">
        <v>120</v>
      </c>
      <c r="E39" s="34">
        <v>25</v>
      </c>
      <c r="F39" s="36">
        <f>C32</f>
        <v>1.6703083655013022</v>
      </c>
      <c r="G39" s="36">
        <f>(E39/C39)*F39</f>
        <v>41.75770913753256</v>
      </c>
    </row>
    <row r="40" spans="1:7" s="14" customFormat="1" ht="26.4" customHeight="1">
      <c r="A40" s="35">
        <v>2</v>
      </c>
      <c r="B40" s="35" t="str">
        <f>A33</f>
        <v>Technik radiologii</v>
      </c>
      <c r="C40" s="18">
        <v>1</v>
      </c>
      <c r="D40" s="35" t="s">
        <v>120</v>
      </c>
      <c r="E40" s="18">
        <v>20</v>
      </c>
      <c r="F40" s="20">
        <f>C33</f>
        <v>0.8300405440104168</v>
      </c>
      <c r="G40" s="20">
        <f>(E40/C40)*F40</f>
        <v>16.600810880208336</v>
      </c>
    </row>
    <row r="41" spans="1:7" s="14" customFormat="1" ht="26.4" customHeight="1">
      <c r="A41" s="35">
        <v>3</v>
      </c>
      <c r="B41" s="35" t="str">
        <f>A34</f>
        <v>Pielęgniarka</v>
      </c>
      <c r="C41" s="18">
        <v>1</v>
      </c>
      <c r="D41" s="35" t="s">
        <v>120</v>
      </c>
      <c r="E41" s="18">
        <v>20</v>
      </c>
      <c r="F41" s="20">
        <f>C34</f>
        <v>0.7489339890277779</v>
      </c>
      <c r="G41" s="20">
        <f>(E41/C41)*F41</f>
        <v>14.978679780555558</v>
      </c>
    </row>
    <row r="42" spans="1:7" s="24" customFormat="1" ht="27.6" customHeight="1">
      <c r="A42" s="119" t="s">
        <v>110</v>
      </c>
      <c r="B42" s="120"/>
      <c r="C42" s="120"/>
      <c r="D42" s="120"/>
      <c r="E42" s="120"/>
      <c r="F42" s="120"/>
      <c r="G42" s="23">
        <f>SUM(G39:G41)</f>
        <v>73.33719979829645</v>
      </c>
    </row>
    <row r="43" s="1" customFormat="1" ht="15"/>
    <row r="44" s="1" customFormat="1" ht="15"/>
    <row r="45" spans="1:3" s="1" customFormat="1" ht="27" customHeight="1">
      <c r="A45" s="115" t="s">
        <v>121</v>
      </c>
      <c r="B45" s="115"/>
      <c r="C45" s="27">
        <f>H21</f>
        <v>11.7114425</v>
      </c>
    </row>
    <row r="46" spans="1:3" s="1" customFormat="1" ht="27" customHeight="1">
      <c r="A46" s="116" t="s">
        <v>122</v>
      </c>
      <c r="B46" s="116"/>
      <c r="C46" s="30">
        <f>G42</f>
        <v>73.33719979829645</v>
      </c>
    </row>
    <row r="47" spans="1:3" s="12" customFormat="1" ht="27" customHeight="1">
      <c r="A47" s="117" t="s">
        <v>123</v>
      </c>
      <c r="B47" s="117"/>
      <c r="C47" s="45">
        <f>SUM(C45:C46)</f>
        <v>85.04864229829646</v>
      </c>
    </row>
  </sheetData>
  <mergeCells count="5">
    <mergeCell ref="B1:D1"/>
    <mergeCell ref="A42:F42"/>
    <mergeCell ref="A45:B45"/>
    <mergeCell ref="A46:B46"/>
    <mergeCell ref="A47:B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Dzierwa</dc:creator>
  <cp:keywords/>
  <dc:description/>
  <cp:lastModifiedBy>Magda</cp:lastModifiedBy>
  <dcterms:created xsi:type="dcterms:W3CDTF">2015-06-05T18:19:34Z</dcterms:created>
  <dcterms:modified xsi:type="dcterms:W3CDTF">2021-08-05T21:42:38Z</dcterms:modified>
  <cp:category/>
  <cp:version/>
  <cp:contentType/>
  <cp:contentStatus/>
</cp:coreProperties>
</file>