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hidePivotFieldList="1"/>
  <bookViews>
    <workbookView xWindow="65428" yWindow="65428" windowWidth="23256" windowHeight="12576" tabRatio="896" activeTab="4"/>
  </bookViews>
  <sheets>
    <sheet name="Wykaz procedur (przykład)" sheetId="1" r:id="rId1"/>
    <sheet name="Stawki wynagrodzeń (przykład)" sheetId="28" r:id="rId2"/>
    <sheet name="Słownik mat. (przykładowe ceny)" sheetId="2" r:id="rId3"/>
    <sheet name="Koszty normatywne (przykład)" sheetId="30" r:id="rId4"/>
    <sheet name="Koszty wytworzenia (przykład)" sheetId="31" r:id="rId5"/>
    <sheet name="87.174.1" sheetId="24" r:id="rId6"/>
    <sheet name="87.174.2" sheetId="23" r:id="rId7"/>
    <sheet name="87.164" sheetId="27" r:id="rId8"/>
    <sheet name="87.171" sheetId="26" r:id="rId9"/>
    <sheet name="87.172" sheetId="25" r:id="rId10"/>
    <sheet name="87.22" sheetId="22" r:id="rId11"/>
    <sheet name="87.23" sheetId="21" r:id="rId12"/>
    <sheet name="87.24" sheetId="20" r:id="rId13"/>
    <sheet name="87.43" sheetId="19" r:id="rId14"/>
    <sheet name="87.440.1" sheetId="18" r:id="rId15"/>
    <sheet name="87.440.2" sheetId="17" r:id="rId16"/>
    <sheet name="87.691" sheetId="14" r:id="rId17"/>
    <sheet name="87.63" sheetId="16" r:id="rId18"/>
    <sheet name="87.64" sheetId="15" r:id="rId19"/>
    <sheet name="87.77" sheetId="13" r:id="rId20"/>
    <sheet name="88.21.1" sheetId="11" r:id="rId21"/>
    <sheet name="88.21.2" sheetId="10" r:id="rId22"/>
    <sheet name="88.331" sheetId="3" r:id="rId23"/>
    <sheet name="88.22" sheetId="9" r:id="rId24"/>
    <sheet name="88.23" sheetId="8" r:id="rId25"/>
    <sheet name="88.110" sheetId="12" r:id="rId26"/>
    <sheet name="88.27.1" sheetId="7" r:id="rId27"/>
    <sheet name="88.27.2" sheetId="6" r:id="rId28"/>
    <sheet name="88.27.3" sheetId="5" r:id="rId29"/>
    <sheet name="88.29" sheetId="4" r:id="rId3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<sst xmlns="http://schemas.openxmlformats.org/spreadsheetml/2006/main" count="1527" uniqueCount="193">
  <si>
    <t>Lp</t>
  </si>
  <si>
    <t>Nazwa procedury</t>
  </si>
  <si>
    <t xml:space="preserve">Kod procedury według klasyfikacji </t>
  </si>
  <si>
    <t>87.174</t>
  </si>
  <si>
    <t>87.174.1</t>
  </si>
  <si>
    <t>Zdjęcie RTG twarzoczaszki</t>
  </si>
  <si>
    <t>87.174.2</t>
  </si>
  <si>
    <t>Zdjęcie RTG kości żuchwy</t>
  </si>
  <si>
    <t>87.164</t>
  </si>
  <si>
    <t>87.171</t>
  </si>
  <si>
    <t>Zdjęcie RTG czaszki w projekcji bocznej</t>
  </si>
  <si>
    <t>87.172</t>
  </si>
  <si>
    <t>Zdjęcie RTG czaszki w projekcji p-a</t>
  </si>
  <si>
    <t>87.22</t>
  </si>
  <si>
    <t>87.23</t>
  </si>
  <si>
    <t>87.24</t>
  </si>
  <si>
    <t>87.43</t>
  </si>
  <si>
    <t>Zdjęcie RTG żeber/mostka/obojczyków</t>
  </si>
  <si>
    <t>87.440</t>
  </si>
  <si>
    <t>87.440.1</t>
  </si>
  <si>
    <t>Zdjęcie RTG klatki piersiowej (przednio-tylne)</t>
  </si>
  <si>
    <t>87.440.2</t>
  </si>
  <si>
    <t>Zdjęcie RTG klatki piersiowej w projekcji tylno-przedniej i bocznej</t>
  </si>
  <si>
    <t>87.691</t>
  </si>
  <si>
    <t>Zdjęcie RTG górnego odcinka przewodu pokarmowego</t>
  </si>
  <si>
    <t>87.63</t>
  </si>
  <si>
    <t>Zdjęcie RTG - pasaż jelita cienkiego</t>
  </si>
  <si>
    <t>87.64</t>
  </si>
  <si>
    <t>Zdjęcie RTG dolnego odcinka przewodu pokarmowego (wlew kontrastowy)</t>
  </si>
  <si>
    <t>87.77</t>
  </si>
  <si>
    <t>Cystografia</t>
  </si>
  <si>
    <t>88.21</t>
  </si>
  <si>
    <t>88.21.1</t>
  </si>
  <si>
    <t>88.21.2</t>
  </si>
  <si>
    <t>88.331</t>
  </si>
  <si>
    <t>88.22</t>
  </si>
  <si>
    <t>88.23</t>
  </si>
  <si>
    <t>Zdjęcie RTG rąk, stawu nadgarstka p-a i boczne</t>
  </si>
  <si>
    <t>88.110</t>
  </si>
  <si>
    <t>88.27</t>
  </si>
  <si>
    <t>88.27.1</t>
  </si>
  <si>
    <t>88.27.2</t>
  </si>
  <si>
    <t>88.27.3</t>
  </si>
  <si>
    <t>88.29</t>
  </si>
  <si>
    <t>Rękawiczki jednorazowe</t>
  </si>
  <si>
    <t>materiał jednorazowy</t>
  </si>
  <si>
    <t>szt</t>
  </si>
  <si>
    <t xml:space="preserve">rolka </t>
  </si>
  <si>
    <t>Podkładki higieniczne</t>
  </si>
  <si>
    <t>Ręczniki przemysłowe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</si>
  <si>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</si>
  <si>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</si>
  <si>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</si>
  <si>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</si>
  <si>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</si>
  <si>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>lekarz radiolog</t>
  </si>
  <si>
    <t>Pracownik 11</t>
  </si>
  <si>
    <t>Pracownik 10</t>
  </si>
  <si>
    <t>Pracownik 9</t>
  </si>
  <si>
    <t>Pracownik 8</t>
  </si>
  <si>
    <t>Pracownik 7</t>
  </si>
  <si>
    <t>Pracownik 6</t>
  </si>
  <si>
    <t>Pracownik 5</t>
  </si>
  <si>
    <t>Pracownik 4</t>
  </si>
  <si>
    <t>Pracownik 3</t>
  </si>
  <si>
    <t>Pracownik 2</t>
  </si>
  <si>
    <t>Pracownik 1</t>
  </si>
  <si>
    <t>Płaca brutto z ZUS pracodawcy
ROK 2020</t>
  </si>
  <si>
    <t>Płaca brutto
ROK 2020</t>
  </si>
  <si>
    <t>Stanowisko</t>
  </si>
  <si>
    <t>Nazwisko i imię</t>
  </si>
  <si>
    <t>Technik radiologii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</si>
  <si>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</si>
  <si>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</si>
  <si>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</si>
  <si>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</si>
  <si>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</si>
  <si>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</si>
  <si>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</si>
  <si>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</si>
  <si>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Średnia stawka w zł/godz. lekarz radiolog</t>
  </si>
  <si>
    <t>Średnia stawka w zł/godz. technik radiologii</t>
  </si>
  <si>
    <t>Tabela 1. Koszty materiałowe</t>
  </si>
  <si>
    <t xml:space="preserve">Materiał/lek/ środek spożywczy specjalnego przeznaczenia żywieniowego/wyrób medyczny </t>
  </si>
  <si>
    <t>Liczba procedur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</si>
  <si>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</si>
  <si>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</si>
  <si>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</si>
  <si>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</si>
  <si>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</si>
  <si>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</si>
  <si>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</si>
  <si>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</si>
  <si>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</si>
  <si>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</si>
  <si>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</si>
  <si>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</si>
  <si>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</si>
  <si>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</si>
  <si>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zł/godz.</t>
  </si>
  <si>
    <t>zł/minutę</t>
  </si>
  <si>
    <t>Lekarz radiolog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</si>
  <si>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</si>
  <si>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</si>
  <si>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</si>
  <si>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</si>
  <si>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</si>
  <si>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</si>
  <si>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</si>
  <si>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</si>
  <si>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</si>
  <si>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</si>
  <si>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Kod procedury według świadczeniodawcy</t>
  </si>
  <si>
    <t>Kod procdury według świadczeniodawcy</t>
  </si>
  <si>
    <t>MG-RTG-001</t>
  </si>
  <si>
    <t>MG-RTG-003</t>
  </si>
  <si>
    <t>MG-RTG-005</t>
  </si>
  <si>
    <t>Prześcieradło nieprzemakalne</t>
  </si>
  <si>
    <t>flakon</t>
  </si>
  <si>
    <t>Pielęgniarka</t>
  </si>
  <si>
    <t>Pracownik 20</t>
  </si>
  <si>
    <t>Pracownik 21</t>
  </si>
  <si>
    <t>Pracownik 22</t>
  </si>
  <si>
    <t>Średnia stawka w zł/godz. pielęgniarka</t>
  </si>
  <si>
    <t>materiał niemedyczny</t>
  </si>
  <si>
    <t>MG-RTG-002</t>
  </si>
  <si>
    <t>MG-RTG-004</t>
  </si>
  <si>
    <t>materiał do badań obrazowych</t>
  </si>
  <si>
    <t>opakowanie</t>
  </si>
  <si>
    <t>MG-RTG-006</t>
  </si>
  <si>
    <t>MG-RTG-007</t>
  </si>
  <si>
    <t>MG-RTG-008</t>
  </si>
  <si>
    <t>MG-RTG-009</t>
  </si>
  <si>
    <t>MG-RTG-010</t>
  </si>
  <si>
    <t>odczynnik do badań obrazowych</t>
  </si>
  <si>
    <t>Utrwalacz Carestream Kodak RP X-OMAT LG RTG. Opakowanie zawiera 20 l. 1 litr odczynnika = średnio około 80 wykonanych badań.</t>
  </si>
  <si>
    <t>MG-RTG-011</t>
  </si>
  <si>
    <t>Wywoływacz Carestream Kodak X-OMAT EX2. Opakowanie zawiera 20 l. 1 litr odczynnika = średnio około 80 wykonanych badań.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</si>
  <si>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</si>
  <si>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</si>
  <si>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</si>
  <si>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</si>
  <si>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</si>
  <si>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MG-RTG-012</t>
  </si>
  <si>
    <t>MG-RTG-013</t>
  </si>
  <si>
    <t>MG-RTG-014</t>
  </si>
  <si>
    <t>MG-RTG-015</t>
  </si>
  <si>
    <t>Szara koperta do dużych zdjęć. Opakowanie zawiera 1.000 szt.</t>
  </si>
  <si>
    <t>MG-RTG-016</t>
  </si>
  <si>
    <t>MG-RTG-017</t>
  </si>
  <si>
    <t>Barium Sulfuricum - środek kontrastowy 240 ml.</t>
  </si>
  <si>
    <t>środek kontrastowy</t>
  </si>
  <si>
    <t>MG-RTG-018</t>
  </si>
  <si>
    <t>Prontobario colon - środek kontrastowy + kanka doodbytnicza</t>
  </si>
  <si>
    <t>0,9% NaCl-  flakon 100 ml.</t>
  </si>
  <si>
    <t>Cewnik Foleya "18" silikonowany</t>
  </si>
  <si>
    <t>płyn infuzyjny</t>
  </si>
  <si>
    <t>Igła j/u 1,2</t>
  </si>
  <si>
    <t>Strzykawka 100 ml</t>
  </si>
  <si>
    <t>Klisza RTG o wymiarach 35 x 43 cm - opakowanie zawiera 100 szt.</t>
  </si>
  <si>
    <t>Klisza RTG o wymiarach 35 x 35 cm - opakowanie zawiera 100 szt.</t>
  </si>
  <si>
    <t>Klisza RTG o wymiarach 24 x 30 cm - opakowanie zawiera 100 szt.</t>
  </si>
  <si>
    <t>Klisza RTG o wymiarach 30 x 40 cm - opakowanie zawiera 100 szt.</t>
  </si>
  <si>
    <t>Klisza RTG o wymiarach 18 x 24 cm - opakowanie zawiera 50 szt.</t>
  </si>
  <si>
    <t>Zdjęcie RTG zatok nosa w projekcji p-a</t>
  </si>
  <si>
    <t>Zdjęcie RTG kręgosłupa szyjnego w projekcji a-p i bocznej</t>
  </si>
  <si>
    <t>Zdjęcie RTG kręgosłupa piersiowego w projekcji a-p i bocznej</t>
  </si>
  <si>
    <t>Zdjęcie RTG kręgosłupa lędźwiowo-krzyżowego w projekcji a-p i bocznej</t>
  </si>
  <si>
    <t>Zdjęcie RTG kości ramienia w projekcji p-a</t>
  </si>
  <si>
    <t>Zdjęcie RTG miednicy w projekcji p-a</t>
  </si>
  <si>
    <t>Zdjęcie RTG kości udowej w projekcji p-a</t>
  </si>
  <si>
    <t>Zdjęcie RTG stawu łokciowego w projekcji a-p i bocznej</t>
  </si>
  <si>
    <t>Zdjęcie RTG łopatki w projekcji a-p i bocznej</t>
  </si>
  <si>
    <t>Zdjęcie RTG stawu kolanowego w projekcji a-p i bocznej</t>
  </si>
  <si>
    <t>Zdjęcie RTG kości podudzia w projekcji a-p i bocznej</t>
  </si>
  <si>
    <t>Zdjęcie RTG stopy w projekcji a-p i bocznej</t>
  </si>
  <si>
    <t>Zdjęcie RTG kości barku w projekcji p-a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</si>
  <si>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</si>
  <si>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</si>
  <si>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</si>
  <si>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</si>
  <si>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7=5+6</t>
  </si>
  <si>
    <t>9=7x8</t>
  </si>
  <si>
    <t>11=7x10</t>
  </si>
  <si>
    <t>Suma jednostek kalkulacyjnych</t>
  </si>
  <si>
    <t>Koszt wytworzenia OPK Pracownia Rentgenodiagnostyki Ogólnej w miesiącu</t>
  </si>
  <si>
    <t>Data sporządzenia/aktualizacji</t>
  </si>
  <si>
    <t>Akceptacja Kierownika (OPK proceduralnego)</t>
  </si>
  <si>
    <t>Wykaz (przykładowych) procedur medycznych wykonywanych w Pracowni Rentgenodiagnostyki Ogólnej</t>
  </si>
  <si>
    <t>Pracownia Rentgenodiagnostyki Ogólnej - przykładowy słownik materiałów bezpośrednich wraz z cenami</t>
  </si>
  <si>
    <t>Przykładowe stawki wynagrodzeń personelu medycznego zaangażowanego w realizację procedur wykonywanych w Pracowni Rentgenodiagnostyki Ogólnej</t>
  </si>
  <si>
    <t>Zestawienie jednostkowych kosztów normatywnych przykładowych procedur medycznych wykonywanych
w Pracowni Rentgenodiagnostyki Ogólnej</t>
  </si>
  <si>
    <t xml:space="preserve">Zestawienie jednostkowych kosztów wytworzenia przykładowych procedur medycznych wykonywanych w Pracowni Rentgenodiagnostyki Ogólnej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</si>
</sst>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\ [$zł-415]_-;\-* #,##0.00\ [$zł-415]_-;_-* &quot;-&quot;??\ [$zł-415]_-;_-@_-"/>
    <numFmt numFmtId="166" formatCode="#,##0.0000\ &quot;zł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2"/>
      <color rgb="FFC65911"/>
      <name val="Calibri"/>
      <family val="2"/>
      <scheme val="minor"/>
    </font>
    <font>
      <sz val="12"/>
      <color rgb="FFC659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" fontId="0" fillId="0" borderId="0" xfId="21" applyNumberFormat="1" applyFont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0" fillId="0" borderId="0" xfId="0" applyNumberFormat="1" applyFont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0" fillId="0" borderId="10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65" fontId="0" fillId="0" borderId="9" xfId="0" applyNumberFormat="1" applyBorder="1" applyAlignment="1">
      <alignment horizontal="right" vertical="center" wrapText="1"/>
    </xf>
    <xf numFmtId="165" fontId="0" fillId="0" borderId="9" xfId="0" applyNumberFormat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5" fontId="2" fillId="4" borderId="9" xfId="0" applyNumberFormat="1" applyFont="1" applyFill="1" applyBorder="1" applyAlignment="1">
      <alignment vertical="center" wrapText="1"/>
    </xf>
    <xf numFmtId="0" fontId="13" fillId="0" borderId="0" xfId="20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3" fillId="0" borderId="0" xfId="20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8" fillId="0" borderId="0" xfId="20" applyFont="1" applyAlignment="1">
      <alignment horizontal="center" vertical="center" wrapText="1"/>
      <protection/>
    </xf>
    <xf numFmtId="0" fontId="18" fillId="0" borderId="0" xfId="20" applyFont="1" applyAlignment="1">
      <alignment vertical="center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/>
    </xf>
    <xf numFmtId="165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3" fillId="0" borderId="0" xfId="20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" xfId="21"/>
  </cellStyles>
  <dxfs count="9"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</font>
      <alignment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0"/>
      </font>
      <fill>
        <patternFill patternType="solid">
          <bgColor theme="5" tint="-0.24997000396251678"/>
        </patternFill>
      </fill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2:D27" totalsRowShown="0" headerRowDxfId="8" dataDxfId="6" tableBorderDxfId="5" headerRowBorderDxfId="7" totalsRowBorderDxfId="4">
  <tableColumns count="4">
    <tableColumn id="1" name="Lp" dataDxfId="3"/>
    <tableColumn id="2" name="Kod procedury według klasyfikacji " dataDxfId="2"/>
    <tableColumn id="3" name="Kod procedury według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 topLeftCell="A13">
      <selection activeCell="J4" sqref="J4"/>
    </sheetView>
  </sheetViews>
  <sheetFormatPr defaultColWidth="9.140625" defaultRowHeight="15"/>
  <cols>
    <col min="1" max="1" width="6.00390625" style="1" customWidth="1"/>
    <col min="2" max="2" width="25.28125" style="1" customWidth="1"/>
    <col min="3" max="3" width="23.28125" style="1" customWidth="1"/>
    <col min="4" max="4" width="63.7109375" style="1" customWidth="1"/>
    <col min="5" max="16384" width="8.8515625" style="1" customWidth="1"/>
  </cols>
  <sheetData>
    <row r="1" spans="1:4" ht="27.6" customHeight="1">
      <c r="A1" s="92" t="s">
        <v>188</v>
      </c>
      <c r="B1" s="92"/>
      <c r="C1" s="92"/>
      <c r="D1" s="92"/>
    </row>
    <row r="2" spans="1:4" ht="40.2" customHeight="1">
      <c r="A2" s="6" t="s">
        <v>0</v>
      </c>
      <c r="B2" s="6" t="s">
        <v>2</v>
      </c>
      <c r="C2" s="7" t="s">
        <v>112</v>
      </c>
      <c r="D2" s="8" t="s">
        <v>1</v>
      </c>
    </row>
    <row r="3" spans="1:4" ht="23.4" customHeight="1">
      <c r="A3" s="2">
        <v>1</v>
      </c>
      <c r="B3" s="3" t="s">
        <v>3</v>
      </c>
      <c r="C3" s="3" t="s">
        <v>4</v>
      </c>
      <c r="D3" s="36" t="s">
        <v>5</v>
      </c>
    </row>
    <row r="4" spans="1:4" ht="23.4" customHeight="1">
      <c r="A4" s="2">
        <v>2</v>
      </c>
      <c r="B4" s="3" t="s">
        <v>3</v>
      </c>
      <c r="C4" s="3" t="s">
        <v>6</v>
      </c>
      <c r="D4" s="36" t="s">
        <v>7</v>
      </c>
    </row>
    <row r="5" spans="1:7" ht="23.4" customHeight="1">
      <c r="A5" s="2">
        <v>3</v>
      </c>
      <c r="B5" s="3" t="s">
        <v>8</v>
      </c>
      <c r="C5" s="3" t="s">
        <v>8</v>
      </c>
      <c r="D5" s="36" t="s">
        <v>164</v>
      </c>
      <c r="G5"/>
    </row>
    <row r="6" spans="1:7" ht="23.4" customHeight="1">
      <c r="A6" s="2">
        <v>4</v>
      </c>
      <c r="B6" s="3" t="s">
        <v>9</v>
      </c>
      <c r="C6" s="3" t="s">
        <v>9</v>
      </c>
      <c r="D6" s="36" t="s">
        <v>10</v>
      </c>
      <c r="G6"/>
    </row>
    <row r="7" spans="1:7" ht="23.4" customHeight="1">
      <c r="A7" s="2">
        <v>5</v>
      </c>
      <c r="B7" s="3" t="s">
        <v>11</v>
      </c>
      <c r="C7" s="3" t="s">
        <v>11</v>
      </c>
      <c r="D7" s="36" t="s">
        <v>12</v>
      </c>
      <c r="G7"/>
    </row>
    <row r="8" spans="1:7" ht="23.4" customHeight="1">
      <c r="A8" s="2">
        <v>6</v>
      </c>
      <c r="B8" s="3" t="s">
        <v>13</v>
      </c>
      <c r="C8" s="3" t="s">
        <v>13</v>
      </c>
      <c r="D8" s="36" t="s">
        <v>165</v>
      </c>
      <c r="G8"/>
    </row>
    <row r="9" spans="1:7" ht="23.4" customHeight="1">
      <c r="A9" s="2">
        <v>7</v>
      </c>
      <c r="B9" s="3" t="s">
        <v>14</v>
      </c>
      <c r="C9" s="3" t="s">
        <v>14</v>
      </c>
      <c r="D9" s="36" t="s">
        <v>166</v>
      </c>
      <c r="G9"/>
    </row>
    <row r="10" spans="1:7" ht="23.4" customHeight="1">
      <c r="A10" s="2">
        <v>8</v>
      </c>
      <c r="B10" s="3" t="s">
        <v>15</v>
      </c>
      <c r="C10" s="3" t="s">
        <v>15</v>
      </c>
      <c r="D10" s="36" t="s">
        <v>167</v>
      </c>
      <c r="G10"/>
    </row>
    <row r="11" spans="1:7" ht="23.4" customHeight="1">
      <c r="A11" s="2">
        <v>9</v>
      </c>
      <c r="B11" s="3" t="s">
        <v>16</v>
      </c>
      <c r="C11" s="3" t="s">
        <v>16</v>
      </c>
      <c r="D11" s="36" t="s">
        <v>17</v>
      </c>
      <c r="G11"/>
    </row>
    <row r="12" spans="1:7" ht="23.4" customHeight="1">
      <c r="A12" s="2">
        <v>10</v>
      </c>
      <c r="B12" s="3" t="s">
        <v>18</v>
      </c>
      <c r="C12" s="3" t="s">
        <v>19</v>
      </c>
      <c r="D12" s="36" t="s">
        <v>20</v>
      </c>
      <c r="G12"/>
    </row>
    <row r="13" spans="1:7" ht="23.4" customHeight="1">
      <c r="A13" s="2">
        <v>11</v>
      </c>
      <c r="B13" s="3" t="s">
        <v>18</v>
      </c>
      <c r="C13" s="3" t="s">
        <v>21</v>
      </c>
      <c r="D13" s="36" t="s">
        <v>22</v>
      </c>
      <c r="G13"/>
    </row>
    <row r="14" spans="1:7" ht="23.4" customHeight="1">
      <c r="A14" s="2">
        <v>12</v>
      </c>
      <c r="B14" s="3" t="s">
        <v>23</v>
      </c>
      <c r="C14" s="3" t="s">
        <v>23</v>
      </c>
      <c r="D14" s="36" t="s">
        <v>24</v>
      </c>
      <c r="G14"/>
    </row>
    <row r="15" spans="1:7" ht="23.4" customHeight="1">
      <c r="A15" s="2">
        <v>13</v>
      </c>
      <c r="B15" s="3" t="s">
        <v>25</v>
      </c>
      <c r="C15" s="3" t="s">
        <v>25</v>
      </c>
      <c r="D15" s="36" t="s">
        <v>26</v>
      </c>
      <c r="G15"/>
    </row>
    <row r="16" spans="1:7" ht="23.4" customHeight="1">
      <c r="A16" s="2">
        <v>14</v>
      </c>
      <c r="B16" s="3" t="s">
        <v>27</v>
      </c>
      <c r="C16" s="3" t="s">
        <v>27</v>
      </c>
      <c r="D16" s="36" t="s">
        <v>28</v>
      </c>
      <c r="G16"/>
    </row>
    <row r="17" spans="1:7" ht="23.4" customHeight="1">
      <c r="A17" s="2">
        <v>15</v>
      </c>
      <c r="B17" s="3" t="s">
        <v>29</v>
      </c>
      <c r="C17" s="3" t="s">
        <v>29</v>
      </c>
      <c r="D17" s="36" t="s">
        <v>30</v>
      </c>
      <c r="G17"/>
    </row>
    <row r="18" spans="1:7" ht="23.4" customHeight="1">
      <c r="A18" s="2">
        <v>16</v>
      </c>
      <c r="B18" s="3" t="s">
        <v>31</v>
      </c>
      <c r="C18" s="3" t="s">
        <v>32</v>
      </c>
      <c r="D18" s="36" t="s">
        <v>176</v>
      </c>
      <c r="G18"/>
    </row>
    <row r="19" spans="1:7" ht="23.4" customHeight="1">
      <c r="A19" s="2">
        <v>17</v>
      </c>
      <c r="B19" s="3" t="s">
        <v>31</v>
      </c>
      <c r="C19" s="3" t="s">
        <v>33</v>
      </c>
      <c r="D19" s="36" t="s">
        <v>168</v>
      </c>
      <c r="G19"/>
    </row>
    <row r="20" spans="1:7" ht="23.4" customHeight="1">
      <c r="A20" s="2">
        <v>18</v>
      </c>
      <c r="B20" s="3" t="s">
        <v>34</v>
      </c>
      <c r="C20" s="3" t="s">
        <v>34</v>
      </c>
      <c r="D20" s="36" t="s">
        <v>172</v>
      </c>
      <c r="G20"/>
    </row>
    <row r="21" spans="1:7" ht="23.4" customHeight="1">
      <c r="A21" s="2">
        <v>19</v>
      </c>
      <c r="B21" s="3" t="s">
        <v>35</v>
      </c>
      <c r="C21" s="3" t="s">
        <v>35</v>
      </c>
      <c r="D21" s="36" t="s">
        <v>171</v>
      </c>
      <c r="G21"/>
    </row>
    <row r="22" spans="1:7" ht="23.4" customHeight="1">
      <c r="A22" s="2">
        <v>20</v>
      </c>
      <c r="B22" s="3" t="s">
        <v>36</v>
      </c>
      <c r="C22" s="3" t="s">
        <v>36</v>
      </c>
      <c r="D22" s="36" t="s">
        <v>37</v>
      </c>
      <c r="G22"/>
    </row>
    <row r="23" spans="1:4" ht="23.4" customHeight="1">
      <c r="A23" s="2">
        <v>21</v>
      </c>
      <c r="B23" s="3" t="s">
        <v>38</v>
      </c>
      <c r="C23" s="3" t="s">
        <v>38</v>
      </c>
      <c r="D23" s="36" t="s">
        <v>169</v>
      </c>
    </row>
    <row r="24" spans="1:4" ht="23.4" customHeight="1">
      <c r="A24" s="2">
        <v>22</v>
      </c>
      <c r="B24" s="3" t="s">
        <v>39</v>
      </c>
      <c r="C24" s="3" t="s">
        <v>40</v>
      </c>
      <c r="D24" s="36" t="s">
        <v>173</v>
      </c>
    </row>
    <row r="25" spans="1:4" ht="23.4" customHeight="1">
      <c r="A25" s="2">
        <v>23</v>
      </c>
      <c r="B25" s="3" t="s">
        <v>39</v>
      </c>
      <c r="C25" s="3" t="s">
        <v>41</v>
      </c>
      <c r="D25" s="36" t="s">
        <v>170</v>
      </c>
    </row>
    <row r="26" spans="1:4" ht="23.4" customHeight="1">
      <c r="A26" s="2">
        <v>24</v>
      </c>
      <c r="B26" s="3" t="s">
        <v>39</v>
      </c>
      <c r="C26" s="3" t="s">
        <v>42</v>
      </c>
      <c r="D26" s="36" t="s">
        <v>174</v>
      </c>
    </row>
    <row r="27" spans="1:4" ht="22.2" customHeight="1">
      <c r="A27" s="4">
        <v>25</v>
      </c>
      <c r="B27" s="5" t="s">
        <v>43</v>
      </c>
      <c r="C27" s="5" t="s">
        <v>43</v>
      </c>
      <c r="D27" s="36" t="s">
        <v>175</v>
      </c>
    </row>
    <row r="28" ht="27.6" customHeight="1"/>
    <row r="29" spans="1:4" s="84" customFormat="1" ht="31.2" customHeight="1">
      <c r="A29" s="83"/>
      <c r="B29" s="83" t="s">
        <v>186</v>
      </c>
      <c r="D29" s="83" t="s">
        <v>187</v>
      </c>
    </row>
    <row r="30" ht="27.6" customHeight="1"/>
    <row r="31" ht="27.6" customHeight="1"/>
    <row r="32" ht="27.6" customHeight="1"/>
    <row r="33" ht="27.6" customHeight="1"/>
    <row r="34" ht="27.6" customHeight="1"/>
    <row r="35" ht="27.6" customHeight="1"/>
    <row r="36" ht="27.6" customHeight="1"/>
    <row r="37" ht="27.6" customHeight="1"/>
    <row r="38" ht="27.6" customHeight="1"/>
    <row r="39" ht="27.6" customHeight="1"/>
    <row r="40" ht="27.6" customHeight="1"/>
    <row r="41" ht="27.6" customHeight="1"/>
    <row r="42" ht="27.6" customHeight="1"/>
    <row r="43" ht="27.6" customHeight="1"/>
    <row r="44" ht="27.6" customHeight="1"/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E3DD-6B12-4A2A-8E0D-DB0A29961856}">
  <dimension ref="A1:H34"/>
  <sheetViews>
    <sheetView workbookViewId="0" topLeftCell="A25">
      <selection activeCell="I37" sqref="I37"/>
    </sheetView>
  </sheetViews>
  <sheetFormatPr defaultColWidth="9.140625" defaultRowHeight="15"/>
  <cols>
    <col min="1" max="1" width="26.8515625" style="0" customWidth="1"/>
    <col min="2" max="2" width="41.71093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(przykład)'!D7</f>
        <v>Zdjęcie RTG czaszki w projekcji p-a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(przykład)'!C7</f>
        <v>87.172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ceny)'!A8</f>
        <v>MG-RTG-006</v>
      </c>
      <c r="B9" s="15" t="str">
        <f>'Słownik mat. (przykładowe ceny)'!B8</f>
        <v>Klisza RTG o wymiarach 24 x 30 cm - opakowanie zawiera 100 szt.</v>
      </c>
      <c r="C9" s="61" t="str">
        <f>'Słownik mat. (przykładowe ceny)'!C8</f>
        <v>materiał do badań obrazowych</v>
      </c>
      <c r="D9" s="9">
        <v>1</v>
      </c>
      <c r="E9" s="9" t="str">
        <f>'Słownik mat. (przykładowe ceny)'!D8</f>
        <v>szt</v>
      </c>
      <c r="F9" s="9">
        <v>1</v>
      </c>
      <c r="G9" s="38">
        <f>'Słownik mat. (przykładowe ceny)'!E8</f>
        <v>1.24</v>
      </c>
      <c r="H9" s="38">
        <f>(F9/D9)*G9</f>
        <v>1.24</v>
      </c>
    </row>
    <row r="10" spans="1:8" s="33" customFormat="1" ht="47.4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aca="true" t="shared" si="0" ref="H10:H11">(F10/D10)*G10</f>
        <v>0.085025</v>
      </c>
    </row>
    <row r="11" spans="1:8" s="33" customFormat="1" ht="48.6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2.6492387500000003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15</v>
      </c>
      <c r="F27" s="54">
        <f>C21</f>
        <v>1.4258357934710446</v>
      </c>
      <c r="G27" s="54">
        <f>(E27/C27)*F27</f>
        <v>21.38753690206567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76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29.145830481232338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2.6492387500000003</v>
      </c>
    </row>
    <row r="33" spans="1:3" s="1" customFormat="1" ht="27" customHeight="1">
      <c r="A33" s="103" t="s">
        <v>110</v>
      </c>
      <c r="B33" s="103"/>
      <c r="C33" s="48">
        <f>G29</f>
        <v>29.145830481232338</v>
      </c>
    </row>
    <row r="34" spans="1:3" s="32" customFormat="1" ht="27" customHeight="1">
      <c r="A34" s="104" t="s">
        <v>111</v>
      </c>
      <c r="B34" s="104"/>
      <c r="C34" s="55">
        <f>SUM(C32:C33)</f>
        <v>31.79506923123234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A08C7-E326-4B33-8E77-E55D5D7D87DF}">
  <dimension ref="A1:H34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39.1406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(przykład)'!D8</f>
        <v>Zdjęcie RTG kręgosłupa szyjnego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(przykład)'!C8</f>
        <v>87.22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 aca="true" t="shared" si="0" ref="H8:H11">(F8/D8)*G8</f>
        <v>0.9</v>
      </c>
    </row>
    <row r="9" spans="1:8" s="33" customFormat="1" ht="34.8" customHeight="1">
      <c r="A9" s="15" t="str">
        <f>'Słownik mat. (przykładowe ceny)'!A9</f>
        <v>MG-RTG-007</v>
      </c>
      <c r="B9" s="15" t="str">
        <f>'Słownik mat. (przykładowe ceny)'!B9</f>
        <v>Klisza RTG o wymiarach 30 x 40 cm - opakowanie zawiera 100 szt.</v>
      </c>
      <c r="C9" s="61" t="str">
        <f>'Słownik mat. (przykładowe ceny)'!C9</f>
        <v>materiał do badań obrazowych</v>
      </c>
      <c r="D9" s="9">
        <v>1</v>
      </c>
      <c r="E9" s="9" t="str">
        <f>'Słownik mat. (przykładowe ceny)'!D9</f>
        <v>szt</v>
      </c>
      <c r="F9" s="9">
        <v>2</v>
      </c>
      <c r="G9" s="38">
        <f>'Słownik mat. (przykładowe ceny)'!E9</f>
        <v>2.19</v>
      </c>
      <c r="H9" s="38">
        <f t="shared" si="0"/>
        <v>4.38</v>
      </c>
    </row>
    <row r="10" spans="1:8" s="33" customFormat="1" ht="57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8.6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5.78923875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15</v>
      </c>
      <c r="F27" s="54">
        <f>C21</f>
        <v>1.4258357934710446</v>
      </c>
      <c r="G27" s="54">
        <f>(E27/C27)*F27</f>
        <v>21.38753690206567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29.145830481232338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5.78923875</v>
      </c>
    </row>
    <row r="33" spans="1:3" s="1" customFormat="1" ht="27" customHeight="1">
      <c r="A33" s="103" t="s">
        <v>110</v>
      </c>
      <c r="B33" s="103"/>
      <c r="C33" s="48">
        <f>G29</f>
        <v>29.145830481232338</v>
      </c>
    </row>
    <row r="34" spans="1:3" s="32" customFormat="1" ht="27" customHeight="1">
      <c r="A34" s="104" t="s">
        <v>111</v>
      </c>
      <c r="B34" s="104"/>
      <c r="C34" s="55">
        <f>SUM(C32:C33)</f>
        <v>34.93506923123234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F664-5F73-4794-9D89-010C155434EC}">
  <dimension ref="A1:H35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38.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(przykład)'!D9</f>
        <v>Zdjęcie RTG kręgosłupa piersiowego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(przykład)'!C9</f>
        <v>87.23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 aca="true" t="shared" si="0" ref="H8:H11">(F8/D8)*G8</f>
        <v>0.9</v>
      </c>
    </row>
    <row r="9" spans="1:8" s="33" customFormat="1" ht="34.8" customHeight="1">
      <c r="A9" s="15" t="str">
        <f>'Słownik mat. (przykładowe ceny)'!A9</f>
        <v>MG-RTG-007</v>
      </c>
      <c r="B9" s="15" t="str">
        <f>'Słownik mat. (przykładowe ceny)'!B9</f>
        <v>Klisza RTG o wymiarach 30 x 40 cm - opakowanie zawiera 100 szt.</v>
      </c>
      <c r="C9" s="61" t="str">
        <f>'Słownik mat. (przykładowe ceny)'!C9</f>
        <v>materiał do badań obrazowych</v>
      </c>
      <c r="D9" s="9">
        <v>1</v>
      </c>
      <c r="E9" s="9" t="str">
        <f>'Słownik mat. (przykładowe ceny)'!D9</f>
        <v>szt</v>
      </c>
      <c r="F9" s="9">
        <v>2</v>
      </c>
      <c r="G9" s="38">
        <f>'Słownik mat. (przykładowe ceny)'!E9</f>
        <v>2.19</v>
      </c>
      <c r="H9" s="38">
        <f t="shared" si="0"/>
        <v>4.38</v>
      </c>
    </row>
    <row r="10" spans="1:8" s="33" customFormat="1" ht="57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8.6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5.78923875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97</v>
      </c>
    </row>
    <row r="21" spans="1:3" s="1" customFormat="1" ht="18.6" customHeight="1">
      <c r="A21" s="32" t="s">
        <v>98</v>
      </c>
      <c r="B21" s="43" t="s">
        <v>99</v>
      </c>
      <c r="C21" s="43" t="s">
        <v>100</v>
      </c>
    </row>
    <row r="22" spans="1:3" s="1" customFormat="1" ht="22.8" customHeight="1">
      <c r="A22" s="44" t="s">
        <v>101</v>
      </c>
      <c r="B22" s="45">
        <f>'Stawki wynagrodzeń (przykład)'!E14</f>
        <v>85.55014760826268</v>
      </c>
      <c r="C22" s="46">
        <f>B22/60</f>
        <v>1.4258357934710446</v>
      </c>
    </row>
    <row r="23" spans="1:3" s="1" customFormat="1" ht="22.8" customHeight="1">
      <c r="A23" s="47" t="s">
        <v>71</v>
      </c>
      <c r="B23" s="48">
        <f>'Stawki wynagrodzeń (przykład)'!E23</f>
        <v>46.549761475</v>
      </c>
      <c r="C23" s="49">
        <f aca="true" t="shared" si="1" ref="C23">B23/60</f>
        <v>0.7758293579166666</v>
      </c>
    </row>
    <row r="24" s="1" customFormat="1" ht="25.8" customHeight="1"/>
    <row r="25" s="1" customFormat="1" ht="25.8" customHeight="1"/>
    <row r="26" spans="1:7" s="33" customFormat="1" ht="45" customHeight="1">
      <c r="A26" s="13" t="s">
        <v>102</v>
      </c>
      <c r="B26" s="13" t="s">
        <v>103</v>
      </c>
      <c r="C26" s="13" t="s">
        <v>84</v>
      </c>
      <c r="D26" s="13" t="s">
        <v>104</v>
      </c>
      <c r="E26" s="13" t="s">
        <v>105</v>
      </c>
      <c r="F26" s="13" t="s">
        <v>106</v>
      </c>
      <c r="G26" s="13" t="s">
        <v>87</v>
      </c>
    </row>
    <row r="27" spans="1:7" s="33" customFormat="1" ht="15" customHeight="1">
      <c r="A27" s="50"/>
      <c r="B27" s="34" t="s">
        <v>89</v>
      </c>
      <c r="C27" s="34" t="s">
        <v>91</v>
      </c>
      <c r="D27" s="34" t="s">
        <v>92</v>
      </c>
      <c r="E27" s="34" t="s">
        <v>93</v>
      </c>
      <c r="F27" s="34" t="s">
        <v>94</v>
      </c>
      <c r="G27" s="35" t="s">
        <v>107</v>
      </c>
    </row>
    <row r="28" spans="1:7" s="33" customFormat="1" ht="26.4" customHeight="1">
      <c r="A28" s="51">
        <v>1</v>
      </c>
      <c r="B28" s="52" t="str">
        <f>A22</f>
        <v>Lekarz radiolog</v>
      </c>
      <c r="C28" s="52">
        <v>1</v>
      </c>
      <c r="D28" s="9" t="s">
        <v>108</v>
      </c>
      <c r="E28" s="53">
        <v>15</v>
      </c>
      <c r="F28" s="54">
        <f>C22</f>
        <v>1.4258357934710446</v>
      </c>
      <c r="G28" s="54">
        <f>(E28/C28)*F28</f>
        <v>21.38753690206567</v>
      </c>
    </row>
    <row r="29" spans="1:7" s="33" customFormat="1" ht="26.4" customHeight="1">
      <c r="A29" s="9">
        <v>2</v>
      </c>
      <c r="B29" s="9" t="str">
        <f>A23</f>
        <v>Technik radiologii</v>
      </c>
      <c r="C29" s="9">
        <v>1</v>
      </c>
      <c r="D29" s="9" t="s">
        <v>108</v>
      </c>
      <c r="E29" s="15">
        <v>15</v>
      </c>
      <c r="F29" s="38">
        <f>C23</f>
        <v>0.7758293579166666</v>
      </c>
      <c r="G29" s="38">
        <f>(E29/C29)*F29</f>
        <v>11.63744036875</v>
      </c>
    </row>
    <row r="30" spans="1:7" s="42" customFormat="1" ht="27.6" customHeight="1">
      <c r="A30" s="100" t="s">
        <v>96</v>
      </c>
      <c r="B30" s="101"/>
      <c r="C30" s="101"/>
      <c r="D30" s="101"/>
      <c r="E30" s="101"/>
      <c r="F30" s="101"/>
      <c r="G30" s="41">
        <f>SUM(G28:G29)</f>
        <v>33.02497727081567</v>
      </c>
    </row>
    <row r="31" s="1" customFormat="1" ht="15"/>
    <row r="32" s="1" customFormat="1" ht="15"/>
    <row r="33" spans="1:3" s="1" customFormat="1" ht="27" customHeight="1">
      <c r="A33" s="102" t="s">
        <v>109</v>
      </c>
      <c r="B33" s="102"/>
      <c r="C33" s="45">
        <f>H13</f>
        <v>5.78923875</v>
      </c>
    </row>
    <row r="34" spans="1:3" s="1" customFormat="1" ht="27" customHeight="1">
      <c r="A34" s="103" t="s">
        <v>110</v>
      </c>
      <c r="B34" s="103"/>
      <c r="C34" s="48">
        <f>G30</f>
        <v>33.02497727081567</v>
      </c>
    </row>
    <row r="35" spans="1:3" s="32" customFormat="1" ht="27" customHeight="1">
      <c r="A35" s="104" t="s">
        <v>111</v>
      </c>
      <c r="B35" s="104"/>
      <c r="C35" s="55">
        <f>SUM(C33:C34)</f>
        <v>38.81421602081567</v>
      </c>
    </row>
  </sheetData>
  <mergeCells count="5">
    <mergeCell ref="B1:C1"/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8447-E66C-4D10-BA14-1BCD93CF6785}">
  <dimension ref="A1:H34"/>
  <sheetViews>
    <sheetView workbookViewId="0" topLeftCell="A28">
      <selection activeCell="I46" sqref="I46"/>
    </sheetView>
  </sheetViews>
  <sheetFormatPr defaultColWidth="9.140625" defaultRowHeight="15"/>
  <cols>
    <col min="1" max="1" width="26.8515625" style="0" customWidth="1"/>
    <col min="2" max="2" width="39.57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(przykład)'!D10</f>
        <v>Zdjęcie RTG kręgosłupa lędźwiowo-krzyżowego w projekcji a-p i bocznej</v>
      </c>
      <c r="C1" s="105"/>
      <c r="D1" s="105"/>
    </row>
    <row r="2" spans="1:3" s="1" customFormat="1" ht="31.2" customHeight="1">
      <c r="A2" s="32" t="s">
        <v>112</v>
      </c>
      <c r="B2" s="56" t="str">
        <f>'Wykaz procedur (przykład)'!C10</f>
        <v>87.24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 aca="true" t="shared" si="0" ref="H8:H11">(F8/D8)*G8</f>
        <v>0.9</v>
      </c>
    </row>
    <row r="9" spans="1:8" s="33" customFormat="1" ht="34.8" customHeight="1">
      <c r="A9" s="15" t="str">
        <f>'Słownik mat. (przykładowe ceny)'!A9</f>
        <v>MG-RTG-007</v>
      </c>
      <c r="B9" s="15" t="str">
        <f>'Słownik mat. (przykładowe ceny)'!B9</f>
        <v>Klisza RTG o wymiarach 30 x 40 cm - opakowanie zawiera 100 szt.</v>
      </c>
      <c r="C9" s="61" t="str">
        <f>'Słownik mat. (przykładowe ceny)'!C9</f>
        <v>materiał do badań obrazowych</v>
      </c>
      <c r="D9" s="9">
        <v>1</v>
      </c>
      <c r="E9" s="9" t="str">
        <f>'Słownik mat. (przykładowe ceny)'!D9</f>
        <v>szt</v>
      </c>
      <c r="F9" s="9">
        <v>2</v>
      </c>
      <c r="G9" s="38">
        <f>'Słownik mat. (przykładowe ceny)'!E9</f>
        <v>2.19</v>
      </c>
      <c r="H9" s="38">
        <f t="shared" si="0"/>
        <v>4.38</v>
      </c>
    </row>
    <row r="10" spans="1:8" s="33" customFormat="1" ht="50.4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8.6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5.78923875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20</v>
      </c>
      <c r="F27" s="54">
        <f>C21</f>
        <v>1.4258357934710446</v>
      </c>
      <c r="G27" s="54">
        <f>(E27/C27)*F27</f>
        <v>28.516715869420892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15</v>
      </c>
      <c r="F28" s="38">
        <f>C22</f>
        <v>0.7758293579166666</v>
      </c>
      <c r="G28" s="38">
        <f>(E28/C28)*F28</f>
        <v>11.63744036875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40.15415623817089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5.78923875</v>
      </c>
    </row>
    <row r="33" spans="1:3" s="1" customFormat="1" ht="27" customHeight="1">
      <c r="A33" s="103" t="s">
        <v>110</v>
      </c>
      <c r="B33" s="103"/>
      <c r="C33" s="48">
        <f>G29</f>
        <v>40.15415623817089</v>
      </c>
    </row>
    <row r="34" spans="1:3" s="32" customFormat="1" ht="27" customHeight="1">
      <c r="A34" s="104" t="s">
        <v>111</v>
      </c>
      <c r="B34" s="104"/>
      <c r="C34" s="55">
        <f>SUM(C32:C33)</f>
        <v>45.943394988170894</v>
      </c>
    </row>
  </sheetData>
  <mergeCells count="5">
    <mergeCell ref="A29:F29"/>
    <mergeCell ref="A32:B32"/>
    <mergeCell ref="A33:B33"/>
    <mergeCell ref="A34:B34"/>
    <mergeCell ref="B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A483-9DE0-4057-AF4C-721F1DCE7DC8}">
  <dimension ref="A1:H33"/>
  <sheetViews>
    <sheetView workbookViewId="0" topLeftCell="A2">
      <selection activeCell="D10" sqref="D10"/>
    </sheetView>
  </sheetViews>
  <sheetFormatPr defaultColWidth="9.140625" defaultRowHeight="15"/>
  <cols>
    <col min="1" max="1" width="26.8515625" style="0" customWidth="1"/>
    <col min="2" max="2" width="42.8515625" style="0" customWidth="1"/>
    <col min="3" max="3" width="22.710937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(przykład)'!D11</f>
        <v>Zdjęcie RTG żeber/mostka/obojczyków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(przykład)'!C11</f>
        <v>87.43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 aca="true" t="shared" si="0" ref="H8:H11">(F8/D8)*G8</f>
        <v>0.9</v>
      </c>
    </row>
    <row r="9" spans="1:8" s="33" customFormat="1" ht="30.6" customHeight="1">
      <c r="A9" s="15" t="str">
        <f>'Słownik mat. (przykładowe ceny)'!A9</f>
        <v>MG-RTG-007</v>
      </c>
      <c r="B9" s="15" t="str">
        <f>'Słownik mat. (przykładowe ceny)'!B9</f>
        <v>Klisza RTG o wymiarach 30 x 40 cm - opakowanie zawiera 100 szt.</v>
      </c>
      <c r="C9" s="61" t="str">
        <f>'Słownik mat. (przykładowe ceny)'!C9</f>
        <v>materiał do badań obrazowych</v>
      </c>
      <c r="D9" s="9">
        <v>1</v>
      </c>
      <c r="E9" s="9" t="str">
        <f>'Słownik mat. (przykładowe ceny)'!D9</f>
        <v>szt</v>
      </c>
      <c r="F9" s="9">
        <v>1</v>
      </c>
      <c r="G9" s="38">
        <f>'Słownik mat. (przykładowe ceny)'!E9</f>
        <v>2.19</v>
      </c>
      <c r="H9" s="38">
        <f t="shared" si="0"/>
        <v>2.19</v>
      </c>
    </row>
    <row r="10" spans="1:8" s="33" customFormat="1" ht="42.6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6.2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3.59923875</v>
      </c>
    </row>
    <row r="14" s="1" customFormat="1" ht="15"/>
    <row r="15" s="1" customFormat="1" ht="15"/>
    <row r="16" s="1" customFormat="1" ht="15"/>
    <row r="17" s="1" customFormat="1" ht="15"/>
    <row r="18" s="1" customFormat="1" ht="15">
      <c r="A18" s="32" t="s">
        <v>97</v>
      </c>
    </row>
    <row r="19" spans="1:3" s="1" customFormat="1" ht="18.6" customHeight="1">
      <c r="A19" s="32" t="s">
        <v>98</v>
      </c>
      <c r="B19" s="43" t="s">
        <v>99</v>
      </c>
      <c r="C19" s="43" t="s">
        <v>100</v>
      </c>
    </row>
    <row r="20" spans="1:3" s="1" customFormat="1" ht="22.8" customHeight="1">
      <c r="A20" s="44" t="s">
        <v>101</v>
      </c>
      <c r="B20" s="45">
        <f>'Stawki wynagrodzeń (przykład)'!E14</f>
        <v>85.55014760826268</v>
      </c>
      <c r="C20" s="46">
        <f>B20/60</f>
        <v>1.4258357934710446</v>
      </c>
    </row>
    <row r="21" spans="1:3" s="1" customFormat="1" ht="22.8" customHeight="1">
      <c r="A21" s="47" t="s">
        <v>71</v>
      </c>
      <c r="B21" s="48">
        <f>'Stawki wynagrodzeń (przykład)'!E23</f>
        <v>46.549761475</v>
      </c>
      <c r="C21" s="49">
        <f aca="true" t="shared" si="1" ref="C21">B21/60</f>
        <v>0.7758293579166666</v>
      </c>
    </row>
    <row r="22" s="1" customFormat="1" ht="25.8" customHeight="1"/>
    <row r="23" s="1" customFormat="1" ht="25.8" customHeight="1"/>
    <row r="24" spans="1:7" s="33" customFormat="1" ht="45" customHeight="1">
      <c r="A24" s="13" t="s">
        <v>102</v>
      </c>
      <c r="B24" s="13" t="s">
        <v>103</v>
      </c>
      <c r="C24" s="13" t="s">
        <v>84</v>
      </c>
      <c r="D24" s="13" t="s">
        <v>104</v>
      </c>
      <c r="E24" s="13" t="s">
        <v>105</v>
      </c>
      <c r="F24" s="13" t="s">
        <v>106</v>
      </c>
      <c r="G24" s="13" t="s">
        <v>87</v>
      </c>
    </row>
    <row r="25" spans="1:7" s="33" customFormat="1" ht="15" customHeight="1">
      <c r="A25" s="50"/>
      <c r="B25" s="34" t="s">
        <v>89</v>
      </c>
      <c r="C25" s="34" t="s">
        <v>91</v>
      </c>
      <c r="D25" s="34" t="s">
        <v>92</v>
      </c>
      <c r="E25" s="34" t="s">
        <v>93</v>
      </c>
      <c r="F25" s="34" t="s">
        <v>94</v>
      </c>
      <c r="G25" s="35" t="s">
        <v>107</v>
      </c>
    </row>
    <row r="26" spans="1:7" s="33" customFormat="1" ht="26.4" customHeight="1">
      <c r="A26" s="51">
        <v>1</v>
      </c>
      <c r="B26" s="52" t="str">
        <f>A20</f>
        <v>Lekarz radiolog</v>
      </c>
      <c r="C26" s="52">
        <v>1</v>
      </c>
      <c r="D26" s="9" t="s">
        <v>108</v>
      </c>
      <c r="E26" s="53">
        <v>20</v>
      </c>
      <c r="F26" s="54">
        <f>C20</f>
        <v>1.4258357934710446</v>
      </c>
      <c r="G26" s="54">
        <f>(E26/C26)*F26</f>
        <v>28.516715869420892</v>
      </c>
    </row>
    <row r="27" spans="1:7" s="33" customFormat="1" ht="26.4" customHeight="1">
      <c r="A27" s="9">
        <v>2</v>
      </c>
      <c r="B27" s="9" t="str">
        <f>A21</f>
        <v>Technik radiologii</v>
      </c>
      <c r="C27" s="9">
        <v>1</v>
      </c>
      <c r="D27" s="9" t="s">
        <v>108</v>
      </c>
      <c r="E27" s="15">
        <v>15</v>
      </c>
      <c r="F27" s="38">
        <f>C21</f>
        <v>0.7758293579166666</v>
      </c>
      <c r="G27" s="38">
        <f>(E27/C27)*F27</f>
        <v>11.63744036875</v>
      </c>
    </row>
    <row r="28" spans="1:7" s="42" customFormat="1" ht="27.6" customHeight="1">
      <c r="A28" s="100" t="s">
        <v>96</v>
      </c>
      <c r="B28" s="101"/>
      <c r="C28" s="101"/>
      <c r="D28" s="101"/>
      <c r="E28" s="101"/>
      <c r="F28" s="101"/>
      <c r="G28" s="41">
        <f>SUM(G26:G27)</f>
        <v>40.15415623817089</v>
      </c>
    </row>
    <row r="29" s="1" customFormat="1" ht="15"/>
    <row r="30" s="1" customFormat="1" ht="15"/>
    <row r="31" spans="1:3" s="1" customFormat="1" ht="27" customHeight="1">
      <c r="A31" s="102" t="s">
        <v>109</v>
      </c>
      <c r="B31" s="102"/>
      <c r="C31" s="45">
        <f>H13</f>
        <v>3.59923875</v>
      </c>
    </row>
    <row r="32" spans="1:3" s="1" customFormat="1" ht="27" customHeight="1">
      <c r="A32" s="103" t="s">
        <v>110</v>
      </c>
      <c r="B32" s="103"/>
      <c r="C32" s="48">
        <f>G28</f>
        <v>40.15415623817089</v>
      </c>
    </row>
    <row r="33" spans="1:3" s="32" customFormat="1" ht="27" customHeight="1">
      <c r="A33" s="104" t="s">
        <v>111</v>
      </c>
      <c r="B33" s="104"/>
      <c r="C33" s="55">
        <f>SUM(C31:C32)</f>
        <v>43.75339498817089</v>
      </c>
    </row>
  </sheetData>
  <mergeCells count="5">
    <mergeCell ref="B1:C1"/>
    <mergeCell ref="A28:F28"/>
    <mergeCell ref="A31:B31"/>
    <mergeCell ref="A32:B32"/>
    <mergeCell ref="A33:B3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5B66-09E6-41BB-B646-6BDC018A8ED2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1.7109375" style="0" customWidth="1"/>
    <col min="3" max="3" width="17.710937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(przykład)'!D12</f>
        <v>Zdjęcie RTG klatki piersiowej (przednio-tylne)</v>
      </c>
      <c r="C1" s="105"/>
      <c r="D1" s="105"/>
    </row>
    <row r="2" spans="1:3" s="1" customFormat="1" ht="31.2" customHeight="1">
      <c r="A2" s="32" t="s">
        <v>112</v>
      </c>
      <c r="B2" s="56" t="str">
        <f>'Wykaz procedur (przykład)'!C12</f>
        <v>87.440.1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 aca="true" t="shared" si="0" ref="H8:H11">(F8/D8)*G8</f>
        <v>0.9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1</v>
      </c>
      <c r="G9" s="38">
        <f>'Słownik mat. (przykładowe ceny)'!E6</f>
        <v>2.8</v>
      </c>
      <c r="H9" s="38">
        <f t="shared" si="0"/>
        <v>2.8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51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4.20923875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15</v>
      </c>
      <c r="F27" s="54">
        <f>C21</f>
        <v>1.4258357934710446</v>
      </c>
      <c r="G27" s="54">
        <f>(E27/C27)*F27</f>
        <v>21.38753690206567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29.145830481232338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4.20923875</v>
      </c>
    </row>
    <row r="33" spans="1:3" s="1" customFormat="1" ht="27" customHeight="1">
      <c r="A33" s="103" t="s">
        <v>110</v>
      </c>
      <c r="B33" s="103"/>
      <c r="C33" s="48">
        <f>G29</f>
        <v>29.145830481232338</v>
      </c>
    </row>
    <row r="34" spans="1:3" s="32" customFormat="1" ht="27" customHeight="1">
      <c r="A34" s="104" t="s">
        <v>111</v>
      </c>
      <c r="B34" s="104"/>
      <c r="C34" s="55">
        <f>SUM(C32:C33)</f>
        <v>33.355069231232335</v>
      </c>
    </row>
  </sheetData>
  <mergeCells count="5">
    <mergeCell ref="A29:F29"/>
    <mergeCell ref="A32:B32"/>
    <mergeCell ref="A33:B33"/>
    <mergeCell ref="A34:B34"/>
    <mergeCell ref="B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B105-B2CF-4E20-BC43-C25B2E429D31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0.281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5" s="1" customFormat="1" ht="24" customHeight="1">
      <c r="A1" s="32" t="s">
        <v>1</v>
      </c>
      <c r="B1" s="105" t="str">
        <f>'Wykaz procedur (przykład)'!D13</f>
        <v>Zdjęcie RTG klatki piersiowej w projekcji tylno-przedniej i bocznej</v>
      </c>
      <c r="C1" s="105"/>
      <c r="D1" s="105"/>
      <c r="E1" s="105"/>
    </row>
    <row r="2" spans="1:3" s="1" customFormat="1" ht="31.2" customHeight="1">
      <c r="A2" s="32" t="s">
        <v>112</v>
      </c>
      <c r="B2" s="56" t="str">
        <f>'Wykaz procedur (przykład)'!C13</f>
        <v>87.440.2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 aca="true" t="shared" si="0" ref="H8:H11">(F8/D8)*G8</f>
        <v>0.9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2</v>
      </c>
      <c r="G9" s="38">
        <f>'Słownik mat. (przykładowe ceny)'!E6</f>
        <v>2.8</v>
      </c>
      <c r="H9" s="38">
        <f t="shared" si="0"/>
        <v>5.6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7.00923875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20</v>
      </c>
      <c r="F27" s="54">
        <f>C21</f>
        <v>1.4258357934710446</v>
      </c>
      <c r="G27" s="54">
        <f>(E27/C27)*F27</f>
        <v>28.516715869420892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15</v>
      </c>
      <c r="F28" s="38">
        <f>C22</f>
        <v>0.7758293579166666</v>
      </c>
      <c r="G28" s="38">
        <f>(E28/C28)*F28</f>
        <v>11.63744036875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40.15415623817089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7.00923875</v>
      </c>
    </row>
    <row r="33" spans="1:3" s="1" customFormat="1" ht="27" customHeight="1">
      <c r="A33" s="103" t="s">
        <v>110</v>
      </c>
      <c r="B33" s="103"/>
      <c r="C33" s="48">
        <f>G29</f>
        <v>40.15415623817089</v>
      </c>
    </row>
    <row r="34" spans="1:3" s="32" customFormat="1" ht="27" customHeight="1">
      <c r="A34" s="104" t="s">
        <v>111</v>
      </c>
      <c r="B34" s="104"/>
      <c r="C34" s="55">
        <f>SUM(C32:C33)</f>
        <v>47.16339498817089</v>
      </c>
    </row>
  </sheetData>
  <mergeCells count="5">
    <mergeCell ref="A29:F29"/>
    <mergeCell ref="A32:B32"/>
    <mergeCell ref="A33:B33"/>
    <mergeCell ref="A34:B34"/>
    <mergeCell ref="B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B8A26-5FF2-4AB3-BB09-56C139C8F0F3}">
  <dimension ref="A1:H36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39.57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(przykład)'!D14</f>
        <v>Zdjęcie RTG górnego odcinka przewodu pokarmowego</v>
      </c>
      <c r="C1" s="105"/>
      <c r="D1" s="105"/>
    </row>
    <row r="2" spans="1:3" s="1" customFormat="1" ht="31.2" customHeight="1">
      <c r="A2" s="32" t="s">
        <v>112</v>
      </c>
      <c r="B2" s="56" t="str">
        <f>'Wykaz procedur (przykład)'!C14</f>
        <v>87.691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6</v>
      </c>
      <c r="G8" s="38">
        <f>'Słownik mat. (przykładowe ceny)'!E3</f>
        <v>0.45</v>
      </c>
      <c r="H8" s="38">
        <f>(F8/D8)*G8</f>
        <v>2.7</v>
      </c>
    </row>
    <row r="9" spans="1:8" s="33" customFormat="1" ht="30.6" customHeight="1">
      <c r="A9" s="15" t="str">
        <f>'Słownik mat. (przykładowe ceny)'!A9</f>
        <v>MG-RTG-007</v>
      </c>
      <c r="B9" s="15" t="str">
        <f>'Słownik mat. (przykładowe ceny)'!B9</f>
        <v>Klisza RTG o wymiarach 30 x 40 cm - opakowanie zawiera 100 szt.</v>
      </c>
      <c r="C9" s="61" t="str">
        <f>'Słownik mat. (przykładowe ceny)'!C9</f>
        <v>materiał do badań obrazowych</v>
      </c>
      <c r="D9" s="9">
        <v>1</v>
      </c>
      <c r="E9" s="9" t="str">
        <f>'Słownik mat. (przykładowe ceny)'!D9</f>
        <v>szt</v>
      </c>
      <c r="F9" s="9">
        <v>1</v>
      </c>
      <c r="G9" s="38">
        <f>'Słownik mat. (przykładowe ceny)'!E9</f>
        <v>2.19</v>
      </c>
      <c r="H9" s="38">
        <f aca="true" t="shared" si="0" ref="H9:H11">(F9/D9)*G9</f>
        <v>2.19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33" customFormat="1" ht="30.6" customHeight="1">
      <c r="A13" s="15" t="str">
        <f>'Słownik mat. (przykładowe ceny)'!A14</f>
        <v>MG-RTG-012</v>
      </c>
      <c r="B13" s="15" t="str">
        <f>'Słownik mat. (przykładowe ceny)'!B14</f>
        <v>Prześcieradło nieprzemakalne</v>
      </c>
      <c r="C13" s="61" t="str">
        <f>'Słownik mat. (przykładowe ceny)'!C14</f>
        <v>materiał jednorazowy</v>
      </c>
      <c r="D13" s="9">
        <v>1</v>
      </c>
      <c r="E13" s="9" t="str">
        <f>'Słownik mat. (przykładowe ceny)'!D14</f>
        <v>szt</v>
      </c>
      <c r="F13" s="9">
        <v>1</v>
      </c>
      <c r="G13" s="38">
        <f>'Słownik mat. (przykładowe ceny)'!E14</f>
        <v>0.93</v>
      </c>
      <c r="H13" s="38">
        <f>(F13/D13)*G13</f>
        <v>0.93</v>
      </c>
    </row>
    <row r="14" spans="1:8" s="33" customFormat="1" ht="30.6" customHeight="1">
      <c r="A14" s="15" t="str">
        <f>'Słownik mat. (przykładowe ceny)'!A15</f>
        <v>MG-RTG-013</v>
      </c>
      <c r="B14" s="15" t="str">
        <f>'Słownik mat. (przykładowe ceny)'!B15</f>
        <v>Barium Sulfuricum - środek kontrastowy 240 ml.</v>
      </c>
      <c r="C14" s="61" t="str">
        <f>'Słownik mat. (przykładowe ceny)'!C15</f>
        <v>środek kontrastowy</v>
      </c>
      <c r="D14" s="69">
        <v>1</v>
      </c>
      <c r="E14" s="9" t="str">
        <f>'Słownik mat. (przykładowe ceny)'!D15</f>
        <v>szt</v>
      </c>
      <c r="F14" s="69">
        <v>1</v>
      </c>
      <c r="G14" s="38">
        <f>'Słownik mat. (przykładowe ceny)'!E15</f>
        <v>22.99</v>
      </c>
      <c r="H14" s="38">
        <f>(F14/D14)*G14</f>
        <v>22.99</v>
      </c>
    </row>
    <row r="15" spans="1:8" s="42" customFormat="1" ht="31.8" customHeight="1">
      <c r="A15" s="39" t="s">
        <v>96</v>
      </c>
      <c r="B15" s="40"/>
      <c r="C15" s="40"/>
      <c r="D15" s="40"/>
      <c r="E15" s="40"/>
      <c r="F15" s="40"/>
      <c r="G15" s="40"/>
      <c r="H15" s="41">
        <f>SUM(H8:H14)</f>
        <v>29.319238749999997</v>
      </c>
    </row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97</v>
      </c>
    </row>
    <row r="21" spans="1:3" s="1" customFormat="1" ht="18.6" customHeight="1">
      <c r="A21" s="32" t="s">
        <v>98</v>
      </c>
      <c r="B21" s="43" t="s">
        <v>99</v>
      </c>
      <c r="C21" s="43" t="s">
        <v>100</v>
      </c>
    </row>
    <row r="22" spans="1:3" s="1" customFormat="1" ht="22.8" customHeight="1">
      <c r="A22" s="44" t="s">
        <v>101</v>
      </c>
      <c r="B22" s="45">
        <f>'Stawki wynagrodzeń (przykład)'!E14</f>
        <v>85.55014760826268</v>
      </c>
      <c r="C22" s="46">
        <f>B22/60</f>
        <v>1.4258357934710446</v>
      </c>
    </row>
    <row r="23" spans="1:3" s="1" customFormat="1" ht="22.8" customHeight="1">
      <c r="A23" s="47" t="s">
        <v>71</v>
      </c>
      <c r="B23" s="48">
        <f>'Stawki wynagrodzeń (przykład)'!E23</f>
        <v>46.549761475</v>
      </c>
      <c r="C23" s="49">
        <f aca="true" t="shared" si="1" ref="C23">B23/60</f>
        <v>0.7758293579166666</v>
      </c>
    </row>
    <row r="24" spans="1:3" s="1" customFormat="1" ht="25.8" customHeight="1">
      <c r="A24" s="47" t="s">
        <v>119</v>
      </c>
      <c r="B24" s="49">
        <f>'Stawki wynagrodzeń (przykład)'!E27</f>
        <v>44.93603934166667</v>
      </c>
      <c r="C24" s="49">
        <f>B24/60</f>
        <v>0.7489339890277779</v>
      </c>
    </row>
    <row r="25" s="1" customFormat="1" ht="25.8" customHeight="1"/>
    <row r="26" spans="1:7" s="33" customFormat="1" ht="45" customHeight="1">
      <c r="A26" s="13" t="s">
        <v>102</v>
      </c>
      <c r="B26" s="13" t="s">
        <v>103</v>
      </c>
      <c r="C26" s="13" t="s">
        <v>84</v>
      </c>
      <c r="D26" s="13" t="s">
        <v>104</v>
      </c>
      <c r="E26" s="13" t="s">
        <v>105</v>
      </c>
      <c r="F26" s="13" t="s">
        <v>106</v>
      </c>
      <c r="G26" s="13" t="s">
        <v>87</v>
      </c>
    </row>
    <row r="27" spans="1:7" s="33" customFormat="1" ht="15" customHeight="1">
      <c r="A27" s="50"/>
      <c r="B27" s="34" t="s">
        <v>89</v>
      </c>
      <c r="C27" s="34" t="s">
        <v>91</v>
      </c>
      <c r="D27" s="34" t="s">
        <v>92</v>
      </c>
      <c r="E27" s="34" t="s">
        <v>93</v>
      </c>
      <c r="F27" s="34" t="s">
        <v>94</v>
      </c>
      <c r="G27" s="35" t="s">
        <v>107</v>
      </c>
    </row>
    <row r="28" spans="1:7" s="33" customFormat="1" ht="26.4" customHeight="1">
      <c r="A28" s="51">
        <v>1</v>
      </c>
      <c r="B28" s="52" t="str">
        <f>A22</f>
        <v>Lekarz radiolog</v>
      </c>
      <c r="C28" s="52">
        <v>1</v>
      </c>
      <c r="D28" s="9" t="s">
        <v>108</v>
      </c>
      <c r="E28" s="53">
        <v>30</v>
      </c>
      <c r="F28" s="54">
        <f>C22</f>
        <v>1.4258357934710446</v>
      </c>
      <c r="G28" s="54">
        <f>(E28/C28)*F28</f>
        <v>42.77507380413134</v>
      </c>
    </row>
    <row r="29" spans="1:7" s="33" customFormat="1" ht="26.4" customHeight="1">
      <c r="A29" s="9">
        <v>2</v>
      </c>
      <c r="B29" s="9" t="str">
        <f>A23</f>
        <v>Technik radiologii</v>
      </c>
      <c r="C29" s="9">
        <v>1</v>
      </c>
      <c r="D29" s="9" t="s">
        <v>108</v>
      </c>
      <c r="E29" s="15">
        <v>15</v>
      </c>
      <c r="F29" s="38">
        <f>C23</f>
        <v>0.7758293579166666</v>
      </c>
      <c r="G29" s="38">
        <f>(E29/C29)*F29</f>
        <v>11.63744036875</v>
      </c>
    </row>
    <row r="30" spans="1:7" s="33" customFormat="1" ht="26.4" customHeight="1">
      <c r="A30" s="51">
        <v>3</v>
      </c>
      <c r="B30" s="9" t="str">
        <f>A24</f>
        <v>Pielęgniarka</v>
      </c>
      <c r="C30" s="9">
        <v>1</v>
      </c>
      <c r="D30" s="9" t="s">
        <v>108</v>
      </c>
      <c r="E30" s="15">
        <v>15</v>
      </c>
      <c r="F30" s="38">
        <f>C24</f>
        <v>0.7489339890277779</v>
      </c>
      <c r="G30" s="38">
        <f>(E30/C30)*F30</f>
        <v>11.234009835416668</v>
      </c>
    </row>
    <row r="31" spans="1:7" s="42" customFormat="1" ht="27.6" customHeight="1">
      <c r="A31" s="100" t="s">
        <v>96</v>
      </c>
      <c r="B31" s="101"/>
      <c r="C31" s="101"/>
      <c r="D31" s="101"/>
      <c r="E31" s="101"/>
      <c r="F31" s="101"/>
      <c r="G31" s="41">
        <f>SUM(G28:G30)</f>
        <v>65.646524008298</v>
      </c>
    </row>
    <row r="32" s="1" customFormat="1" ht="15"/>
    <row r="33" s="1" customFormat="1" ht="15"/>
    <row r="34" spans="1:3" s="1" customFormat="1" ht="27" customHeight="1">
      <c r="A34" s="102" t="s">
        <v>109</v>
      </c>
      <c r="B34" s="102"/>
      <c r="C34" s="45">
        <f>H15</f>
        <v>29.319238749999997</v>
      </c>
    </row>
    <row r="35" spans="1:3" s="1" customFormat="1" ht="27" customHeight="1">
      <c r="A35" s="103" t="s">
        <v>110</v>
      </c>
      <c r="B35" s="103"/>
      <c r="C35" s="48">
        <f>G31</f>
        <v>65.646524008298</v>
      </c>
    </row>
    <row r="36" spans="1:3" s="32" customFormat="1" ht="27" customHeight="1">
      <c r="A36" s="104" t="s">
        <v>111</v>
      </c>
      <c r="B36" s="104"/>
      <c r="C36" s="55">
        <f>SUM(C34:C35)</f>
        <v>94.965762758298</v>
      </c>
    </row>
  </sheetData>
  <mergeCells count="5">
    <mergeCell ref="A31:F31"/>
    <mergeCell ref="A34:B34"/>
    <mergeCell ref="A35:B35"/>
    <mergeCell ref="A36:B36"/>
    <mergeCell ref="B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B33B-1656-4CEF-A0F9-64CD8922C17E}">
  <dimension ref="A1:H37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39.71093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(przykład)'!D15</f>
        <v>Zdjęcie RTG - pasaż jelita cienkiego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(przykład)'!C15</f>
        <v>87.63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6</v>
      </c>
      <c r="G8" s="38">
        <f>'Słownik mat. (przykładowe ceny)'!E3</f>
        <v>0.45</v>
      </c>
      <c r="H8" s="38">
        <f>(F8/D8)*G8</f>
        <v>2.7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1</v>
      </c>
      <c r="G9" s="38">
        <f>'Słownik mat. (przykładowe ceny)'!E6</f>
        <v>2.8</v>
      </c>
      <c r="H9" s="38">
        <f aca="true" t="shared" si="0" ref="H9:H11">(F9/D9)*G9</f>
        <v>2.8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33" customFormat="1" ht="30.6" customHeight="1">
      <c r="A13" s="15" t="str">
        <f>'Słownik mat. (przykładowe ceny)'!A14</f>
        <v>MG-RTG-012</v>
      </c>
      <c r="B13" s="15" t="str">
        <f>'Słownik mat. (przykładowe ceny)'!B14</f>
        <v>Prześcieradło nieprzemakalne</v>
      </c>
      <c r="C13" s="61" t="str">
        <f>'Słownik mat. (przykładowe ceny)'!C14</f>
        <v>materiał jednorazowy</v>
      </c>
      <c r="D13" s="9">
        <v>1</v>
      </c>
      <c r="E13" s="9" t="str">
        <f>'Słownik mat. (przykładowe ceny)'!D14</f>
        <v>szt</v>
      </c>
      <c r="F13" s="9">
        <v>1</v>
      </c>
      <c r="G13" s="38">
        <f>'Słownik mat. (przykładowe ceny)'!E14</f>
        <v>0.93</v>
      </c>
      <c r="H13" s="38">
        <f>(F13/D13)*G13</f>
        <v>0.93</v>
      </c>
    </row>
    <row r="14" spans="1:8" s="33" customFormat="1" ht="30.6" customHeight="1">
      <c r="A14" s="15" t="str">
        <f>'Słownik mat. (przykładowe ceny)'!A15</f>
        <v>MG-RTG-013</v>
      </c>
      <c r="B14" s="15" t="str">
        <f>'Słownik mat. (przykładowe ceny)'!B15</f>
        <v>Barium Sulfuricum - środek kontrastowy 240 ml.</v>
      </c>
      <c r="C14" s="61" t="str">
        <f>'Słownik mat. (przykładowe ceny)'!C15</f>
        <v>środek kontrastowy</v>
      </c>
      <c r="D14" s="69">
        <v>1</v>
      </c>
      <c r="E14" s="9" t="str">
        <f>'Słownik mat. (przykładowe ceny)'!D15</f>
        <v>szt</v>
      </c>
      <c r="F14" s="69">
        <v>1</v>
      </c>
      <c r="G14" s="38">
        <f>'Słownik mat. (przykładowe ceny)'!E15</f>
        <v>22.99</v>
      </c>
      <c r="H14" s="38">
        <f>(F14/D14)*G14</f>
        <v>22.99</v>
      </c>
    </row>
    <row r="15" spans="1:8" s="42" customFormat="1" ht="31.8" customHeight="1">
      <c r="A15" s="39" t="s">
        <v>96</v>
      </c>
      <c r="B15" s="40"/>
      <c r="C15" s="40"/>
      <c r="D15" s="40"/>
      <c r="E15" s="40"/>
      <c r="F15" s="40"/>
      <c r="G15" s="40"/>
      <c r="H15" s="41">
        <f>SUM(H8:H14)</f>
        <v>29.929238749999996</v>
      </c>
    </row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97</v>
      </c>
    </row>
    <row r="21" spans="1:3" s="1" customFormat="1" ht="18.6" customHeight="1">
      <c r="A21" s="32" t="s">
        <v>98</v>
      </c>
      <c r="B21" s="43" t="s">
        <v>99</v>
      </c>
      <c r="C21" s="43" t="s">
        <v>100</v>
      </c>
    </row>
    <row r="22" spans="1:3" s="1" customFormat="1" ht="22.8" customHeight="1">
      <c r="A22" s="44" t="s">
        <v>101</v>
      </c>
      <c r="B22" s="45">
        <f>'Stawki wynagrodzeń (przykład)'!E14</f>
        <v>85.55014760826268</v>
      </c>
      <c r="C22" s="46">
        <f>B22/60</f>
        <v>1.4258357934710446</v>
      </c>
    </row>
    <row r="23" spans="1:3" s="1" customFormat="1" ht="22.8" customHeight="1">
      <c r="A23" s="47" t="s">
        <v>71</v>
      </c>
      <c r="B23" s="48">
        <f>'Stawki wynagrodzeń (przykład)'!E23</f>
        <v>46.549761475</v>
      </c>
      <c r="C23" s="49">
        <f aca="true" t="shared" si="1" ref="C23">B23/60</f>
        <v>0.7758293579166666</v>
      </c>
    </row>
    <row r="24" spans="1:3" s="1" customFormat="1" ht="25.8" customHeight="1">
      <c r="A24" s="47" t="s">
        <v>119</v>
      </c>
      <c r="B24" s="49">
        <f>'Stawki wynagrodzeń (przykład)'!E27</f>
        <v>44.93603934166667</v>
      </c>
      <c r="C24" s="49">
        <f>B24/60</f>
        <v>0.7489339890277779</v>
      </c>
    </row>
    <row r="25" s="1" customFormat="1" ht="25.8" customHeight="1"/>
    <row r="26" s="1" customFormat="1" ht="25.8" customHeight="1"/>
    <row r="27" spans="1:7" s="33" customFormat="1" ht="45" customHeight="1">
      <c r="A27" s="13" t="s">
        <v>102</v>
      </c>
      <c r="B27" s="13" t="s">
        <v>103</v>
      </c>
      <c r="C27" s="13" t="s">
        <v>84</v>
      </c>
      <c r="D27" s="13" t="s">
        <v>104</v>
      </c>
      <c r="E27" s="13" t="s">
        <v>105</v>
      </c>
      <c r="F27" s="13" t="s">
        <v>106</v>
      </c>
      <c r="G27" s="13" t="s">
        <v>87</v>
      </c>
    </row>
    <row r="28" spans="1:7" s="33" customFormat="1" ht="15" customHeight="1">
      <c r="A28" s="50"/>
      <c r="B28" s="34" t="s">
        <v>89</v>
      </c>
      <c r="C28" s="34" t="s">
        <v>91</v>
      </c>
      <c r="D28" s="34" t="s">
        <v>92</v>
      </c>
      <c r="E28" s="34" t="s">
        <v>93</v>
      </c>
      <c r="F28" s="34" t="s">
        <v>94</v>
      </c>
      <c r="G28" s="35" t="s">
        <v>107</v>
      </c>
    </row>
    <row r="29" spans="1:7" s="33" customFormat="1" ht="26.4" customHeight="1">
      <c r="A29" s="51">
        <v>1</v>
      </c>
      <c r="B29" s="52" t="str">
        <f>A22</f>
        <v>Lekarz radiolog</v>
      </c>
      <c r="C29" s="52">
        <v>1</v>
      </c>
      <c r="D29" s="9" t="s">
        <v>108</v>
      </c>
      <c r="E29" s="53">
        <v>40</v>
      </c>
      <c r="F29" s="54">
        <f>C22</f>
        <v>1.4258357934710446</v>
      </c>
      <c r="G29" s="54">
        <f>(E29/C29)*F29</f>
        <v>57.033431738841784</v>
      </c>
    </row>
    <row r="30" spans="1:7" s="33" customFormat="1" ht="26.4" customHeight="1">
      <c r="A30" s="9">
        <v>2</v>
      </c>
      <c r="B30" s="9" t="str">
        <f>A23</f>
        <v>Technik radiologii</v>
      </c>
      <c r="C30" s="9">
        <v>1</v>
      </c>
      <c r="D30" s="9" t="s">
        <v>108</v>
      </c>
      <c r="E30" s="15">
        <v>30</v>
      </c>
      <c r="F30" s="38">
        <f>C23</f>
        <v>0.7758293579166666</v>
      </c>
      <c r="G30" s="38">
        <f>(E30/C30)*F30</f>
        <v>23.2748807375</v>
      </c>
    </row>
    <row r="31" spans="1:7" s="33" customFormat="1" ht="26.4" customHeight="1">
      <c r="A31" s="51">
        <v>3</v>
      </c>
      <c r="B31" s="9" t="str">
        <f>A24</f>
        <v>Pielęgniarka</v>
      </c>
      <c r="C31" s="9">
        <v>1</v>
      </c>
      <c r="D31" s="9" t="s">
        <v>108</v>
      </c>
      <c r="E31" s="15">
        <v>30</v>
      </c>
      <c r="F31" s="38">
        <f>C24</f>
        <v>0.7489339890277779</v>
      </c>
      <c r="G31" s="38">
        <f>(E31/C31)*F31</f>
        <v>22.468019670833336</v>
      </c>
    </row>
    <row r="32" spans="1:7" s="42" customFormat="1" ht="27.6" customHeight="1">
      <c r="A32" s="100" t="s">
        <v>96</v>
      </c>
      <c r="B32" s="101"/>
      <c r="C32" s="101"/>
      <c r="D32" s="101"/>
      <c r="E32" s="101"/>
      <c r="F32" s="101"/>
      <c r="G32" s="41">
        <f>SUM(G29:G31)</f>
        <v>102.77633214717511</v>
      </c>
    </row>
    <row r="33" s="1" customFormat="1" ht="15"/>
    <row r="34" s="1" customFormat="1" ht="15"/>
    <row r="35" spans="1:3" s="1" customFormat="1" ht="27" customHeight="1">
      <c r="A35" s="102" t="s">
        <v>109</v>
      </c>
      <c r="B35" s="102"/>
      <c r="C35" s="45">
        <f>H15</f>
        <v>29.929238749999996</v>
      </c>
    </row>
    <row r="36" spans="1:3" s="1" customFormat="1" ht="27" customHeight="1">
      <c r="A36" s="103" t="s">
        <v>110</v>
      </c>
      <c r="B36" s="103"/>
      <c r="C36" s="48">
        <f>G32</f>
        <v>102.77633214717511</v>
      </c>
    </row>
    <row r="37" spans="1:3" s="32" customFormat="1" ht="27" customHeight="1">
      <c r="A37" s="104" t="s">
        <v>111</v>
      </c>
      <c r="B37" s="104"/>
      <c r="C37" s="55">
        <f>SUM(C35:C36)</f>
        <v>132.7055708971751</v>
      </c>
    </row>
  </sheetData>
  <mergeCells count="5">
    <mergeCell ref="B1:C1"/>
    <mergeCell ref="A32:F32"/>
    <mergeCell ref="A35:B35"/>
    <mergeCell ref="A36:B36"/>
    <mergeCell ref="A37:B3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9EF0A-71D2-4AE9-92E5-9D8B01AC9817}">
  <dimension ref="A1:H35"/>
  <sheetViews>
    <sheetView workbookViewId="0" topLeftCell="A5">
      <selection activeCell="D10" sqref="D10"/>
    </sheetView>
  </sheetViews>
  <sheetFormatPr defaultColWidth="9.140625" defaultRowHeight="15"/>
  <cols>
    <col min="1" max="1" width="26.8515625" style="0" customWidth="1"/>
    <col min="2" max="2" width="38.71093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6" s="1" customFormat="1" ht="24" customHeight="1">
      <c r="A1" s="32" t="s">
        <v>1</v>
      </c>
      <c r="B1" s="105" t="str">
        <f>'Wykaz procedur (przykład)'!D16</f>
        <v>Zdjęcie RTG dolnego odcinka przewodu pokarmowego (wlew kontrastowy)</v>
      </c>
      <c r="C1" s="105"/>
      <c r="D1" s="105"/>
      <c r="E1" s="105"/>
      <c r="F1" s="105"/>
    </row>
    <row r="2" spans="1:3" s="1" customFormat="1" ht="31.2" customHeight="1">
      <c r="A2" s="32" t="s">
        <v>112</v>
      </c>
      <c r="B2" s="56" t="str">
        <f>'Wykaz procedur (przykład)'!C16</f>
        <v>87.64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6</v>
      </c>
      <c r="G8" s="38">
        <f>'Słownik mat. (przykładowe ceny)'!E3</f>
        <v>0.45</v>
      </c>
      <c r="H8" s="38">
        <f>(F8/D8)*G8</f>
        <v>2.7</v>
      </c>
    </row>
    <row r="9" spans="1:8" s="33" customFormat="1" ht="30.6" customHeight="1">
      <c r="A9" s="15" t="str">
        <f>'Słownik mat. (przykładowe ceny)'!A7</f>
        <v>MG-RTG-005</v>
      </c>
      <c r="B9" s="15" t="str">
        <f>'Słownik mat. (przykładowe ceny)'!B7</f>
        <v>Klisza RTG o wymiarach 35 x 35 cm - opakowanie zawiera 100 szt.</v>
      </c>
      <c r="C9" s="61" t="str">
        <f>'Słownik mat. (przykładowe ceny)'!C7</f>
        <v>materiał do badań obrazowych</v>
      </c>
      <c r="D9" s="9">
        <v>1</v>
      </c>
      <c r="E9" s="9" t="str">
        <f>'Słownik mat. (przykładowe ceny)'!D7</f>
        <v>szt</v>
      </c>
      <c r="F9" s="9">
        <v>1</v>
      </c>
      <c r="G9" s="38">
        <f>'Słownik mat. (przykładowe ceny)'!E7</f>
        <v>2.32</v>
      </c>
      <c r="H9" s="38">
        <f aca="true" t="shared" si="0" ref="H9:H11">(F9/D9)*G9</f>
        <v>2.32</v>
      </c>
    </row>
    <row r="10" spans="1:8" s="33" customFormat="1" ht="58.8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33" customFormat="1" ht="30.6" customHeight="1">
      <c r="A13" s="15" t="str">
        <f>'Słownik mat. (przykładowe ceny)'!A14</f>
        <v>MG-RTG-012</v>
      </c>
      <c r="B13" s="15" t="str">
        <f>'Słownik mat. (przykładowe ceny)'!B14</f>
        <v>Prześcieradło nieprzemakalne</v>
      </c>
      <c r="C13" s="61" t="str">
        <f>'Słownik mat. (przykładowe ceny)'!C14</f>
        <v>materiał jednorazowy</v>
      </c>
      <c r="D13" s="9">
        <v>1</v>
      </c>
      <c r="E13" s="9" t="str">
        <f>'Słownik mat. (przykładowe ceny)'!D14</f>
        <v>szt</v>
      </c>
      <c r="F13" s="9">
        <v>1</v>
      </c>
      <c r="G13" s="38">
        <f>'Słownik mat. (przykładowe ceny)'!E14</f>
        <v>0.93</v>
      </c>
      <c r="H13" s="38">
        <f>(F13/D13)*G13</f>
        <v>0.93</v>
      </c>
    </row>
    <row r="14" spans="1:8" s="1" customFormat="1" ht="28.8">
      <c r="A14" s="15" t="str">
        <f>'Słownik mat. (przykładowe ceny)'!A16</f>
        <v>MG-RTG-014</v>
      </c>
      <c r="B14" s="15" t="str">
        <f>'Słownik mat. (przykładowe ceny)'!B16</f>
        <v>Prontobario colon - środek kontrastowy + kanka doodbytnicza</v>
      </c>
      <c r="C14" s="61" t="str">
        <f>'Słownik mat. (przykładowe ceny)'!C16</f>
        <v>środek kontrastowy</v>
      </c>
      <c r="D14" s="69">
        <v>1</v>
      </c>
      <c r="E14" s="9" t="str">
        <f>'Słownik mat. (przykładowe ceny)'!D16</f>
        <v>szt</v>
      </c>
      <c r="F14" s="69">
        <v>1</v>
      </c>
      <c r="G14" s="38">
        <f>'Słownik mat. (przykładowe ceny)'!E16</f>
        <v>23.56</v>
      </c>
      <c r="H14" s="38">
        <f>(F14/D14)*G14</f>
        <v>23.56</v>
      </c>
    </row>
    <row r="15" spans="1:8" s="42" customFormat="1" ht="31.8" customHeight="1">
      <c r="A15" s="39" t="s">
        <v>96</v>
      </c>
      <c r="B15" s="40"/>
      <c r="C15" s="40"/>
      <c r="D15" s="40"/>
      <c r="E15" s="40"/>
      <c r="F15" s="40"/>
      <c r="G15" s="40"/>
      <c r="H15" s="41">
        <f>SUM(H8:H14)</f>
        <v>30.01923875</v>
      </c>
    </row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pans="1:3" s="1" customFormat="1" ht="25.8" customHeight="1">
      <c r="A23" s="47" t="s">
        <v>119</v>
      </c>
      <c r="B23" s="49">
        <f>'Stawki wynagrodzeń (przykład)'!E27</f>
        <v>44.93603934166667</v>
      </c>
      <c r="C23" s="49">
        <f>B23/60</f>
        <v>0.7489339890277779</v>
      </c>
    </row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9">
        <v>1</v>
      </c>
      <c r="B27" s="52" t="str">
        <f>A21</f>
        <v>Lekarz radiolog</v>
      </c>
      <c r="C27" s="52">
        <v>1</v>
      </c>
      <c r="D27" s="9" t="s">
        <v>108</v>
      </c>
      <c r="E27" s="53">
        <v>50</v>
      </c>
      <c r="F27" s="54">
        <f>C21</f>
        <v>1.4258357934710446</v>
      </c>
      <c r="G27" s="54">
        <f>(E27/C27)*F27</f>
        <v>71.29178967355223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30</v>
      </c>
      <c r="F28" s="38">
        <f>C22</f>
        <v>0.7758293579166666</v>
      </c>
      <c r="G28" s="38">
        <f>(E28/C28)*F28</f>
        <v>23.2748807375</v>
      </c>
    </row>
    <row r="29" spans="1:7" s="33" customFormat="1" ht="26.4" customHeight="1">
      <c r="A29" s="9">
        <v>3</v>
      </c>
      <c r="B29" s="9" t="str">
        <f>A23</f>
        <v>Pielęgniarka</v>
      </c>
      <c r="C29" s="9">
        <v>1</v>
      </c>
      <c r="D29" s="9" t="s">
        <v>108</v>
      </c>
      <c r="E29" s="15">
        <v>30</v>
      </c>
      <c r="F29" s="38">
        <f>C23</f>
        <v>0.7489339890277779</v>
      </c>
      <c r="G29" s="38">
        <f>(E29/C29)*F29</f>
        <v>22.468019670833336</v>
      </c>
    </row>
    <row r="30" spans="1:7" s="42" customFormat="1" ht="27.6" customHeight="1">
      <c r="A30" s="100" t="s">
        <v>96</v>
      </c>
      <c r="B30" s="101"/>
      <c r="C30" s="101"/>
      <c r="D30" s="101"/>
      <c r="E30" s="101"/>
      <c r="F30" s="101"/>
      <c r="G30" s="41">
        <f>SUM(G27:G29)</f>
        <v>117.03469008188557</v>
      </c>
    </row>
    <row r="31" s="1" customFormat="1" ht="15"/>
    <row r="32" s="1" customFormat="1" ht="15"/>
    <row r="33" spans="1:3" s="1" customFormat="1" ht="27" customHeight="1">
      <c r="A33" s="102" t="s">
        <v>109</v>
      </c>
      <c r="B33" s="102"/>
      <c r="C33" s="45">
        <f>H15</f>
        <v>30.01923875</v>
      </c>
    </row>
    <row r="34" spans="1:3" s="1" customFormat="1" ht="27" customHeight="1">
      <c r="A34" s="103" t="s">
        <v>110</v>
      </c>
      <c r="B34" s="103"/>
      <c r="C34" s="48">
        <f>G30</f>
        <v>117.03469008188557</v>
      </c>
    </row>
    <row r="35" spans="1:3" s="32" customFormat="1" ht="27" customHeight="1">
      <c r="A35" s="104" t="s">
        <v>111</v>
      </c>
      <c r="B35" s="104"/>
      <c r="C35" s="55">
        <f>SUM(C33:C34)</f>
        <v>147.05392883188557</v>
      </c>
    </row>
  </sheetData>
  <mergeCells count="5">
    <mergeCell ref="A30:F30"/>
    <mergeCell ref="A33:B33"/>
    <mergeCell ref="A34:B34"/>
    <mergeCell ref="A35:B35"/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D3B0-1471-41ED-A365-E2054BF73E57}">
  <dimension ref="A1:L27"/>
  <sheetViews>
    <sheetView workbookViewId="0" topLeftCell="A4">
      <selection activeCell="F2" sqref="F2"/>
    </sheetView>
  </sheetViews>
  <sheetFormatPr defaultColWidth="9.140625" defaultRowHeight="15"/>
  <cols>
    <col min="1" max="1" width="5.140625" style="12" customWidth="1"/>
    <col min="2" max="2" width="23.7109375" style="12" customWidth="1"/>
    <col min="3" max="3" width="35.7109375" style="12" customWidth="1"/>
    <col min="4" max="4" width="22.7109375" style="12" customWidth="1"/>
    <col min="5" max="5" width="18.7109375" style="12" customWidth="1"/>
    <col min="6" max="6" width="18.00390625" style="12" customWidth="1"/>
    <col min="7" max="7" width="14.7109375" style="12" customWidth="1"/>
    <col min="8" max="8" width="13.00390625" style="12" customWidth="1"/>
    <col min="9" max="9" width="13.28125" style="12" customWidth="1"/>
    <col min="10" max="10" width="9.421875" style="12" bestFit="1" customWidth="1"/>
    <col min="11" max="11" width="11.421875" style="12" bestFit="1" customWidth="1"/>
    <col min="12" max="12" width="8.8515625" style="12" customWidth="1"/>
    <col min="13" max="13" width="11.421875" style="12" bestFit="1" customWidth="1"/>
    <col min="14" max="256" width="8.8515625" style="12" customWidth="1"/>
    <col min="257" max="257" width="5.140625" style="12" customWidth="1"/>
    <col min="258" max="258" width="23.7109375" style="12" customWidth="1"/>
    <col min="259" max="259" width="35.7109375" style="12" customWidth="1"/>
    <col min="260" max="260" width="22.7109375" style="12" customWidth="1"/>
    <col min="261" max="261" width="18.7109375" style="12" customWidth="1"/>
    <col min="262" max="262" width="18.00390625" style="12" customWidth="1"/>
    <col min="263" max="263" width="14.7109375" style="12" customWidth="1"/>
    <col min="264" max="264" width="9.8515625" style="12" bestFit="1" customWidth="1"/>
    <col min="265" max="265" width="10.8515625" style="12" bestFit="1" customWidth="1"/>
    <col min="266" max="512" width="8.8515625" style="12" customWidth="1"/>
    <col min="513" max="513" width="5.140625" style="12" customWidth="1"/>
    <col min="514" max="514" width="23.7109375" style="12" customWidth="1"/>
    <col min="515" max="515" width="35.7109375" style="12" customWidth="1"/>
    <col min="516" max="516" width="22.7109375" style="12" customWidth="1"/>
    <col min="517" max="517" width="18.7109375" style="12" customWidth="1"/>
    <col min="518" max="518" width="18.00390625" style="12" customWidth="1"/>
    <col min="519" max="519" width="14.7109375" style="12" customWidth="1"/>
    <col min="520" max="520" width="9.8515625" style="12" bestFit="1" customWidth="1"/>
    <col min="521" max="521" width="10.8515625" style="12" bestFit="1" customWidth="1"/>
    <col min="522" max="768" width="8.8515625" style="12" customWidth="1"/>
    <col min="769" max="769" width="5.140625" style="12" customWidth="1"/>
    <col min="770" max="770" width="23.7109375" style="12" customWidth="1"/>
    <col min="771" max="771" width="35.7109375" style="12" customWidth="1"/>
    <col min="772" max="772" width="22.7109375" style="12" customWidth="1"/>
    <col min="773" max="773" width="18.7109375" style="12" customWidth="1"/>
    <col min="774" max="774" width="18.00390625" style="12" customWidth="1"/>
    <col min="775" max="775" width="14.7109375" style="12" customWidth="1"/>
    <col min="776" max="776" width="9.8515625" style="12" bestFit="1" customWidth="1"/>
    <col min="777" max="777" width="10.8515625" style="12" bestFit="1" customWidth="1"/>
    <col min="778" max="1024" width="8.8515625" style="12" customWidth="1"/>
    <col min="1025" max="1025" width="5.140625" style="12" customWidth="1"/>
    <col min="1026" max="1026" width="23.7109375" style="12" customWidth="1"/>
    <col min="1027" max="1027" width="35.7109375" style="12" customWidth="1"/>
    <col min="1028" max="1028" width="22.7109375" style="12" customWidth="1"/>
    <col min="1029" max="1029" width="18.7109375" style="12" customWidth="1"/>
    <col min="1030" max="1030" width="18.00390625" style="12" customWidth="1"/>
    <col min="1031" max="1031" width="14.7109375" style="12" customWidth="1"/>
    <col min="1032" max="1032" width="9.8515625" style="12" bestFit="1" customWidth="1"/>
    <col min="1033" max="1033" width="10.8515625" style="12" bestFit="1" customWidth="1"/>
    <col min="1034" max="1280" width="8.8515625" style="12" customWidth="1"/>
    <col min="1281" max="1281" width="5.140625" style="12" customWidth="1"/>
    <col min="1282" max="1282" width="23.7109375" style="12" customWidth="1"/>
    <col min="1283" max="1283" width="35.7109375" style="12" customWidth="1"/>
    <col min="1284" max="1284" width="22.7109375" style="12" customWidth="1"/>
    <col min="1285" max="1285" width="18.7109375" style="12" customWidth="1"/>
    <col min="1286" max="1286" width="18.00390625" style="12" customWidth="1"/>
    <col min="1287" max="1287" width="14.7109375" style="12" customWidth="1"/>
    <col min="1288" max="1288" width="9.8515625" style="12" bestFit="1" customWidth="1"/>
    <col min="1289" max="1289" width="10.8515625" style="12" bestFit="1" customWidth="1"/>
    <col min="1290" max="1536" width="8.8515625" style="12" customWidth="1"/>
    <col min="1537" max="1537" width="5.140625" style="12" customWidth="1"/>
    <col min="1538" max="1538" width="23.7109375" style="12" customWidth="1"/>
    <col min="1539" max="1539" width="35.7109375" style="12" customWidth="1"/>
    <col min="1540" max="1540" width="22.7109375" style="12" customWidth="1"/>
    <col min="1541" max="1541" width="18.7109375" style="12" customWidth="1"/>
    <col min="1542" max="1542" width="18.00390625" style="12" customWidth="1"/>
    <col min="1543" max="1543" width="14.7109375" style="12" customWidth="1"/>
    <col min="1544" max="1544" width="9.8515625" style="12" bestFit="1" customWidth="1"/>
    <col min="1545" max="1545" width="10.8515625" style="12" bestFit="1" customWidth="1"/>
    <col min="1546" max="1792" width="8.8515625" style="12" customWidth="1"/>
    <col min="1793" max="1793" width="5.140625" style="12" customWidth="1"/>
    <col min="1794" max="1794" width="23.7109375" style="12" customWidth="1"/>
    <col min="1795" max="1795" width="35.7109375" style="12" customWidth="1"/>
    <col min="1796" max="1796" width="22.7109375" style="12" customWidth="1"/>
    <col min="1797" max="1797" width="18.7109375" style="12" customWidth="1"/>
    <col min="1798" max="1798" width="18.00390625" style="12" customWidth="1"/>
    <col min="1799" max="1799" width="14.7109375" style="12" customWidth="1"/>
    <col min="1800" max="1800" width="9.8515625" style="12" bestFit="1" customWidth="1"/>
    <col min="1801" max="1801" width="10.8515625" style="12" bestFit="1" customWidth="1"/>
    <col min="1802" max="2048" width="8.8515625" style="12" customWidth="1"/>
    <col min="2049" max="2049" width="5.140625" style="12" customWidth="1"/>
    <col min="2050" max="2050" width="23.7109375" style="12" customWidth="1"/>
    <col min="2051" max="2051" width="35.7109375" style="12" customWidth="1"/>
    <col min="2052" max="2052" width="22.7109375" style="12" customWidth="1"/>
    <col min="2053" max="2053" width="18.7109375" style="12" customWidth="1"/>
    <col min="2054" max="2054" width="18.00390625" style="12" customWidth="1"/>
    <col min="2055" max="2055" width="14.7109375" style="12" customWidth="1"/>
    <col min="2056" max="2056" width="9.8515625" style="12" bestFit="1" customWidth="1"/>
    <col min="2057" max="2057" width="10.8515625" style="12" bestFit="1" customWidth="1"/>
    <col min="2058" max="2304" width="8.8515625" style="12" customWidth="1"/>
    <col min="2305" max="2305" width="5.140625" style="12" customWidth="1"/>
    <col min="2306" max="2306" width="23.7109375" style="12" customWidth="1"/>
    <col min="2307" max="2307" width="35.7109375" style="12" customWidth="1"/>
    <col min="2308" max="2308" width="22.7109375" style="12" customWidth="1"/>
    <col min="2309" max="2309" width="18.7109375" style="12" customWidth="1"/>
    <col min="2310" max="2310" width="18.00390625" style="12" customWidth="1"/>
    <col min="2311" max="2311" width="14.7109375" style="12" customWidth="1"/>
    <col min="2312" max="2312" width="9.8515625" style="12" bestFit="1" customWidth="1"/>
    <col min="2313" max="2313" width="10.8515625" style="12" bestFit="1" customWidth="1"/>
    <col min="2314" max="2560" width="8.8515625" style="12" customWidth="1"/>
    <col min="2561" max="2561" width="5.140625" style="12" customWidth="1"/>
    <col min="2562" max="2562" width="23.7109375" style="12" customWidth="1"/>
    <col min="2563" max="2563" width="35.7109375" style="12" customWidth="1"/>
    <col min="2564" max="2564" width="22.7109375" style="12" customWidth="1"/>
    <col min="2565" max="2565" width="18.7109375" style="12" customWidth="1"/>
    <col min="2566" max="2566" width="18.00390625" style="12" customWidth="1"/>
    <col min="2567" max="2567" width="14.7109375" style="12" customWidth="1"/>
    <col min="2568" max="2568" width="9.8515625" style="12" bestFit="1" customWidth="1"/>
    <col min="2569" max="2569" width="10.8515625" style="12" bestFit="1" customWidth="1"/>
    <col min="2570" max="2816" width="8.8515625" style="12" customWidth="1"/>
    <col min="2817" max="2817" width="5.140625" style="12" customWidth="1"/>
    <col min="2818" max="2818" width="23.7109375" style="12" customWidth="1"/>
    <col min="2819" max="2819" width="35.7109375" style="12" customWidth="1"/>
    <col min="2820" max="2820" width="22.7109375" style="12" customWidth="1"/>
    <col min="2821" max="2821" width="18.7109375" style="12" customWidth="1"/>
    <col min="2822" max="2822" width="18.00390625" style="12" customWidth="1"/>
    <col min="2823" max="2823" width="14.7109375" style="12" customWidth="1"/>
    <col min="2824" max="2824" width="9.8515625" style="12" bestFit="1" customWidth="1"/>
    <col min="2825" max="2825" width="10.8515625" style="12" bestFit="1" customWidth="1"/>
    <col min="2826" max="3072" width="8.8515625" style="12" customWidth="1"/>
    <col min="3073" max="3073" width="5.140625" style="12" customWidth="1"/>
    <col min="3074" max="3074" width="23.7109375" style="12" customWidth="1"/>
    <col min="3075" max="3075" width="35.7109375" style="12" customWidth="1"/>
    <col min="3076" max="3076" width="22.7109375" style="12" customWidth="1"/>
    <col min="3077" max="3077" width="18.7109375" style="12" customWidth="1"/>
    <col min="3078" max="3078" width="18.00390625" style="12" customWidth="1"/>
    <col min="3079" max="3079" width="14.7109375" style="12" customWidth="1"/>
    <col min="3080" max="3080" width="9.8515625" style="12" bestFit="1" customWidth="1"/>
    <col min="3081" max="3081" width="10.8515625" style="12" bestFit="1" customWidth="1"/>
    <col min="3082" max="3328" width="8.8515625" style="12" customWidth="1"/>
    <col min="3329" max="3329" width="5.140625" style="12" customWidth="1"/>
    <col min="3330" max="3330" width="23.7109375" style="12" customWidth="1"/>
    <col min="3331" max="3331" width="35.7109375" style="12" customWidth="1"/>
    <col min="3332" max="3332" width="22.7109375" style="12" customWidth="1"/>
    <col min="3333" max="3333" width="18.7109375" style="12" customWidth="1"/>
    <col min="3334" max="3334" width="18.00390625" style="12" customWidth="1"/>
    <col min="3335" max="3335" width="14.7109375" style="12" customWidth="1"/>
    <col min="3336" max="3336" width="9.8515625" style="12" bestFit="1" customWidth="1"/>
    <col min="3337" max="3337" width="10.8515625" style="12" bestFit="1" customWidth="1"/>
    <col min="3338" max="3584" width="8.8515625" style="12" customWidth="1"/>
    <col min="3585" max="3585" width="5.140625" style="12" customWidth="1"/>
    <col min="3586" max="3586" width="23.7109375" style="12" customWidth="1"/>
    <col min="3587" max="3587" width="35.7109375" style="12" customWidth="1"/>
    <col min="3588" max="3588" width="22.7109375" style="12" customWidth="1"/>
    <col min="3589" max="3589" width="18.7109375" style="12" customWidth="1"/>
    <col min="3590" max="3590" width="18.00390625" style="12" customWidth="1"/>
    <col min="3591" max="3591" width="14.7109375" style="12" customWidth="1"/>
    <col min="3592" max="3592" width="9.8515625" style="12" bestFit="1" customWidth="1"/>
    <col min="3593" max="3593" width="10.8515625" style="12" bestFit="1" customWidth="1"/>
    <col min="3594" max="3840" width="8.8515625" style="12" customWidth="1"/>
    <col min="3841" max="3841" width="5.140625" style="12" customWidth="1"/>
    <col min="3842" max="3842" width="23.7109375" style="12" customWidth="1"/>
    <col min="3843" max="3843" width="35.7109375" style="12" customWidth="1"/>
    <col min="3844" max="3844" width="22.7109375" style="12" customWidth="1"/>
    <col min="3845" max="3845" width="18.7109375" style="12" customWidth="1"/>
    <col min="3846" max="3846" width="18.00390625" style="12" customWidth="1"/>
    <col min="3847" max="3847" width="14.7109375" style="12" customWidth="1"/>
    <col min="3848" max="3848" width="9.8515625" style="12" bestFit="1" customWidth="1"/>
    <col min="3849" max="3849" width="10.8515625" style="12" bestFit="1" customWidth="1"/>
    <col min="3850" max="4096" width="8.8515625" style="12" customWidth="1"/>
    <col min="4097" max="4097" width="5.140625" style="12" customWidth="1"/>
    <col min="4098" max="4098" width="23.7109375" style="12" customWidth="1"/>
    <col min="4099" max="4099" width="35.7109375" style="12" customWidth="1"/>
    <col min="4100" max="4100" width="22.7109375" style="12" customWidth="1"/>
    <col min="4101" max="4101" width="18.7109375" style="12" customWidth="1"/>
    <col min="4102" max="4102" width="18.00390625" style="12" customWidth="1"/>
    <col min="4103" max="4103" width="14.7109375" style="12" customWidth="1"/>
    <col min="4104" max="4104" width="9.8515625" style="12" bestFit="1" customWidth="1"/>
    <col min="4105" max="4105" width="10.8515625" style="12" bestFit="1" customWidth="1"/>
    <col min="4106" max="4352" width="8.8515625" style="12" customWidth="1"/>
    <col min="4353" max="4353" width="5.140625" style="12" customWidth="1"/>
    <col min="4354" max="4354" width="23.7109375" style="12" customWidth="1"/>
    <col min="4355" max="4355" width="35.7109375" style="12" customWidth="1"/>
    <col min="4356" max="4356" width="22.7109375" style="12" customWidth="1"/>
    <col min="4357" max="4357" width="18.7109375" style="12" customWidth="1"/>
    <col min="4358" max="4358" width="18.00390625" style="12" customWidth="1"/>
    <col min="4359" max="4359" width="14.7109375" style="12" customWidth="1"/>
    <col min="4360" max="4360" width="9.8515625" style="12" bestFit="1" customWidth="1"/>
    <col min="4361" max="4361" width="10.8515625" style="12" bestFit="1" customWidth="1"/>
    <col min="4362" max="4608" width="8.8515625" style="12" customWidth="1"/>
    <col min="4609" max="4609" width="5.140625" style="12" customWidth="1"/>
    <col min="4610" max="4610" width="23.7109375" style="12" customWidth="1"/>
    <col min="4611" max="4611" width="35.7109375" style="12" customWidth="1"/>
    <col min="4612" max="4612" width="22.7109375" style="12" customWidth="1"/>
    <col min="4613" max="4613" width="18.7109375" style="12" customWidth="1"/>
    <col min="4614" max="4614" width="18.00390625" style="12" customWidth="1"/>
    <col min="4615" max="4615" width="14.7109375" style="12" customWidth="1"/>
    <col min="4616" max="4616" width="9.8515625" style="12" bestFit="1" customWidth="1"/>
    <col min="4617" max="4617" width="10.8515625" style="12" bestFit="1" customWidth="1"/>
    <col min="4618" max="4864" width="8.8515625" style="12" customWidth="1"/>
    <col min="4865" max="4865" width="5.140625" style="12" customWidth="1"/>
    <col min="4866" max="4866" width="23.7109375" style="12" customWidth="1"/>
    <col min="4867" max="4867" width="35.7109375" style="12" customWidth="1"/>
    <col min="4868" max="4868" width="22.7109375" style="12" customWidth="1"/>
    <col min="4869" max="4869" width="18.7109375" style="12" customWidth="1"/>
    <col min="4870" max="4870" width="18.00390625" style="12" customWidth="1"/>
    <col min="4871" max="4871" width="14.7109375" style="12" customWidth="1"/>
    <col min="4872" max="4872" width="9.8515625" style="12" bestFit="1" customWidth="1"/>
    <col min="4873" max="4873" width="10.8515625" style="12" bestFit="1" customWidth="1"/>
    <col min="4874" max="5120" width="8.8515625" style="12" customWidth="1"/>
    <col min="5121" max="5121" width="5.140625" style="12" customWidth="1"/>
    <col min="5122" max="5122" width="23.7109375" style="12" customWidth="1"/>
    <col min="5123" max="5123" width="35.7109375" style="12" customWidth="1"/>
    <col min="5124" max="5124" width="22.7109375" style="12" customWidth="1"/>
    <col min="5125" max="5125" width="18.7109375" style="12" customWidth="1"/>
    <col min="5126" max="5126" width="18.00390625" style="12" customWidth="1"/>
    <col min="5127" max="5127" width="14.7109375" style="12" customWidth="1"/>
    <col min="5128" max="5128" width="9.8515625" style="12" bestFit="1" customWidth="1"/>
    <col min="5129" max="5129" width="10.8515625" style="12" bestFit="1" customWidth="1"/>
    <col min="5130" max="5376" width="8.8515625" style="12" customWidth="1"/>
    <col min="5377" max="5377" width="5.140625" style="12" customWidth="1"/>
    <col min="5378" max="5378" width="23.7109375" style="12" customWidth="1"/>
    <col min="5379" max="5379" width="35.7109375" style="12" customWidth="1"/>
    <col min="5380" max="5380" width="22.7109375" style="12" customWidth="1"/>
    <col min="5381" max="5381" width="18.7109375" style="12" customWidth="1"/>
    <col min="5382" max="5382" width="18.00390625" style="12" customWidth="1"/>
    <col min="5383" max="5383" width="14.7109375" style="12" customWidth="1"/>
    <col min="5384" max="5384" width="9.8515625" style="12" bestFit="1" customWidth="1"/>
    <col min="5385" max="5385" width="10.8515625" style="12" bestFit="1" customWidth="1"/>
    <col min="5386" max="5632" width="8.8515625" style="12" customWidth="1"/>
    <col min="5633" max="5633" width="5.140625" style="12" customWidth="1"/>
    <col min="5634" max="5634" width="23.7109375" style="12" customWidth="1"/>
    <col min="5635" max="5635" width="35.7109375" style="12" customWidth="1"/>
    <col min="5636" max="5636" width="22.7109375" style="12" customWidth="1"/>
    <col min="5637" max="5637" width="18.7109375" style="12" customWidth="1"/>
    <col min="5638" max="5638" width="18.00390625" style="12" customWidth="1"/>
    <col min="5639" max="5639" width="14.7109375" style="12" customWidth="1"/>
    <col min="5640" max="5640" width="9.8515625" style="12" bestFit="1" customWidth="1"/>
    <col min="5641" max="5641" width="10.8515625" style="12" bestFit="1" customWidth="1"/>
    <col min="5642" max="5888" width="8.8515625" style="12" customWidth="1"/>
    <col min="5889" max="5889" width="5.140625" style="12" customWidth="1"/>
    <col min="5890" max="5890" width="23.7109375" style="12" customWidth="1"/>
    <col min="5891" max="5891" width="35.7109375" style="12" customWidth="1"/>
    <col min="5892" max="5892" width="22.7109375" style="12" customWidth="1"/>
    <col min="5893" max="5893" width="18.7109375" style="12" customWidth="1"/>
    <col min="5894" max="5894" width="18.00390625" style="12" customWidth="1"/>
    <col min="5895" max="5895" width="14.7109375" style="12" customWidth="1"/>
    <col min="5896" max="5896" width="9.8515625" style="12" bestFit="1" customWidth="1"/>
    <col min="5897" max="5897" width="10.8515625" style="12" bestFit="1" customWidth="1"/>
    <col min="5898" max="6144" width="8.8515625" style="12" customWidth="1"/>
    <col min="6145" max="6145" width="5.140625" style="12" customWidth="1"/>
    <col min="6146" max="6146" width="23.7109375" style="12" customWidth="1"/>
    <col min="6147" max="6147" width="35.7109375" style="12" customWidth="1"/>
    <col min="6148" max="6148" width="22.7109375" style="12" customWidth="1"/>
    <col min="6149" max="6149" width="18.7109375" style="12" customWidth="1"/>
    <col min="6150" max="6150" width="18.00390625" style="12" customWidth="1"/>
    <col min="6151" max="6151" width="14.7109375" style="12" customWidth="1"/>
    <col min="6152" max="6152" width="9.8515625" style="12" bestFit="1" customWidth="1"/>
    <col min="6153" max="6153" width="10.8515625" style="12" bestFit="1" customWidth="1"/>
    <col min="6154" max="6400" width="8.8515625" style="12" customWidth="1"/>
    <col min="6401" max="6401" width="5.140625" style="12" customWidth="1"/>
    <col min="6402" max="6402" width="23.7109375" style="12" customWidth="1"/>
    <col min="6403" max="6403" width="35.7109375" style="12" customWidth="1"/>
    <col min="6404" max="6404" width="22.7109375" style="12" customWidth="1"/>
    <col min="6405" max="6405" width="18.7109375" style="12" customWidth="1"/>
    <col min="6406" max="6406" width="18.00390625" style="12" customWidth="1"/>
    <col min="6407" max="6407" width="14.7109375" style="12" customWidth="1"/>
    <col min="6408" max="6408" width="9.8515625" style="12" bestFit="1" customWidth="1"/>
    <col min="6409" max="6409" width="10.8515625" style="12" bestFit="1" customWidth="1"/>
    <col min="6410" max="6656" width="8.8515625" style="12" customWidth="1"/>
    <col min="6657" max="6657" width="5.140625" style="12" customWidth="1"/>
    <col min="6658" max="6658" width="23.7109375" style="12" customWidth="1"/>
    <col min="6659" max="6659" width="35.7109375" style="12" customWidth="1"/>
    <col min="6660" max="6660" width="22.7109375" style="12" customWidth="1"/>
    <col min="6661" max="6661" width="18.7109375" style="12" customWidth="1"/>
    <col min="6662" max="6662" width="18.00390625" style="12" customWidth="1"/>
    <col min="6663" max="6663" width="14.7109375" style="12" customWidth="1"/>
    <col min="6664" max="6664" width="9.8515625" style="12" bestFit="1" customWidth="1"/>
    <col min="6665" max="6665" width="10.8515625" style="12" bestFit="1" customWidth="1"/>
    <col min="6666" max="6912" width="8.8515625" style="12" customWidth="1"/>
    <col min="6913" max="6913" width="5.140625" style="12" customWidth="1"/>
    <col min="6914" max="6914" width="23.7109375" style="12" customWidth="1"/>
    <col min="6915" max="6915" width="35.7109375" style="12" customWidth="1"/>
    <col min="6916" max="6916" width="22.7109375" style="12" customWidth="1"/>
    <col min="6917" max="6917" width="18.7109375" style="12" customWidth="1"/>
    <col min="6918" max="6918" width="18.00390625" style="12" customWidth="1"/>
    <col min="6919" max="6919" width="14.7109375" style="12" customWidth="1"/>
    <col min="6920" max="6920" width="9.8515625" style="12" bestFit="1" customWidth="1"/>
    <col min="6921" max="6921" width="10.8515625" style="12" bestFit="1" customWidth="1"/>
    <col min="6922" max="7168" width="8.8515625" style="12" customWidth="1"/>
    <col min="7169" max="7169" width="5.140625" style="12" customWidth="1"/>
    <col min="7170" max="7170" width="23.7109375" style="12" customWidth="1"/>
    <col min="7171" max="7171" width="35.7109375" style="12" customWidth="1"/>
    <col min="7172" max="7172" width="22.7109375" style="12" customWidth="1"/>
    <col min="7173" max="7173" width="18.7109375" style="12" customWidth="1"/>
    <col min="7174" max="7174" width="18.00390625" style="12" customWidth="1"/>
    <col min="7175" max="7175" width="14.7109375" style="12" customWidth="1"/>
    <col min="7176" max="7176" width="9.8515625" style="12" bestFit="1" customWidth="1"/>
    <col min="7177" max="7177" width="10.8515625" style="12" bestFit="1" customWidth="1"/>
    <col min="7178" max="7424" width="8.8515625" style="12" customWidth="1"/>
    <col min="7425" max="7425" width="5.140625" style="12" customWidth="1"/>
    <col min="7426" max="7426" width="23.7109375" style="12" customWidth="1"/>
    <col min="7427" max="7427" width="35.7109375" style="12" customWidth="1"/>
    <col min="7428" max="7428" width="22.7109375" style="12" customWidth="1"/>
    <col min="7429" max="7429" width="18.7109375" style="12" customWidth="1"/>
    <col min="7430" max="7430" width="18.00390625" style="12" customWidth="1"/>
    <col min="7431" max="7431" width="14.7109375" style="12" customWidth="1"/>
    <col min="7432" max="7432" width="9.8515625" style="12" bestFit="1" customWidth="1"/>
    <col min="7433" max="7433" width="10.8515625" style="12" bestFit="1" customWidth="1"/>
    <col min="7434" max="7680" width="8.8515625" style="12" customWidth="1"/>
    <col min="7681" max="7681" width="5.140625" style="12" customWidth="1"/>
    <col min="7682" max="7682" width="23.7109375" style="12" customWidth="1"/>
    <col min="7683" max="7683" width="35.7109375" style="12" customWidth="1"/>
    <col min="7684" max="7684" width="22.7109375" style="12" customWidth="1"/>
    <col min="7685" max="7685" width="18.7109375" style="12" customWidth="1"/>
    <col min="7686" max="7686" width="18.00390625" style="12" customWidth="1"/>
    <col min="7687" max="7687" width="14.7109375" style="12" customWidth="1"/>
    <col min="7688" max="7688" width="9.8515625" style="12" bestFit="1" customWidth="1"/>
    <col min="7689" max="7689" width="10.8515625" style="12" bestFit="1" customWidth="1"/>
    <col min="7690" max="7936" width="8.8515625" style="12" customWidth="1"/>
    <col min="7937" max="7937" width="5.140625" style="12" customWidth="1"/>
    <col min="7938" max="7938" width="23.7109375" style="12" customWidth="1"/>
    <col min="7939" max="7939" width="35.7109375" style="12" customWidth="1"/>
    <col min="7940" max="7940" width="22.7109375" style="12" customWidth="1"/>
    <col min="7941" max="7941" width="18.7109375" style="12" customWidth="1"/>
    <col min="7942" max="7942" width="18.00390625" style="12" customWidth="1"/>
    <col min="7943" max="7943" width="14.7109375" style="12" customWidth="1"/>
    <col min="7944" max="7944" width="9.8515625" style="12" bestFit="1" customWidth="1"/>
    <col min="7945" max="7945" width="10.8515625" style="12" bestFit="1" customWidth="1"/>
    <col min="7946" max="8192" width="8.8515625" style="12" customWidth="1"/>
    <col min="8193" max="8193" width="5.140625" style="12" customWidth="1"/>
    <col min="8194" max="8194" width="23.7109375" style="12" customWidth="1"/>
    <col min="8195" max="8195" width="35.7109375" style="12" customWidth="1"/>
    <col min="8196" max="8196" width="22.7109375" style="12" customWidth="1"/>
    <col min="8197" max="8197" width="18.7109375" style="12" customWidth="1"/>
    <col min="8198" max="8198" width="18.00390625" style="12" customWidth="1"/>
    <col min="8199" max="8199" width="14.7109375" style="12" customWidth="1"/>
    <col min="8200" max="8200" width="9.8515625" style="12" bestFit="1" customWidth="1"/>
    <col min="8201" max="8201" width="10.8515625" style="12" bestFit="1" customWidth="1"/>
    <col min="8202" max="8448" width="8.8515625" style="12" customWidth="1"/>
    <col min="8449" max="8449" width="5.140625" style="12" customWidth="1"/>
    <col min="8450" max="8450" width="23.7109375" style="12" customWidth="1"/>
    <col min="8451" max="8451" width="35.7109375" style="12" customWidth="1"/>
    <col min="8452" max="8452" width="22.7109375" style="12" customWidth="1"/>
    <col min="8453" max="8453" width="18.7109375" style="12" customWidth="1"/>
    <col min="8454" max="8454" width="18.00390625" style="12" customWidth="1"/>
    <col min="8455" max="8455" width="14.7109375" style="12" customWidth="1"/>
    <col min="8456" max="8456" width="9.8515625" style="12" bestFit="1" customWidth="1"/>
    <col min="8457" max="8457" width="10.8515625" style="12" bestFit="1" customWidth="1"/>
    <col min="8458" max="8704" width="8.8515625" style="12" customWidth="1"/>
    <col min="8705" max="8705" width="5.140625" style="12" customWidth="1"/>
    <col min="8706" max="8706" width="23.7109375" style="12" customWidth="1"/>
    <col min="8707" max="8707" width="35.7109375" style="12" customWidth="1"/>
    <col min="8708" max="8708" width="22.7109375" style="12" customWidth="1"/>
    <col min="8709" max="8709" width="18.7109375" style="12" customWidth="1"/>
    <col min="8710" max="8710" width="18.00390625" style="12" customWidth="1"/>
    <col min="8711" max="8711" width="14.7109375" style="12" customWidth="1"/>
    <col min="8712" max="8712" width="9.8515625" style="12" bestFit="1" customWidth="1"/>
    <col min="8713" max="8713" width="10.8515625" style="12" bestFit="1" customWidth="1"/>
    <col min="8714" max="8960" width="8.8515625" style="12" customWidth="1"/>
    <col min="8961" max="8961" width="5.140625" style="12" customWidth="1"/>
    <col min="8962" max="8962" width="23.7109375" style="12" customWidth="1"/>
    <col min="8963" max="8963" width="35.7109375" style="12" customWidth="1"/>
    <col min="8964" max="8964" width="22.7109375" style="12" customWidth="1"/>
    <col min="8965" max="8965" width="18.7109375" style="12" customWidth="1"/>
    <col min="8966" max="8966" width="18.00390625" style="12" customWidth="1"/>
    <col min="8967" max="8967" width="14.7109375" style="12" customWidth="1"/>
    <col min="8968" max="8968" width="9.8515625" style="12" bestFit="1" customWidth="1"/>
    <col min="8969" max="8969" width="10.8515625" style="12" bestFit="1" customWidth="1"/>
    <col min="8970" max="9216" width="8.8515625" style="12" customWidth="1"/>
    <col min="9217" max="9217" width="5.140625" style="12" customWidth="1"/>
    <col min="9218" max="9218" width="23.7109375" style="12" customWidth="1"/>
    <col min="9219" max="9219" width="35.7109375" style="12" customWidth="1"/>
    <col min="9220" max="9220" width="22.7109375" style="12" customWidth="1"/>
    <col min="9221" max="9221" width="18.7109375" style="12" customWidth="1"/>
    <col min="9222" max="9222" width="18.00390625" style="12" customWidth="1"/>
    <col min="9223" max="9223" width="14.7109375" style="12" customWidth="1"/>
    <col min="9224" max="9224" width="9.8515625" style="12" bestFit="1" customWidth="1"/>
    <col min="9225" max="9225" width="10.8515625" style="12" bestFit="1" customWidth="1"/>
    <col min="9226" max="9472" width="8.8515625" style="12" customWidth="1"/>
    <col min="9473" max="9473" width="5.140625" style="12" customWidth="1"/>
    <col min="9474" max="9474" width="23.7109375" style="12" customWidth="1"/>
    <col min="9475" max="9475" width="35.7109375" style="12" customWidth="1"/>
    <col min="9476" max="9476" width="22.7109375" style="12" customWidth="1"/>
    <col min="9477" max="9477" width="18.7109375" style="12" customWidth="1"/>
    <col min="9478" max="9478" width="18.00390625" style="12" customWidth="1"/>
    <col min="9479" max="9479" width="14.7109375" style="12" customWidth="1"/>
    <col min="9480" max="9480" width="9.8515625" style="12" bestFit="1" customWidth="1"/>
    <col min="9481" max="9481" width="10.8515625" style="12" bestFit="1" customWidth="1"/>
    <col min="9482" max="9728" width="8.8515625" style="12" customWidth="1"/>
    <col min="9729" max="9729" width="5.140625" style="12" customWidth="1"/>
    <col min="9730" max="9730" width="23.7109375" style="12" customWidth="1"/>
    <col min="9731" max="9731" width="35.7109375" style="12" customWidth="1"/>
    <col min="9732" max="9732" width="22.7109375" style="12" customWidth="1"/>
    <col min="9733" max="9733" width="18.7109375" style="12" customWidth="1"/>
    <col min="9734" max="9734" width="18.00390625" style="12" customWidth="1"/>
    <col min="9735" max="9735" width="14.7109375" style="12" customWidth="1"/>
    <col min="9736" max="9736" width="9.8515625" style="12" bestFit="1" customWidth="1"/>
    <col min="9737" max="9737" width="10.8515625" style="12" bestFit="1" customWidth="1"/>
    <col min="9738" max="9984" width="8.8515625" style="12" customWidth="1"/>
    <col min="9985" max="9985" width="5.140625" style="12" customWidth="1"/>
    <col min="9986" max="9986" width="23.7109375" style="12" customWidth="1"/>
    <col min="9987" max="9987" width="35.7109375" style="12" customWidth="1"/>
    <col min="9988" max="9988" width="22.7109375" style="12" customWidth="1"/>
    <col min="9989" max="9989" width="18.7109375" style="12" customWidth="1"/>
    <col min="9990" max="9990" width="18.00390625" style="12" customWidth="1"/>
    <col min="9991" max="9991" width="14.7109375" style="12" customWidth="1"/>
    <col min="9992" max="9992" width="9.8515625" style="12" bestFit="1" customWidth="1"/>
    <col min="9993" max="9993" width="10.8515625" style="12" bestFit="1" customWidth="1"/>
    <col min="9994" max="10240" width="8.8515625" style="12" customWidth="1"/>
    <col min="10241" max="10241" width="5.140625" style="12" customWidth="1"/>
    <col min="10242" max="10242" width="23.7109375" style="12" customWidth="1"/>
    <col min="10243" max="10243" width="35.7109375" style="12" customWidth="1"/>
    <col min="10244" max="10244" width="22.7109375" style="12" customWidth="1"/>
    <col min="10245" max="10245" width="18.7109375" style="12" customWidth="1"/>
    <col min="10246" max="10246" width="18.00390625" style="12" customWidth="1"/>
    <col min="10247" max="10247" width="14.7109375" style="12" customWidth="1"/>
    <col min="10248" max="10248" width="9.8515625" style="12" bestFit="1" customWidth="1"/>
    <col min="10249" max="10249" width="10.8515625" style="12" bestFit="1" customWidth="1"/>
    <col min="10250" max="10496" width="8.8515625" style="12" customWidth="1"/>
    <col min="10497" max="10497" width="5.140625" style="12" customWidth="1"/>
    <col min="10498" max="10498" width="23.7109375" style="12" customWidth="1"/>
    <col min="10499" max="10499" width="35.7109375" style="12" customWidth="1"/>
    <col min="10500" max="10500" width="22.7109375" style="12" customWidth="1"/>
    <col min="10501" max="10501" width="18.7109375" style="12" customWidth="1"/>
    <col min="10502" max="10502" width="18.00390625" style="12" customWidth="1"/>
    <col min="10503" max="10503" width="14.7109375" style="12" customWidth="1"/>
    <col min="10504" max="10504" width="9.8515625" style="12" bestFit="1" customWidth="1"/>
    <col min="10505" max="10505" width="10.8515625" style="12" bestFit="1" customWidth="1"/>
    <col min="10506" max="10752" width="8.8515625" style="12" customWidth="1"/>
    <col min="10753" max="10753" width="5.140625" style="12" customWidth="1"/>
    <col min="10754" max="10754" width="23.7109375" style="12" customWidth="1"/>
    <col min="10755" max="10755" width="35.7109375" style="12" customWidth="1"/>
    <col min="10756" max="10756" width="22.7109375" style="12" customWidth="1"/>
    <col min="10757" max="10757" width="18.7109375" style="12" customWidth="1"/>
    <col min="10758" max="10758" width="18.00390625" style="12" customWidth="1"/>
    <col min="10759" max="10759" width="14.7109375" style="12" customWidth="1"/>
    <col min="10760" max="10760" width="9.8515625" style="12" bestFit="1" customWidth="1"/>
    <col min="10761" max="10761" width="10.8515625" style="12" bestFit="1" customWidth="1"/>
    <col min="10762" max="11008" width="8.8515625" style="12" customWidth="1"/>
    <col min="11009" max="11009" width="5.140625" style="12" customWidth="1"/>
    <col min="11010" max="11010" width="23.7109375" style="12" customWidth="1"/>
    <col min="11011" max="11011" width="35.7109375" style="12" customWidth="1"/>
    <col min="11012" max="11012" width="22.7109375" style="12" customWidth="1"/>
    <col min="11013" max="11013" width="18.7109375" style="12" customWidth="1"/>
    <col min="11014" max="11014" width="18.00390625" style="12" customWidth="1"/>
    <col min="11015" max="11015" width="14.7109375" style="12" customWidth="1"/>
    <col min="11016" max="11016" width="9.8515625" style="12" bestFit="1" customWidth="1"/>
    <col min="11017" max="11017" width="10.8515625" style="12" bestFit="1" customWidth="1"/>
    <col min="11018" max="11264" width="8.8515625" style="12" customWidth="1"/>
    <col min="11265" max="11265" width="5.140625" style="12" customWidth="1"/>
    <col min="11266" max="11266" width="23.7109375" style="12" customWidth="1"/>
    <col min="11267" max="11267" width="35.7109375" style="12" customWidth="1"/>
    <col min="11268" max="11268" width="22.7109375" style="12" customWidth="1"/>
    <col min="11269" max="11269" width="18.7109375" style="12" customWidth="1"/>
    <col min="11270" max="11270" width="18.00390625" style="12" customWidth="1"/>
    <col min="11271" max="11271" width="14.7109375" style="12" customWidth="1"/>
    <col min="11272" max="11272" width="9.8515625" style="12" bestFit="1" customWidth="1"/>
    <col min="11273" max="11273" width="10.8515625" style="12" bestFit="1" customWidth="1"/>
    <col min="11274" max="11520" width="8.8515625" style="12" customWidth="1"/>
    <col min="11521" max="11521" width="5.140625" style="12" customWidth="1"/>
    <col min="11522" max="11522" width="23.7109375" style="12" customWidth="1"/>
    <col min="11523" max="11523" width="35.7109375" style="12" customWidth="1"/>
    <col min="11524" max="11524" width="22.7109375" style="12" customWidth="1"/>
    <col min="11525" max="11525" width="18.7109375" style="12" customWidth="1"/>
    <col min="11526" max="11526" width="18.00390625" style="12" customWidth="1"/>
    <col min="11527" max="11527" width="14.7109375" style="12" customWidth="1"/>
    <col min="11528" max="11528" width="9.8515625" style="12" bestFit="1" customWidth="1"/>
    <col min="11529" max="11529" width="10.8515625" style="12" bestFit="1" customWidth="1"/>
    <col min="11530" max="11776" width="8.8515625" style="12" customWidth="1"/>
    <col min="11777" max="11777" width="5.140625" style="12" customWidth="1"/>
    <col min="11778" max="11778" width="23.7109375" style="12" customWidth="1"/>
    <col min="11779" max="11779" width="35.7109375" style="12" customWidth="1"/>
    <col min="11780" max="11780" width="22.7109375" style="12" customWidth="1"/>
    <col min="11781" max="11781" width="18.7109375" style="12" customWidth="1"/>
    <col min="11782" max="11782" width="18.00390625" style="12" customWidth="1"/>
    <col min="11783" max="11783" width="14.7109375" style="12" customWidth="1"/>
    <col min="11784" max="11784" width="9.8515625" style="12" bestFit="1" customWidth="1"/>
    <col min="11785" max="11785" width="10.8515625" style="12" bestFit="1" customWidth="1"/>
    <col min="11786" max="12032" width="8.8515625" style="12" customWidth="1"/>
    <col min="12033" max="12033" width="5.140625" style="12" customWidth="1"/>
    <col min="12034" max="12034" width="23.7109375" style="12" customWidth="1"/>
    <col min="12035" max="12035" width="35.7109375" style="12" customWidth="1"/>
    <col min="12036" max="12036" width="22.7109375" style="12" customWidth="1"/>
    <col min="12037" max="12037" width="18.7109375" style="12" customWidth="1"/>
    <col min="12038" max="12038" width="18.00390625" style="12" customWidth="1"/>
    <col min="12039" max="12039" width="14.7109375" style="12" customWidth="1"/>
    <col min="12040" max="12040" width="9.8515625" style="12" bestFit="1" customWidth="1"/>
    <col min="12041" max="12041" width="10.8515625" style="12" bestFit="1" customWidth="1"/>
    <col min="12042" max="12288" width="8.8515625" style="12" customWidth="1"/>
    <col min="12289" max="12289" width="5.140625" style="12" customWidth="1"/>
    <col min="12290" max="12290" width="23.7109375" style="12" customWidth="1"/>
    <col min="12291" max="12291" width="35.7109375" style="12" customWidth="1"/>
    <col min="12292" max="12292" width="22.7109375" style="12" customWidth="1"/>
    <col min="12293" max="12293" width="18.7109375" style="12" customWidth="1"/>
    <col min="12294" max="12294" width="18.00390625" style="12" customWidth="1"/>
    <col min="12295" max="12295" width="14.7109375" style="12" customWidth="1"/>
    <col min="12296" max="12296" width="9.8515625" style="12" bestFit="1" customWidth="1"/>
    <col min="12297" max="12297" width="10.8515625" style="12" bestFit="1" customWidth="1"/>
    <col min="12298" max="12544" width="8.8515625" style="12" customWidth="1"/>
    <col min="12545" max="12545" width="5.140625" style="12" customWidth="1"/>
    <col min="12546" max="12546" width="23.7109375" style="12" customWidth="1"/>
    <col min="12547" max="12547" width="35.7109375" style="12" customWidth="1"/>
    <col min="12548" max="12548" width="22.7109375" style="12" customWidth="1"/>
    <col min="12549" max="12549" width="18.7109375" style="12" customWidth="1"/>
    <col min="12550" max="12550" width="18.00390625" style="12" customWidth="1"/>
    <col min="12551" max="12551" width="14.7109375" style="12" customWidth="1"/>
    <col min="12552" max="12552" width="9.8515625" style="12" bestFit="1" customWidth="1"/>
    <col min="12553" max="12553" width="10.8515625" style="12" bestFit="1" customWidth="1"/>
    <col min="12554" max="12800" width="8.8515625" style="12" customWidth="1"/>
    <col min="12801" max="12801" width="5.140625" style="12" customWidth="1"/>
    <col min="12802" max="12802" width="23.7109375" style="12" customWidth="1"/>
    <col min="12803" max="12803" width="35.7109375" style="12" customWidth="1"/>
    <col min="12804" max="12804" width="22.7109375" style="12" customWidth="1"/>
    <col min="12805" max="12805" width="18.7109375" style="12" customWidth="1"/>
    <col min="12806" max="12806" width="18.00390625" style="12" customWidth="1"/>
    <col min="12807" max="12807" width="14.7109375" style="12" customWidth="1"/>
    <col min="12808" max="12808" width="9.8515625" style="12" bestFit="1" customWidth="1"/>
    <col min="12809" max="12809" width="10.8515625" style="12" bestFit="1" customWidth="1"/>
    <col min="12810" max="13056" width="8.8515625" style="12" customWidth="1"/>
    <col min="13057" max="13057" width="5.140625" style="12" customWidth="1"/>
    <col min="13058" max="13058" width="23.7109375" style="12" customWidth="1"/>
    <col min="13059" max="13059" width="35.7109375" style="12" customWidth="1"/>
    <col min="13060" max="13060" width="22.7109375" style="12" customWidth="1"/>
    <col min="13061" max="13061" width="18.7109375" style="12" customWidth="1"/>
    <col min="13062" max="13062" width="18.00390625" style="12" customWidth="1"/>
    <col min="13063" max="13063" width="14.7109375" style="12" customWidth="1"/>
    <col min="13064" max="13064" width="9.8515625" style="12" bestFit="1" customWidth="1"/>
    <col min="13065" max="13065" width="10.8515625" style="12" bestFit="1" customWidth="1"/>
    <col min="13066" max="13312" width="8.8515625" style="12" customWidth="1"/>
    <col min="13313" max="13313" width="5.140625" style="12" customWidth="1"/>
    <col min="13314" max="13314" width="23.7109375" style="12" customWidth="1"/>
    <col min="13315" max="13315" width="35.7109375" style="12" customWidth="1"/>
    <col min="13316" max="13316" width="22.7109375" style="12" customWidth="1"/>
    <col min="13317" max="13317" width="18.7109375" style="12" customWidth="1"/>
    <col min="13318" max="13318" width="18.00390625" style="12" customWidth="1"/>
    <col min="13319" max="13319" width="14.7109375" style="12" customWidth="1"/>
    <col min="13320" max="13320" width="9.8515625" style="12" bestFit="1" customWidth="1"/>
    <col min="13321" max="13321" width="10.8515625" style="12" bestFit="1" customWidth="1"/>
    <col min="13322" max="13568" width="8.8515625" style="12" customWidth="1"/>
    <col min="13569" max="13569" width="5.140625" style="12" customWidth="1"/>
    <col min="13570" max="13570" width="23.7109375" style="12" customWidth="1"/>
    <col min="13571" max="13571" width="35.7109375" style="12" customWidth="1"/>
    <col min="13572" max="13572" width="22.7109375" style="12" customWidth="1"/>
    <col min="13573" max="13573" width="18.7109375" style="12" customWidth="1"/>
    <col min="13574" max="13574" width="18.00390625" style="12" customWidth="1"/>
    <col min="13575" max="13575" width="14.7109375" style="12" customWidth="1"/>
    <col min="13576" max="13576" width="9.8515625" style="12" bestFit="1" customWidth="1"/>
    <col min="13577" max="13577" width="10.8515625" style="12" bestFit="1" customWidth="1"/>
    <col min="13578" max="13824" width="8.8515625" style="12" customWidth="1"/>
    <col min="13825" max="13825" width="5.140625" style="12" customWidth="1"/>
    <col min="13826" max="13826" width="23.7109375" style="12" customWidth="1"/>
    <col min="13827" max="13827" width="35.7109375" style="12" customWidth="1"/>
    <col min="13828" max="13828" width="22.7109375" style="12" customWidth="1"/>
    <col min="13829" max="13829" width="18.7109375" style="12" customWidth="1"/>
    <col min="13830" max="13830" width="18.00390625" style="12" customWidth="1"/>
    <col min="13831" max="13831" width="14.7109375" style="12" customWidth="1"/>
    <col min="13832" max="13832" width="9.8515625" style="12" bestFit="1" customWidth="1"/>
    <col min="13833" max="13833" width="10.8515625" style="12" bestFit="1" customWidth="1"/>
    <col min="13834" max="14080" width="8.8515625" style="12" customWidth="1"/>
    <col min="14081" max="14081" width="5.140625" style="12" customWidth="1"/>
    <col min="14082" max="14082" width="23.7109375" style="12" customWidth="1"/>
    <col min="14083" max="14083" width="35.7109375" style="12" customWidth="1"/>
    <col min="14084" max="14084" width="22.7109375" style="12" customWidth="1"/>
    <col min="14085" max="14085" width="18.7109375" style="12" customWidth="1"/>
    <col min="14086" max="14086" width="18.00390625" style="12" customWidth="1"/>
    <col min="14087" max="14087" width="14.7109375" style="12" customWidth="1"/>
    <col min="14088" max="14088" width="9.8515625" style="12" bestFit="1" customWidth="1"/>
    <col min="14089" max="14089" width="10.8515625" style="12" bestFit="1" customWidth="1"/>
    <col min="14090" max="14336" width="8.8515625" style="12" customWidth="1"/>
    <col min="14337" max="14337" width="5.140625" style="12" customWidth="1"/>
    <col min="14338" max="14338" width="23.7109375" style="12" customWidth="1"/>
    <col min="14339" max="14339" width="35.7109375" style="12" customWidth="1"/>
    <col min="14340" max="14340" width="22.7109375" style="12" customWidth="1"/>
    <col min="14341" max="14341" width="18.7109375" style="12" customWidth="1"/>
    <col min="14342" max="14342" width="18.00390625" style="12" customWidth="1"/>
    <col min="14343" max="14343" width="14.7109375" style="12" customWidth="1"/>
    <col min="14344" max="14344" width="9.8515625" style="12" bestFit="1" customWidth="1"/>
    <col min="14345" max="14345" width="10.8515625" style="12" bestFit="1" customWidth="1"/>
    <col min="14346" max="14592" width="8.8515625" style="12" customWidth="1"/>
    <col min="14593" max="14593" width="5.140625" style="12" customWidth="1"/>
    <col min="14594" max="14594" width="23.7109375" style="12" customWidth="1"/>
    <col min="14595" max="14595" width="35.7109375" style="12" customWidth="1"/>
    <col min="14596" max="14596" width="22.7109375" style="12" customWidth="1"/>
    <col min="14597" max="14597" width="18.7109375" style="12" customWidth="1"/>
    <col min="14598" max="14598" width="18.00390625" style="12" customWidth="1"/>
    <col min="14599" max="14599" width="14.7109375" style="12" customWidth="1"/>
    <col min="14600" max="14600" width="9.8515625" style="12" bestFit="1" customWidth="1"/>
    <col min="14601" max="14601" width="10.8515625" style="12" bestFit="1" customWidth="1"/>
    <col min="14602" max="14848" width="8.8515625" style="12" customWidth="1"/>
    <col min="14849" max="14849" width="5.140625" style="12" customWidth="1"/>
    <col min="14850" max="14850" width="23.7109375" style="12" customWidth="1"/>
    <col min="14851" max="14851" width="35.7109375" style="12" customWidth="1"/>
    <col min="14852" max="14852" width="22.7109375" style="12" customWidth="1"/>
    <col min="14853" max="14853" width="18.7109375" style="12" customWidth="1"/>
    <col min="14854" max="14854" width="18.00390625" style="12" customWidth="1"/>
    <col min="14855" max="14855" width="14.7109375" style="12" customWidth="1"/>
    <col min="14856" max="14856" width="9.8515625" style="12" bestFit="1" customWidth="1"/>
    <col min="14857" max="14857" width="10.8515625" style="12" bestFit="1" customWidth="1"/>
    <col min="14858" max="15104" width="8.8515625" style="12" customWidth="1"/>
    <col min="15105" max="15105" width="5.140625" style="12" customWidth="1"/>
    <col min="15106" max="15106" width="23.7109375" style="12" customWidth="1"/>
    <col min="15107" max="15107" width="35.7109375" style="12" customWidth="1"/>
    <col min="15108" max="15108" width="22.7109375" style="12" customWidth="1"/>
    <col min="15109" max="15109" width="18.7109375" style="12" customWidth="1"/>
    <col min="15110" max="15110" width="18.00390625" style="12" customWidth="1"/>
    <col min="15111" max="15111" width="14.7109375" style="12" customWidth="1"/>
    <col min="15112" max="15112" width="9.8515625" style="12" bestFit="1" customWidth="1"/>
    <col min="15113" max="15113" width="10.8515625" style="12" bestFit="1" customWidth="1"/>
    <col min="15114" max="15360" width="8.8515625" style="12" customWidth="1"/>
    <col min="15361" max="15361" width="5.140625" style="12" customWidth="1"/>
    <col min="15362" max="15362" width="23.7109375" style="12" customWidth="1"/>
    <col min="15363" max="15363" width="35.7109375" style="12" customWidth="1"/>
    <col min="15364" max="15364" width="22.7109375" style="12" customWidth="1"/>
    <col min="15365" max="15365" width="18.7109375" style="12" customWidth="1"/>
    <col min="15366" max="15366" width="18.00390625" style="12" customWidth="1"/>
    <col min="15367" max="15367" width="14.7109375" style="12" customWidth="1"/>
    <col min="15368" max="15368" width="9.8515625" style="12" bestFit="1" customWidth="1"/>
    <col min="15369" max="15369" width="10.8515625" style="12" bestFit="1" customWidth="1"/>
    <col min="15370" max="15616" width="8.8515625" style="12" customWidth="1"/>
    <col min="15617" max="15617" width="5.140625" style="12" customWidth="1"/>
    <col min="15618" max="15618" width="23.7109375" style="12" customWidth="1"/>
    <col min="15619" max="15619" width="35.7109375" style="12" customWidth="1"/>
    <col min="15620" max="15620" width="22.7109375" style="12" customWidth="1"/>
    <col min="15621" max="15621" width="18.7109375" style="12" customWidth="1"/>
    <col min="15622" max="15622" width="18.00390625" style="12" customWidth="1"/>
    <col min="15623" max="15623" width="14.7109375" style="12" customWidth="1"/>
    <col min="15624" max="15624" width="9.8515625" style="12" bestFit="1" customWidth="1"/>
    <col min="15625" max="15625" width="10.8515625" style="12" bestFit="1" customWidth="1"/>
    <col min="15626" max="15872" width="8.8515625" style="12" customWidth="1"/>
    <col min="15873" max="15873" width="5.140625" style="12" customWidth="1"/>
    <col min="15874" max="15874" width="23.7109375" style="12" customWidth="1"/>
    <col min="15875" max="15875" width="35.7109375" style="12" customWidth="1"/>
    <col min="15876" max="15876" width="22.7109375" style="12" customWidth="1"/>
    <col min="15877" max="15877" width="18.7109375" style="12" customWidth="1"/>
    <col min="15878" max="15878" width="18.00390625" style="12" customWidth="1"/>
    <col min="15879" max="15879" width="14.7109375" style="12" customWidth="1"/>
    <col min="15880" max="15880" width="9.8515625" style="12" bestFit="1" customWidth="1"/>
    <col min="15881" max="15881" width="10.8515625" style="12" bestFit="1" customWidth="1"/>
    <col min="15882" max="16128" width="8.8515625" style="12" customWidth="1"/>
    <col min="16129" max="16129" width="5.140625" style="12" customWidth="1"/>
    <col min="16130" max="16130" width="23.7109375" style="12" customWidth="1"/>
    <col min="16131" max="16131" width="35.7109375" style="12" customWidth="1"/>
    <col min="16132" max="16132" width="22.7109375" style="12" customWidth="1"/>
    <col min="16133" max="16133" width="18.7109375" style="12" customWidth="1"/>
    <col min="16134" max="16134" width="18.00390625" style="12" customWidth="1"/>
    <col min="16135" max="16135" width="14.7109375" style="12" customWidth="1"/>
    <col min="16136" max="16136" width="9.8515625" style="12" bestFit="1" customWidth="1"/>
    <col min="16137" max="16137" width="10.8515625" style="12" bestFit="1" customWidth="1"/>
    <col min="16138" max="16384" width="8.8515625" style="12" customWidth="1"/>
  </cols>
  <sheetData>
    <row r="1" spans="1:5" s="1" customFormat="1" ht="37.2" customHeight="1">
      <c r="A1" s="93" t="s">
        <v>190</v>
      </c>
      <c r="B1" s="93"/>
      <c r="C1" s="93"/>
      <c r="D1" s="93"/>
      <c r="E1" s="93"/>
    </row>
    <row r="2" spans="1:5" ht="49.8" customHeight="1">
      <c r="A2" s="29" t="s">
        <v>0</v>
      </c>
      <c r="B2" s="29" t="s">
        <v>70</v>
      </c>
      <c r="C2" s="29" t="s">
        <v>69</v>
      </c>
      <c r="D2" s="29" t="s">
        <v>68</v>
      </c>
      <c r="E2" s="29" t="s">
        <v>67</v>
      </c>
    </row>
    <row r="3" spans="1:12" ht="22.2" customHeight="1">
      <c r="A3" s="9">
        <v>1</v>
      </c>
      <c r="B3" s="27" t="s">
        <v>66</v>
      </c>
      <c r="C3" s="27" t="s">
        <v>55</v>
      </c>
      <c r="D3" s="28">
        <v>130021.533852</v>
      </c>
      <c r="E3" s="25">
        <f aca="true" t="shared" si="0" ref="E3:E13">D3*1.1991</f>
        <v>155908.8212419332</v>
      </c>
      <c r="F3" s="20"/>
      <c r="G3" s="20"/>
      <c r="H3" s="20"/>
      <c r="K3" s="24"/>
      <c r="L3" s="16"/>
    </row>
    <row r="4" spans="1:12" ht="22.2" customHeight="1">
      <c r="A4" s="9">
        <v>2</v>
      </c>
      <c r="B4" s="27" t="s">
        <v>65</v>
      </c>
      <c r="C4" s="27" t="s">
        <v>55</v>
      </c>
      <c r="D4" s="26">
        <v>136872.400416</v>
      </c>
      <c r="E4" s="25">
        <f t="shared" si="0"/>
        <v>164123.6953388256</v>
      </c>
      <c r="F4" s="20"/>
      <c r="G4" s="20"/>
      <c r="H4" s="20"/>
      <c r="K4" s="24"/>
      <c r="L4" s="16"/>
    </row>
    <row r="5" spans="1:12" ht="22.2" customHeight="1">
      <c r="A5" s="9">
        <v>3</v>
      </c>
      <c r="B5" s="27" t="s">
        <v>64</v>
      </c>
      <c r="C5" s="27" t="s">
        <v>55</v>
      </c>
      <c r="D5" s="26">
        <v>134075.4654</v>
      </c>
      <c r="E5" s="25">
        <f t="shared" si="0"/>
        <v>160769.89056114</v>
      </c>
      <c r="F5" s="20"/>
      <c r="G5" s="20"/>
      <c r="H5" s="20"/>
      <c r="K5" s="24"/>
      <c r="L5" s="16"/>
    </row>
    <row r="6" spans="1:12" ht="22.2" customHeight="1">
      <c r="A6" s="9">
        <v>4</v>
      </c>
      <c r="B6" s="27" t="s">
        <v>63</v>
      </c>
      <c r="C6" s="27" t="s">
        <v>55</v>
      </c>
      <c r="D6" s="26">
        <v>132415.25</v>
      </c>
      <c r="E6" s="25">
        <f t="shared" si="0"/>
        <v>158779.12627500002</v>
      </c>
      <c r="F6" s="20"/>
      <c r="G6" s="20"/>
      <c r="H6" s="20"/>
      <c r="K6" s="24"/>
      <c r="L6" s="16"/>
    </row>
    <row r="7" spans="1:12" ht="22.2" customHeight="1">
      <c r="A7" s="9">
        <v>5</v>
      </c>
      <c r="B7" s="27" t="s">
        <v>62</v>
      </c>
      <c r="C7" s="27" t="s">
        <v>55</v>
      </c>
      <c r="D7" s="26">
        <v>126141.365568</v>
      </c>
      <c r="E7" s="25">
        <f t="shared" si="0"/>
        <v>151256.1114525888</v>
      </c>
      <c r="F7" s="20"/>
      <c r="G7" s="20"/>
      <c r="H7" s="20"/>
      <c r="K7" s="24"/>
      <c r="L7" s="16"/>
    </row>
    <row r="8" spans="1:12" ht="22.2" customHeight="1">
      <c r="A8" s="9">
        <v>6</v>
      </c>
      <c r="B8" s="27" t="s">
        <v>61</v>
      </c>
      <c r="C8" s="27" t="s">
        <v>55</v>
      </c>
      <c r="D8" s="26">
        <v>132487.2807</v>
      </c>
      <c r="E8" s="25">
        <f t="shared" si="0"/>
        <v>158865.49828737002</v>
      </c>
      <c r="F8" s="20"/>
      <c r="G8" s="20"/>
      <c r="H8" s="20"/>
      <c r="K8" s="24"/>
      <c r="L8" s="16"/>
    </row>
    <row r="9" spans="1:12" ht="22.2" customHeight="1">
      <c r="A9" s="9">
        <v>7</v>
      </c>
      <c r="B9" s="27" t="s">
        <v>60</v>
      </c>
      <c r="C9" s="27" t="s">
        <v>55</v>
      </c>
      <c r="D9" s="26">
        <v>130558.104816</v>
      </c>
      <c r="E9" s="25">
        <f t="shared" si="0"/>
        <v>156552.22348486562</v>
      </c>
      <c r="F9" s="20"/>
      <c r="G9" s="20"/>
      <c r="H9" s="20"/>
      <c r="K9" s="24"/>
      <c r="L9" s="16"/>
    </row>
    <row r="10" spans="1:12" ht="22.2" customHeight="1">
      <c r="A10" s="9">
        <v>8</v>
      </c>
      <c r="B10" s="27" t="s">
        <v>59</v>
      </c>
      <c r="C10" s="27" t="s">
        <v>55</v>
      </c>
      <c r="D10" s="26">
        <v>145268.12</v>
      </c>
      <c r="E10" s="25">
        <f t="shared" si="0"/>
        <v>174191.002692</v>
      </c>
      <c r="F10" s="20"/>
      <c r="G10" s="20"/>
      <c r="H10" s="20"/>
      <c r="K10" s="24"/>
      <c r="L10" s="16"/>
    </row>
    <row r="11" spans="1:12" ht="22.2" customHeight="1">
      <c r="A11" s="9">
        <v>9</v>
      </c>
      <c r="B11" s="27" t="s">
        <v>58</v>
      </c>
      <c r="C11" s="27" t="s">
        <v>55</v>
      </c>
      <c r="D11" s="26">
        <v>158561.47</v>
      </c>
      <c r="E11" s="25">
        <f t="shared" si="0"/>
        <v>190131.05867700002</v>
      </c>
      <c r="F11" s="20"/>
      <c r="G11" s="20"/>
      <c r="H11" s="20"/>
      <c r="K11" s="24"/>
      <c r="L11" s="16"/>
    </row>
    <row r="12" spans="1:12" ht="22.2" customHeight="1">
      <c r="A12" s="9">
        <v>10</v>
      </c>
      <c r="B12" s="27" t="s">
        <v>57</v>
      </c>
      <c r="C12" s="27" t="s">
        <v>55</v>
      </c>
      <c r="D12" s="26">
        <v>140109.702288</v>
      </c>
      <c r="E12" s="25">
        <f t="shared" si="0"/>
        <v>168005.5440135408</v>
      </c>
      <c r="F12" s="20"/>
      <c r="G12" s="20"/>
      <c r="H12" s="20"/>
      <c r="K12" s="24"/>
      <c r="L12" s="16"/>
    </row>
    <row r="13" spans="1:12" ht="22.2" customHeight="1">
      <c r="A13" s="9">
        <v>11</v>
      </c>
      <c r="B13" s="27" t="s">
        <v>56</v>
      </c>
      <c r="C13" s="27" t="s">
        <v>55</v>
      </c>
      <c r="D13" s="26">
        <v>140302.014396</v>
      </c>
      <c r="E13" s="25">
        <f t="shared" si="0"/>
        <v>168236.1454622436</v>
      </c>
      <c r="F13" s="20"/>
      <c r="G13" s="20"/>
      <c r="H13" s="20"/>
      <c r="K13" s="24"/>
      <c r="L13" s="16"/>
    </row>
    <row r="14" spans="1:9" s="21" customFormat="1" ht="22.2" customHeight="1">
      <c r="A14" s="94" t="s">
        <v>80</v>
      </c>
      <c r="B14" s="95"/>
      <c r="C14" s="95"/>
      <c r="D14" s="96"/>
      <c r="E14" s="30">
        <f>SUM(E3:E13)/11/12/160</f>
        <v>85.55014760826268</v>
      </c>
      <c r="F14" s="23"/>
      <c r="H14" s="22"/>
      <c r="I14" s="22"/>
    </row>
    <row r="15" spans="1:5" s="1" customFormat="1" ht="25.2" customHeight="1">
      <c r="A15" s="9">
        <v>1</v>
      </c>
      <c r="B15" s="27" t="s">
        <v>72</v>
      </c>
      <c r="C15" s="27" t="s">
        <v>71</v>
      </c>
      <c r="D15" s="26">
        <v>75215.69</v>
      </c>
      <c r="E15" s="11">
        <f>D15*1.1991</f>
        <v>90191.133879</v>
      </c>
    </row>
    <row r="16" spans="1:5" s="1" customFormat="1" ht="25.2" customHeight="1">
      <c r="A16" s="9">
        <v>2</v>
      </c>
      <c r="B16" s="27" t="s">
        <v>73</v>
      </c>
      <c r="C16" s="27" t="s">
        <v>71</v>
      </c>
      <c r="D16" s="26">
        <v>73139.54</v>
      </c>
      <c r="E16" s="11">
        <f aca="true" t="shared" si="1" ref="E16:E22">D16*1.1991</f>
        <v>87701.622414</v>
      </c>
    </row>
    <row r="17" spans="1:5" s="1" customFormat="1" ht="25.2" customHeight="1">
      <c r="A17" s="9">
        <v>3</v>
      </c>
      <c r="B17" s="27" t="s">
        <v>74</v>
      </c>
      <c r="C17" s="27" t="s">
        <v>71</v>
      </c>
      <c r="D17" s="26">
        <v>77548.21</v>
      </c>
      <c r="E17" s="11">
        <f t="shared" si="1"/>
        <v>92988.05861100001</v>
      </c>
    </row>
    <row r="18" spans="1:5" s="1" customFormat="1" ht="25.2" customHeight="1">
      <c r="A18" s="9">
        <v>4</v>
      </c>
      <c r="B18" s="27" t="s">
        <v>75</v>
      </c>
      <c r="C18" s="27" t="s">
        <v>71</v>
      </c>
      <c r="D18" s="31">
        <v>75244.36</v>
      </c>
      <c r="E18" s="11">
        <f t="shared" si="1"/>
        <v>90225.512076</v>
      </c>
    </row>
    <row r="19" spans="1:5" s="1" customFormat="1" ht="25.2" customHeight="1">
      <c r="A19" s="9">
        <v>5</v>
      </c>
      <c r="B19" s="27" t="s">
        <v>76</v>
      </c>
      <c r="C19" s="27" t="s">
        <v>71</v>
      </c>
      <c r="D19" s="31">
        <v>74842.54</v>
      </c>
      <c r="E19" s="11">
        <f t="shared" si="1"/>
        <v>89743.689714</v>
      </c>
    </row>
    <row r="20" spans="1:5" s="1" customFormat="1" ht="25.2" customHeight="1">
      <c r="A20" s="9">
        <v>6</v>
      </c>
      <c r="B20" s="27" t="s">
        <v>77</v>
      </c>
      <c r="C20" s="27" t="s">
        <v>71</v>
      </c>
      <c r="D20" s="31">
        <v>75987.25</v>
      </c>
      <c r="E20" s="11">
        <f t="shared" si="1"/>
        <v>91116.31147500001</v>
      </c>
    </row>
    <row r="21" spans="1:5" s="1" customFormat="1" ht="25.2" customHeight="1">
      <c r="A21" s="9">
        <v>7</v>
      </c>
      <c r="B21" s="27" t="s">
        <v>78</v>
      </c>
      <c r="C21" s="27" t="s">
        <v>71</v>
      </c>
      <c r="D21" s="31">
        <v>73254.21</v>
      </c>
      <c r="E21" s="11">
        <f t="shared" si="1"/>
        <v>87839.12321100001</v>
      </c>
    </row>
    <row r="22" spans="1:5" s="1" customFormat="1" ht="25.2" customHeight="1">
      <c r="A22" s="9">
        <v>8</v>
      </c>
      <c r="B22" s="27" t="s">
        <v>79</v>
      </c>
      <c r="C22" s="27" t="s">
        <v>71</v>
      </c>
      <c r="D22" s="31">
        <v>71052.36</v>
      </c>
      <c r="E22" s="11">
        <f t="shared" si="1"/>
        <v>85198.88487600001</v>
      </c>
    </row>
    <row r="23" spans="1:5" s="1" customFormat="1" ht="27" customHeight="1">
      <c r="A23" s="94" t="s">
        <v>81</v>
      </c>
      <c r="B23" s="95"/>
      <c r="C23" s="95"/>
      <c r="D23" s="96"/>
      <c r="E23" s="30">
        <f>SUM(E15:E22)/8/12/160</f>
        <v>46.549761475</v>
      </c>
    </row>
    <row r="24" spans="1:11" s="1" customFormat="1" ht="25.2" customHeight="1">
      <c r="A24" s="62">
        <v>1</v>
      </c>
      <c r="B24" s="27" t="s">
        <v>120</v>
      </c>
      <c r="C24" s="27" t="s">
        <v>119</v>
      </c>
      <c r="D24" s="63">
        <v>74939.2</v>
      </c>
      <c r="E24" s="63">
        <f>D24*1.1991</f>
        <v>89859.59472</v>
      </c>
      <c r="K24" s="64"/>
    </row>
    <row r="25" spans="1:11" s="1" customFormat="1" ht="25.2" customHeight="1">
      <c r="A25" s="65">
        <v>2</v>
      </c>
      <c r="B25" s="27" t="s">
        <v>121</v>
      </c>
      <c r="C25" s="27" t="s">
        <v>119</v>
      </c>
      <c r="D25" s="66">
        <v>67898.92</v>
      </c>
      <c r="E25" s="63">
        <f aca="true" t="shared" si="2" ref="E25:E26">D25*1.1991</f>
        <v>81417.594972</v>
      </c>
      <c r="K25" s="64"/>
    </row>
    <row r="26" spans="1:11" s="1" customFormat="1" ht="25.2" customHeight="1">
      <c r="A26" s="65">
        <v>3</v>
      </c>
      <c r="B26" s="27" t="s">
        <v>122</v>
      </c>
      <c r="C26" s="27" t="s">
        <v>119</v>
      </c>
      <c r="D26" s="66">
        <v>73016.76</v>
      </c>
      <c r="E26" s="63">
        <f t="shared" si="2"/>
        <v>87554.396916</v>
      </c>
      <c r="K26" s="64"/>
    </row>
    <row r="27" spans="1:5" s="1" customFormat="1" ht="28.8" customHeight="1">
      <c r="A27" s="94" t="s">
        <v>123</v>
      </c>
      <c r="B27" s="95"/>
      <c r="C27" s="95"/>
      <c r="D27" s="96"/>
      <c r="E27" s="30">
        <f>(E24+E25+E26)/3/12/160</f>
        <v>44.93603934166667</v>
      </c>
    </row>
  </sheetData>
  <mergeCells count="4">
    <mergeCell ref="A1:E1"/>
    <mergeCell ref="A14:D14"/>
    <mergeCell ref="A23:D23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6DA1-3ECC-418D-B924-7FCEA906E74B}">
  <dimension ref="A1:H40"/>
  <sheetViews>
    <sheetView workbookViewId="0" topLeftCell="A7">
      <selection activeCell="C13" sqref="C13"/>
    </sheetView>
  </sheetViews>
  <sheetFormatPr defaultColWidth="9.140625" defaultRowHeight="15"/>
  <cols>
    <col min="1" max="1" width="26.8515625" style="0" customWidth="1"/>
    <col min="2" max="2" width="40.281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(przykład)'!D17</f>
        <v>Cystografia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(przykład)'!C17</f>
        <v>87.77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6</v>
      </c>
      <c r="G8" s="38">
        <f>'Słownik mat. (przykładowe ceny)'!E3</f>
        <v>0.45</v>
      </c>
      <c r="H8" s="38">
        <f>(F8/D8)*G8</f>
        <v>2.7</v>
      </c>
    </row>
    <row r="9" spans="1:8" s="33" customFormat="1" ht="30.6" customHeight="1">
      <c r="A9" s="15" t="str">
        <f>'Słownik mat. (przykładowe ceny)'!A17</f>
        <v>MG-RTG-015</v>
      </c>
      <c r="B9" s="15" t="str">
        <f>'Słownik mat. (przykładowe ceny)'!B17</f>
        <v>0,9% NaCl-  flakon 100 ml.</v>
      </c>
      <c r="C9" s="61" t="str">
        <f>'Słownik mat. (przykładowe ceny)'!C17</f>
        <v>płyn infuzyjny</v>
      </c>
      <c r="D9" s="9">
        <v>1</v>
      </c>
      <c r="E9" s="9" t="str">
        <f>'Słownik mat. (przykładowe ceny)'!D17</f>
        <v>flakon</v>
      </c>
      <c r="F9" s="9">
        <v>1</v>
      </c>
      <c r="G9" s="38">
        <f>'Słownik mat. (przykładowe ceny)'!E17</f>
        <v>1.28</v>
      </c>
      <c r="H9" s="38">
        <f aca="true" t="shared" si="0" ref="H9:H12">(F9/D9)*G9</f>
        <v>1.28</v>
      </c>
    </row>
    <row r="10" spans="1:8" s="33" customFormat="1" ht="30.6" customHeight="1">
      <c r="A10" s="15" t="str">
        <f>'Słownik mat. (przykładowe ceny)'!A18</f>
        <v>MG-RTG-016</v>
      </c>
      <c r="B10" s="15" t="str">
        <f>'Słownik mat. (przykładowe ceny)'!B18</f>
        <v>Cewnik Foleya "18" silikonowany</v>
      </c>
      <c r="C10" s="61" t="str">
        <f>'Słownik mat. (przykładowe ceny)'!C18</f>
        <v>materiał jednorazowy</v>
      </c>
      <c r="D10" s="9">
        <v>1</v>
      </c>
      <c r="E10" s="9" t="str">
        <f>'Słownik mat. (przykładowe ceny)'!D18</f>
        <v>szt</v>
      </c>
      <c r="F10" s="9">
        <v>1</v>
      </c>
      <c r="G10" s="38">
        <f>'Słownik mat. (przykładowe ceny)'!E18</f>
        <v>2.05</v>
      </c>
      <c r="H10" s="38">
        <f t="shared" si="0"/>
        <v>2.05</v>
      </c>
    </row>
    <row r="11" spans="1:8" s="33" customFormat="1" ht="30.6" customHeight="1">
      <c r="A11" s="15" t="str">
        <f>'Słownik mat. (przykładowe ceny)'!A19</f>
        <v>MG-RTG-017</v>
      </c>
      <c r="B11" s="15" t="str">
        <f>'Słownik mat. (przykładowe ceny)'!B19</f>
        <v>Strzykawka 100 ml</v>
      </c>
      <c r="C11" s="61" t="str">
        <f>'Słownik mat. (przykładowe ceny)'!C19</f>
        <v>materiał jednorazowy</v>
      </c>
      <c r="D11" s="9">
        <v>1</v>
      </c>
      <c r="E11" s="9" t="str">
        <f>'Słownik mat. (przykładowe ceny)'!D19</f>
        <v>szt</v>
      </c>
      <c r="F11" s="9">
        <v>1</v>
      </c>
      <c r="G11" s="38">
        <f>'Słownik mat. (przykładowe ceny)'!E19</f>
        <v>2.85</v>
      </c>
      <c r="H11" s="38">
        <f t="shared" si="0"/>
        <v>2.85</v>
      </c>
    </row>
    <row r="12" spans="1:8" s="33" customFormat="1" ht="30.6" customHeight="1">
      <c r="A12" s="15" t="str">
        <f>'Słownik mat. (przykładowe ceny)'!A20</f>
        <v>MG-RTG-018</v>
      </c>
      <c r="B12" s="15" t="str">
        <f>'Słownik mat. (przykładowe ceny)'!B20</f>
        <v>Igła j/u 1,2</v>
      </c>
      <c r="C12" s="61" t="str">
        <f>'Słownik mat. (przykładowe ceny)'!C20</f>
        <v>materiał jednorazowy</v>
      </c>
      <c r="D12" s="9">
        <v>100</v>
      </c>
      <c r="E12" s="9" t="str">
        <f>'Słownik mat. (przykładowe ceny)'!D20</f>
        <v>opakowanie</v>
      </c>
      <c r="F12" s="9">
        <v>1</v>
      </c>
      <c r="G12" s="38">
        <f>'Słownik mat. (przykładowe ceny)'!E20</f>
        <v>5.25</v>
      </c>
      <c r="H12" s="38">
        <f t="shared" si="0"/>
        <v>0.0525</v>
      </c>
    </row>
    <row r="13" spans="1:8" s="33" customFormat="1" ht="30.6" customHeight="1">
      <c r="A13" s="15" t="str">
        <f>'Słownik mat. (przykładowe ceny)'!A7</f>
        <v>MG-RTG-005</v>
      </c>
      <c r="B13" s="15" t="str">
        <f>'Słownik mat. (przykładowe ceny)'!B7</f>
        <v>Klisza RTG o wymiarach 35 x 35 cm - opakowanie zawiera 100 szt.</v>
      </c>
      <c r="C13" s="61" t="str">
        <f>'Słownik mat. (przykładowe ceny)'!C7</f>
        <v>materiał do badań obrazowych</v>
      </c>
      <c r="D13" s="9">
        <v>1</v>
      </c>
      <c r="E13" s="9" t="str">
        <f>'Słownik mat. (przykładowe ceny)'!D7</f>
        <v>szt</v>
      </c>
      <c r="F13" s="9">
        <v>1</v>
      </c>
      <c r="G13" s="38">
        <f>'Słownik mat. (przykładowe ceny)'!E7</f>
        <v>2.32</v>
      </c>
      <c r="H13" s="38">
        <f aca="true" t="shared" si="1" ref="H13:H15">(F13/D13)*G13</f>
        <v>2.32</v>
      </c>
    </row>
    <row r="14" spans="1:8" s="33" customFormat="1" ht="48.6" customHeight="1">
      <c r="A14" s="15" t="str">
        <f>'Słownik mat. (przykładowe ceny)'!A11</f>
        <v>MG-RTG-009</v>
      </c>
      <c r="B14" s="15" t="str">
        <f>'Słownik mat. (przykładowe ceny)'!B11</f>
        <v>Utrwalacz Carestream Kodak RP X-OMAT LG RTG. Opakowanie zawiera 20 l. 1 litr odczynnika = średnio około 80 wykonanych badań.</v>
      </c>
      <c r="C14" s="61" t="str">
        <f>'Słownik mat. (przykładowe ceny)'!C11</f>
        <v>odczynnik do badań obrazowych</v>
      </c>
      <c r="D14" s="9">
        <v>1600</v>
      </c>
      <c r="E14" s="9" t="str">
        <f>'Słownik mat. (przykładowe ceny)'!D11</f>
        <v>opakowanie</v>
      </c>
      <c r="F14" s="9">
        <v>1</v>
      </c>
      <c r="G14" s="38">
        <f>'Słownik mat. (przykładowe ceny)'!E11</f>
        <v>136.04</v>
      </c>
      <c r="H14" s="38">
        <f t="shared" si="1"/>
        <v>0.085025</v>
      </c>
    </row>
    <row r="15" spans="1:8" s="33" customFormat="1" ht="43.8" customHeight="1">
      <c r="A15" s="15" t="str">
        <f>'Słownik mat. (przykładowe ceny)'!A12</f>
        <v>MG-RTG-010</v>
      </c>
      <c r="B15" s="15" t="str">
        <f>'Słownik mat. (przykładowe ceny)'!B12</f>
        <v>Wywoływacz Carestream Kodak X-OMAT EX2. Opakowanie zawiera 20 l. 1 litr odczynnika = średnio około 80 wykonanych badań.</v>
      </c>
      <c r="C15" s="61" t="str">
        <f>'Słownik mat. (przykładowe ceny)'!C12</f>
        <v>odczynnik do badań obrazowych</v>
      </c>
      <c r="D15" s="9">
        <v>1600</v>
      </c>
      <c r="E15" s="9" t="str">
        <f>'Słownik mat. (przykładowe ceny)'!D12</f>
        <v>opakowanie</v>
      </c>
      <c r="F15" s="9">
        <v>1</v>
      </c>
      <c r="G15" s="38">
        <f>'Słownik mat. (przykładowe ceny)'!E12</f>
        <v>225.03</v>
      </c>
      <c r="H15" s="38">
        <f t="shared" si="1"/>
        <v>0.14064375</v>
      </c>
    </row>
    <row r="16" spans="1:8" s="33" customFormat="1" ht="33.6" customHeight="1">
      <c r="A16" s="15" t="str">
        <f>'Słownik mat. (przykładowe ceny)'!A13</f>
        <v>MG-RTG-011</v>
      </c>
      <c r="B16" s="15" t="str">
        <f>'Słownik mat. (przykładowe ceny)'!B13</f>
        <v>Szara koperta do dużych zdjęć. Opakowanie zawiera 1.000 szt.</v>
      </c>
      <c r="C16" s="61" t="str">
        <f>'Słownik mat. (przykładowe ceny)'!C13</f>
        <v>materiał niemedyczny</v>
      </c>
      <c r="D16" s="9">
        <v>1000</v>
      </c>
      <c r="E16" s="9" t="str">
        <f>'Słownik mat. (przykładowe ceny)'!D13</f>
        <v>opakowanie</v>
      </c>
      <c r="F16" s="9">
        <v>1</v>
      </c>
      <c r="G16" s="38">
        <f>'Słownik mat. (przykładowe ceny)'!E13</f>
        <v>283.57</v>
      </c>
      <c r="H16" s="38">
        <f>(F16/D16)*G16</f>
        <v>0.28357</v>
      </c>
    </row>
    <row r="17" spans="1:8" s="33" customFormat="1" ht="30.6" customHeight="1">
      <c r="A17" s="15" t="str">
        <f>'Słownik mat. (przykładowe ceny)'!A14</f>
        <v>MG-RTG-012</v>
      </c>
      <c r="B17" s="15" t="str">
        <f>'Słownik mat. (przykładowe ceny)'!B14</f>
        <v>Prześcieradło nieprzemakalne</v>
      </c>
      <c r="C17" s="61" t="str">
        <f>'Słownik mat. (przykładowe ceny)'!C14</f>
        <v>materiał jednorazowy</v>
      </c>
      <c r="D17" s="9">
        <v>1</v>
      </c>
      <c r="E17" s="9" t="str">
        <f>'Słownik mat. (przykładowe ceny)'!D14</f>
        <v>szt</v>
      </c>
      <c r="F17" s="9">
        <v>1</v>
      </c>
      <c r="G17" s="38">
        <f>'Słownik mat. (przykładowe ceny)'!E14</f>
        <v>0.93</v>
      </c>
      <c r="H17" s="38">
        <f>(F17/D17)*G17</f>
        <v>0.93</v>
      </c>
    </row>
    <row r="18" spans="1:8" s="42" customFormat="1" ht="31.8" customHeight="1">
      <c r="A18" s="39" t="s">
        <v>96</v>
      </c>
      <c r="B18" s="40"/>
      <c r="C18" s="40"/>
      <c r="D18" s="40"/>
      <c r="E18" s="40"/>
      <c r="F18" s="40"/>
      <c r="G18" s="40"/>
      <c r="H18" s="41">
        <f>SUM(H8:H17)</f>
        <v>12.69173875</v>
      </c>
    </row>
    <row r="19" s="1" customFormat="1" ht="15"/>
    <row r="20" s="1" customFormat="1" ht="15"/>
    <row r="21" s="1" customFormat="1" ht="15"/>
    <row r="22" s="1" customFormat="1" ht="15"/>
    <row r="23" s="1" customFormat="1" ht="15">
      <c r="A23" s="32" t="s">
        <v>97</v>
      </c>
    </row>
    <row r="24" spans="1:3" s="1" customFormat="1" ht="18.6" customHeight="1">
      <c r="A24" s="32" t="s">
        <v>98</v>
      </c>
      <c r="B24" s="43" t="s">
        <v>99</v>
      </c>
      <c r="C24" s="43" t="s">
        <v>100</v>
      </c>
    </row>
    <row r="25" spans="1:3" s="1" customFormat="1" ht="22.8" customHeight="1">
      <c r="A25" s="44" t="s">
        <v>101</v>
      </c>
      <c r="B25" s="45">
        <f>'Stawki wynagrodzeń (przykład)'!E14</f>
        <v>85.55014760826268</v>
      </c>
      <c r="C25" s="46">
        <f>B25/60</f>
        <v>1.4258357934710446</v>
      </c>
    </row>
    <row r="26" spans="1:3" s="1" customFormat="1" ht="22.8" customHeight="1">
      <c r="A26" s="47" t="s">
        <v>71</v>
      </c>
      <c r="B26" s="48">
        <f>'Stawki wynagrodzeń (przykład)'!E23</f>
        <v>46.549761475</v>
      </c>
      <c r="C26" s="49">
        <f aca="true" t="shared" si="2" ref="C26">B26/60</f>
        <v>0.7758293579166666</v>
      </c>
    </row>
    <row r="27" spans="1:3" s="1" customFormat="1" ht="25.8" customHeight="1">
      <c r="A27" s="47" t="s">
        <v>119</v>
      </c>
      <c r="B27" s="49">
        <f>'Stawki wynagrodzeń (przykład)'!E27</f>
        <v>44.93603934166667</v>
      </c>
      <c r="C27" s="49">
        <f>B27/60</f>
        <v>0.7489339890277779</v>
      </c>
    </row>
    <row r="28" s="1" customFormat="1" ht="25.8" customHeight="1"/>
    <row r="29" s="1" customFormat="1" ht="25.8" customHeight="1"/>
    <row r="30" spans="1:7" s="33" customFormat="1" ht="45" customHeight="1">
      <c r="A30" s="13" t="s">
        <v>102</v>
      </c>
      <c r="B30" s="13" t="s">
        <v>103</v>
      </c>
      <c r="C30" s="13" t="s">
        <v>84</v>
      </c>
      <c r="D30" s="13" t="s">
        <v>104</v>
      </c>
      <c r="E30" s="13" t="s">
        <v>105</v>
      </c>
      <c r="F30" s="13" t="s">
        <v>106</v>
      </c>
      <c r="G30" s="13" t="s">
        <v>87</v>
      </c>
    </row>
    <row r="31" spans="1:7" s="33" customFormat="1" ht="15" customHeight="1">
      <c r="A31" s="50"/>
      <c r="B31" s="34" t="s">
        <v>89</v>
      </c>
      <c r="C31" s="34" t="s">
        <v>91</v>
      </c>
      <c r="D31" s="34" t="s">
        <v>92</v>
      </c>
      <c r="E31" s="34" t="s">
        <v>93</v>
      </c>
      <c r="F31" s="34" t="s">
        <v>94</v>
      </c>
      <c r="G31" s="35" t="s">
        <v>107</v>
      </c>
    </row>
    <row r="32" spans="1:7" s="33" customFormat="1" ht="26.4" customHeight="1">
      <c r="A32" s="51">
        <v>1</v>
      </c>
      <c r="B32" s="52" t="str">
        <f>A25</f>
        <v>Lekarz radiolog</v>
      </c>
      <c r="C32" s="52">
        <v>1</v>
      </c>
      <c r="D32" s="9" t="s">
        <v>108</v>
      </c>
      <c r="E32" s="53">
        <v>30</v>
      </c>
      <c r="F32" s="54">
        <f>C25</f>
        <v>1.4258357934710446</v>
      </c>
      <c r="G32" s="54">
        <f>(E32/C32)*F32</f>
        <v>42.77507380413134</v>
      </c>
    </row>
    <row r="33" spans="1:7" s="33" customFormat="1" ht="26.4" customHeight="1">
      <c r="A33" s="9">
        <v>2</v>
      </c>
      <c r="B33" s="9" t="str">
        <f>A26</f>
        <v>Technik radiologii</v>
      </c>
      <c r="C33" s="9">
        <v>1</v>
      </c>
      <c r="D33" s="9" t="s">
        <v>108</v>
      </c>
      <c r="E33" s="15">
        <v>15</v>
      </c>
      <c r="F33" s="38">
        <f>C26</f>
        <v>0.7758293579166666</v>
      </c>
      <c r="G33" s="38">
        <f>(E33/C33)*F33</f>
        <v>11.63744036875</v>
      </c>
    </row>
    <row r="34" spans="1:7" s="33" customFormat="1" ht="26.4" customHeight="1">
      <c r="A34" s="51">
        <v>3</v>
      </c>
      <c r="B34" s="52" t="str">
        <f>A27</f>
        <v>Pielęgniarka</v>
      </c>
      <c r="C34" s="52">
        <v>1</v>
      </c>
      <c r="D34" s="9" t="s">
        <v>108</v>
      </c>
      <c r="E34" s="53">
        <v>15</v>
      </c>
      <c r="F34" s="54">
        <f>C27</f>
        <v>0.7489339890277779</v>
      </c>
      <c r="G34" s="54">
        <f>(E34/C34)*F34</f>
        <v>11.234009835416668</v>
      </c>
    </row>
    <row r="35" spans="1:7" s="42" customFormat="1" ht="27.6" customHeight="1">
      <c r="A35" s="100" t="s">
        <v>96</v>
      </c>
      <c r="B35" s="101"/>
      <c r="C35" s="101"/>
      <c r="D35" s="101"/>
      <c r="E35" s="101"/>
      <c r="F35" s="101"/>
      <c r="G35" s="41">
        <f>SUM(G32:G34)</f>
        <v>65.646524008298</v>
      </c>
    </row>
    <row r="36" s="1" customFormat="1" ht="15"/>
    <row r="37" s="1" customFormat="1" ht="15"/>
    <row r="38" spans="1:3" s="1" customFormat="1" ht="27" customHeight="1">
      <c r="A38" s="102" t="s">
        <v>109</v>
      </c>
      <c r="B38" s="102"/>
      <c r="C38" s="45">
        <f>H18</f>
        <v>12.69173875</v>
      </c>
    </row>
    <row r="39" spans="1:3" s="1" customFormat="1" ht="27" customHeight="1">
      <c r="A39" s="103" t="s">
        <v>110</v>
      </c>
      <c r="B39" s="103"/>
      <c r="C39" s="48">
        <f>G35</f>
        <v>65.646524008298</v>
      </c>
    </row>
    <row r="40" spans="1:3" s="32" customFormat="1" ht="27" customHeight="1">
      <c r="A40" s="104" t="s">
        <v>111</v>
      </c>
      <c r="B40" s="104"/>
      <c r="C40" s="55">
        <f>SUM(C38:C39)</f>
        <v>78.338262758298</v>
      </c>
    </row>
  </sheetData>
  <mergeCells count="5">
    <mergeCell ref="B1:C1"/>
    <mergeCell ref="A35:F35"/>
    <mergeCell ref="A38:B38"/>
    <mergeCell ref="A39:B39"/>
    <mergeCell ref="A40:B4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0E02D-5FC7-4928-92E5-7CDBF703E906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1.281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(przykład)'!D18</f>
        <v>Zdjęcie RTG kości barku w projekcji p-a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(przykład)'!C18</f>
        <v>88.21.1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ceny)'!A10</f>
        <v>MG-RTG-008</v>
      </c>
      <c r="B9" s="15" t="str">
        <f>'Słownik mat. (przykładowe ceny)'!B10</f>
        <v>Klisza RTG o wymiarach 18 x 24 cm - opakowanie zawiera 50 szt.</v>
      </c>
      <c r="C9" s="61" t="str">
        <f>'Słownik mat. (przykładowe ceny)'!C10</f>
        <v>materiał do badań obrazowych</v>
      </c>
      <c r="D9" s="9">
        <v>1</v>
      </c>
      <c r="E9" s="9" t="str">
        <f>'Słownik mat. (przykładowe ceny)'!D10</f>
        <v>szt</v>
      </c>
      <c r="F9" s="9">
        <v>1</v>
      </c>
      <c r="G9" s="38">
        <f>'Słownik mat. (przykładowe ceny)'!E10</f>
        <v>3.15</v>
      </c>
      <c r="H9" s="38">
        <f aca="true" t="shared" si="0" ref="H9:H11">(F9/D9)*G9</f>
        <v>3.15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4.55923875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10</v>
      </c>
      <c r="F27" s="54">
        <f>C21</f>
        <v>1.4258357934710446</v>
      </c>
      <c r="G27" s="54">
        <f>(E27/C27)*F27</f>
        <v>14.258357934710446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5</v>
      </c>
      <c r="F28" s="38">
        <f>C22</f>
        <v>0.7758293579166666</v>
      </c>
      <c r="G28" s="38">
        <f>(E28/C28)*F28</f>
        <v>3.8791467895833334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18.13750472429378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4.55923875</v>
      </c>
    </row>
    <row r="33" spans="1:3" s="1" customFormat="1" ht="27" customHeight="1">
      <c r="A33" s="103" t="s">
        <v>110</v>
      </c>
      <c r="B33" s="103"/>
      <c r="C33" s="48">
        <f>G29</f>
        <v>18.13750472429378</v>
      </c>
    </row>
    <row r="34" spans="1:3" s="32" customFormat="1" ht="27" customHeight="1">
      <c r="A34" s="104" t="s">
        <v>111</v>
      </c>
      <c r="B34" s="104"/>
      <c r="C34" s="55">
        <f>SUM(C32:C33)</f>
        <v>22.69674347429378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CB20-AE3B-4439-8A9E-C49DEEF83A15}">
  <dimension ref="A1:H34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40.003906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(przykład)'!D19</f>
        <v>Zdjęcie RTG kości ramienia w projekcji p-a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(przykład)'!C19</f>
        <v>88.21.2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ceny)'!A9</f>
        <v>MG-RTG-007</v>
      </c>
      <c r="B9" s="15" t="str">
        <f>'Słownik mat. (przykładowe ceny)'!B9</f>
        <v>Klisza RTG o wymiarach 30 x 40 cm - opakowanie zawiera 100 szt.</v>
      </c>
      <c r="C9" s="61" t="str">
        <f>'Słownik mat. (przykładowe ceny)'!C9</f>
        <v>materiał do badań obrazowych</v>
      </c>
      <c r="D9" s="9">
        <v>1</v>
      </c>
      <c r="E9" s="9" t="str">
        <f>'Słownik mat. (przykładowe ceny)'!D9</f>
        <v>szt</v>
      </c>
      <c r="F9" s="9">
        <v>1</v>
      </c>
      <c r="G9" s="38">
        <f>'Słownik mat. (przykładowe ceny)'!E9</f>
        <v>2.19</v>
      </c>
      <c r="H9" s="38">
        <f aca="true" t="shared" si="0" ref="H9:H11">(F9/D9)*G9</f>
        <v>2.19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3.59923875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10</v>
      </c>
      <c r="F27" s="54">
        <f>C21</f>
        <v>1.4258357934710446</v>
      </c>
      <c r="G27" s="54">
        <f>(E27/C27)*F27</f>
        <v>14.258357934710446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5</v>
      </c>
      <c r="F28" s="38">
        <f>C22</f>
        <v>0.7758293579166666</v>
      </c>
      <c r="G28" s="38">
        <f>(E28/C28)*F28</f>
        <v>3.8791467895833334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18.13750472429378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3.59923875</v>
      </c>
    </row>
    <row r="33" spans="1:3" s="1" customFormat="1" ht="27" customHeight="1">
      <c r="A33" s="103" t="s">
        <v>110</v>
      </c>
      <c r="B33" s="103"/>
      <c r="C33" s="48">
        <f>G29</f>
        <v>18.13750472429378</v>
      </c>
    </row>
    <row r="34" spans="1:3" s="32" customFormat="1" ht="27" customHeight="1">
      <c r="A34" s="104" t="s">
        <v>111</v>
      </c>
      <c r="B34" s="104"/>
      <c r="C34" s="55">
        <f>SUM(C32:C33)</f>
        <v>21.73674347429378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CD94-D26B-493B-ACF0-2C03E47B3E94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0.85156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(przykład)'!D20</f>
        <v>Zdjęcie RTG łopatki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(przykład)'!C20</f>
        <v>88.331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ceny)'!A10</f>
        <v>MG-RTG-008</v>
      </c>
      <c r="B9" s="15" t="str">
        <f>'Słownik mat. (przykładowe ceny)'!B10</f>
        <v>Klisza RTG o wymiarach 18 x 24 cm - opakowanie zawiera 50 szt.</v>
      </c>
      <c r="C9" s="61" t="str">
        <f>'Słownik mat. (przykładowe ceny)'!C10</f>
        <v>materiał do badań obrazowych</v>
      </c>
      <c r="D9" s="9">
        <v>1</v>
      </c>
      <c r="E9" s="9" t="str">
        <f>'Słownik mat. (przykładowe ceny)'!D10</f>
        <v>szt</v>
      </c>
      <c r="F9" s="9">
        <v>2</v>
      </c>
      <c r="G9" s="38">
        <f>'Słownik mat. (przykładowe ceny)'!E10</f>
        <v>3.15</v>
      </c>
      <c r="H9" s="38">
        <f aca="true" t="shared" si="0" ref="H9:H11">(F9/D9)*G9</f>
        <v>6.3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7.70923875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10</v>
      </c>
      <c r="F27" s="54">
        <f>C21</f>
        <v>1.4258357934710446</v>
      </c>
      <c r="G27" s="54">
        <f>(E27/C27)*F27</f>
        <v>14.258357934710446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22.016651513877115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7.70923875</v>
      </c>
    </row>
    <row r="33" spans="1:3" s="1" customFormat="1" ht="27" customHeight="1">
      <c r="A33" s="103" t="s">
        <v>110</v>
      </c>
      <c r="B33" s="103"/>
      <c r="C33" s="48">
        <f>G29</f>
        <v>22.016651513877115</v>
      </c>
    </row>
    <row r="34" spans="1:3" s="32" customFormat="1" ht="27" customHeight="1">
      <c r="A34" s="104" t="s">
        <v>111</v>
      </c>
      <c r="B34" s="104"/>
      <c r="C34" s="55">
        <f>SUM(C32:C33)</f>
        <v>29.725890263877115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B7C1-8261-4FA0-87F6-17FFE4FF0386}">
  <dimension ref="A1:H33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1.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(przykład)'!D21</f>
        <v>Zdjęcie RTG stawu łokciowego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(przykład)'!C21</f>
        <v>88.22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ceny)'!A10</f>
        <v>MG-RTG-008</v>
      </c>
      <c r="B9" s="15" t="str">
        <f>'Słownik mat. (przykładowe ceny)'!B10</f>
        <v>Klisza RTG o wymiarach 18 x 24 cm - opakowanie zawiera 50 szt.</v>
      </c>
      <c r="C9" s="61" t="str">
        <f>'Słownik mat. (przykładowe ceny)'!C10</f>
        <v>materiał do badań obrazowych</v>
      </c>
      <c r="D9" s="9">
        <v>1</v>
      </c>
      <c r="E9" s="9" t="str">
        <f>'Słownik mat. (przykładowe ceny)'!D10</f>
        <v>szt</v>
      </c>
      <c r="F9" s="9">
        <v>2</v>
      </c>
      <c r="G9" s="38">
        <f>'Słownik mat. (przykładowe ceny)'!E10</f>
        <v>3.15</v>
      </c>
      <c r="H9" s="38">
        <f aca="true" t="shared" si="0" ref="H9:H11">(F9/D9)*G9</f>
        <v>6.3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7.70923875</v>
      </c>
    </row>
    <row r="14" s="1" customFormat="1" ht="15"/>
    <row r="15" s="1" customFormat="1" ht="15"/>
    <row r="16" s="1" customFormat="1" ht="15"/>
    <row r="17" s="1" customFormat="1" ht="15"/>
    <row r="18" s="1" customFormat="1" ht="15">
      <c r="A18" s="32" t="s">
        <v>97</v>
      </c>
    </row>
    <row r="19" spans="1:3" s="1" customFormat="1" ht="18.6" customHeight="1">
      <c r="A19" s="32" t="s">
        <v>98</v>
      </c>
      <c r="B19" s="43" t="s">
        <v>99</v>
      </c>
      <c r="C19" s="43" t="s">
        <v>100</v>
      </c>
    </row>
    <row r="20" spans="1:3" s="1" customFormat="1" ht="22.8" customHeight="1">
      <c r="A20" s="44" t="s">
        <v>101</v>
      </c>
      <c r="B20" s="45">
        <f>'Stawki wynagrodzeń (przykład)'!E14</f>
        <v>85.55014760826268</v>
      </c>
      <c r="C20" s="46">
        <f>B20/60</f>
        <v>1.4258357934710446</v>
      </c>
    </row>
    <row r="21" spans="1:3" s="1" customFormat="1" ht="22.8" customHeight="1">
      <c r="A21" s="47" t="s">
        <v>71</v>
      </c>
      <c r="B21" s="48">
        <f>'Stawki wynagrodzeń (przykład)'!E23</f>
        <v>46.549761475</v>
      </c>
      <c r="C21" s="49">
        <f aca="true" t="shared" si="1" ref="C21">B21/60</f>
        <v>0.7758293579166666</v>
      </c>
    </row>
    <row r="22" s="1" customFormat="1" ht="25.8" customHeight="1"/>
    <row r="23" s="1" customFormat="1" ht="25.8" customHeight="1"/>
    <row r="24" spans="1:7" s="33" customFormat="1" ht="45" customHeight="1">
      <c r="A24" s="13" t="s">
        <v>102</v>
      </c>
      <c r="B24" s="13" t="s">
        <v>103</v>
      </c>
      <c r="C24" s="13" t="s">
        <v>84</v>
      </c>
      <c r="D24" s="13" t="s">
        <v>104</v>
      </c>
      <c r="E24" s="13" t="s">
        <v>105</v>
      </c>
      <c r="F24" s="13" t="s">
        <v>106</v>
      </c>
      <c r="G24" s="13" t="s">
        <v>87</v>
      </c>
    </row>
    <row r="25" spans="1:7" s="33" customFormat="1" ht="15" customHeight="1">
      <c r="A25" s="50"/>
      <c r="B25" s="34" t="s">
        <v>89</v>
      </c>
      <c r="C25" s="34" t="s">
        <v>91</v>
      </c>
      <c r="D25" s="34" t="s">
        <v>92</v>
      </c>
      <c r="E25" s="34" t="s">
        <v>93</v>
      </c>
      <c r="F25" s="34" t="s">
        <v>94</v>
      </c>
      <c r="G25" s="35" t="s">
        <v>107</v>
      </c>
    </row>
    <row r="26" spans="1:7" s="33" customFormat="1" ht="26.4" customHeight="1">
      <c r="A26" s="51">
        <v>1</v>
      </c>
      <c r="B26" s="52" t="str">
        <f>A20</f>
        <v>Lekarz radiolog</v>
      </c>
      <c r="C26" s="52">
        <v>1</v>
      </c>
      <c r="D26" s="9" t="s">
        <v>108</v>
      </c>
      <c r="E26" s="53">
        <v>10</v>
      </c>
      <c r="F26" s="54">
        <f>C20</f>
        <v>1.4258357934710446</v>
      </c>
      <c r="G26" s="54">
        <f>(E26/C26)*F26</f>
        <v>14.258357934710446</v>
      </c>
    </row>
    <row r="27" spans="1:7" s="33" customFormat="1" ht="26.4" customHeight="1">
      <c r="A27" s="9">
        <v>2</v>
      </c>
      <c r="B27" s="9" t="str">
        <f>A21</f>
        <v>Technik radiologii</v>
      </c>
      <c r="C27" s="9">
        <v>1</v>
      </c>
      <c r="D27" s="9" t="s">
        <v>108</v>
      </c>
      <c r="E27" s="15">
        <v>5</v>
      </c>
      <c r="F27" s="38">
        <f>C21</f>
        <v>0.7758293579166666</v>
      </c>
      <c r="G27" s="38">
        <f>(E27/C27)*F27</f>
        <v>3.8791467895833334</v>
      </c>
    </row>
    <row r="28" spans="1:7" s="42" customFormat="1" ht="27.6" customHeight="1">
      <c r="A28" s="100" t="s">
        <v>96</v>
      </c>
      <c r="B28" s="101"/>
      <c r="C28" s="101"/>
      <c r="D28" s="101"/>
      <c r="E28" s="101"/>
      <c r="F28" s="101"/>
      <c r="G28" s="41">
        <f>SUM(G26:G27)</f>
        <v>18.13750472429378</v>
      </c>
    </row>
    <row r="29" s="1" customFormat="1" ht="15"/>
    <row r="30" s="1" customFormat="1" ht="15"/>
    <row r="31" spans="1:3" s="1" customFormat="1" ht="27" customHeight="1">
      <c r="A31" s="102" t="s">
        <v>109</v>
      </c>
      <c r="B31" s="102"/>
      <c r="C31" s="45">
        <f>H13</f>
        <v>7.70923875</v>
      </c>
    </row>
    <row r="32" spans="1:3" s="1" customFormat="1" ht="27" customHeight="1">
      <c r="A32" s="103" t="s">
        <v>110</v>
      </c>
      <c r="B32" s="103"/>
      <c r="C32" s="48">
        <f>G28</f>
        <v>18.13750472429378</v>
      </c>
    </row>
    <row r="33" spans="1:3" s="32" customFormat="1" ht="27" customHeight="1">
      <c r="A33" s="104" t="s">
        <v>111</v>
      </c>
      <c r="B33" s="104"/>
      <c r="C33" s="55">
        <f>SUM(C31:C32)</f>
        <v>25.84674347429378</v>
      </c>
    </row>
  </sheetData>
  <mergeCells count="5">
    <mergeCell ref="B1:C1"/>
    <mergeCell ref="A28:F28"/>
    <mergeCell ref="A31:B31"/>
    <mergeCell ref="A32:B32"/>
    <mergeCell ref="A33:B3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A019-F9B8-4E58-AF7F-800F42B508F7}">
  <dimension ref="A1:H37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2.1406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(przykład)'!D22</f>
        <v>Zdjęcie RTG rąk, stawu nadgarstka p-a i boczne</v>
      </c>
      <c r="C1" s="105"/>
      <c r="D1" s="105"/>
    </row>
    <row r="2" spans="1:3" s="1" customFormat="1" ht="31.2" customHeight="1">
      <c r="A2" s="32" t="s">
        <v>112</v>
      </c>
      <c r="B2" s="56" t="str">
        <f>'Wykaz procedur (przykład)'!C22</f>
        <v>88.23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ceny)'!A8</f>
        <v>MG-RTG-006</v>
      </c>
      <c r="B9" s="15" t="str">
        <f>'Słownik mat. (przykładowe ceny)'!B8</f>
        <v>Klisza RTG o wymiarach 24 x 30 cm - opakowanie zawiera 100 szt.</v>
      </c>
      <c r="C9" s="61" t="str">
        <f>'Słownik mat. (przykładowe ceny)'!C8</f>
        <v>materiał do badań obrazowych</v>
      </c>
      <c r="D9" s="9">
        <v>1</v>
      </c>
      <c r="E9" s="9" t="str">
        <f>'Słownik mat. (przykładowe ceny)'!D8</f>
        <v>szt</v>
      </c>
      <c r="F9" s="9">
        <v>2</v>
      </c>
      <c r="G9" s="38">
        <f>'Słownik mat. (przykładowe ceny)'!E8</f>
        <v>1.24</v>
      </c>
      <c r="H9" s="38">
        <f aca="true" t="shared" si="0" ref="H9:H11">(F9/D9)*G9</f>
        <v>2.48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3.88923875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>
      <c r="A22" s="32" t="s">
        <v>97</v>
      </c>
    </row>
    <row r="23" spans="1:3" s="1" customFormat="1" ht="18.6" customHeight="1">
      <c r="A23" s="32" t="s">
        <v>98</v>
      </c>
      <c r="B23" s="43" t="s">
        <v>99</v>
      </c>
      <c r="C23" s="43" t="s">
        <v>100</v>
      </c>
    </row>
    <row r="24" spans="1:3" s="1" customFormat="1" ht="22.8" customHeight="1">
      <c r="A24" s="44" t="s">
        <v>101</v>
      </c>
      <c r="B24" s="45">
        <f>'Stawki wynagrodzeń (przykład)'!E14</f>
        <v>85.55014760826268</v>
      </c>
      <c r="C24" s="46">
        <f>B24/60</f>
        <v>1.4258357934710446</v>
      </c>
    </row>
    <row r="25" spans="1:3" s="1" customFormat="1" ht="22.8" customHeight="1">
      <c r="A25" s="47" t="s">
        <v>71</v>
      </c>
      <c r="B25" s="48">
        <f>'Stawki wynagrodzeń (przykład)'!E23</f>
        <v>46.549761475</v>
      </c>
      <c r="C25" s="49">
        <f aca="true" t="shared" si="1" ref="C25">B25/60</f>
        <v>0.7758293579166666</v>
      </c>
    </row>
    <row r="26" s="1" customFormat="1" ht="25.8" customHeight="1"/>
    <row r="27" s="1" customFormat="1" ht="25.8" customHeight="1"/>
    <row r="28" spans="1:7" s="33" customFormat="1" ht="45" customHeight="1">
      <c r="A28" s="13" t="s">
        <v>102</v>
      </c>
      <c r="B28" s="13" t="s">
        <v>103</v>
      </c>
      <c r="C28" s="13" t="s">
        <v>84</v>
      </c>
      <c r="D28" s="13" t="s">
        <v>104</v>
      </c>
      <c r="E28" s="13" t="s">
        <v>105</v>
      </c>
      <c r="F28" s="13" t="s">
        <v>106</v>
      </c>
      <c r="G28" s="13" t="s">
        <v>87</v>
      </c>
    </row>
    <row r="29" spans="1:7" s="33" customFormat="1" ht="15" customHeight="1">
      <c r="A29" s="50"/>
      <c r="B29" s="34" t="s">
        <v>89</v>
      </c>
      <c r="C29" s="34" t="s">
        <v>91</v>
      </c>
      <c r="D29" s="34" t="s">
        <v>92</v>
      </c>
      <c r="E29" s="34" t="s">
        <v>93</v>
      </c>
      <c r="F29" s="34" t="s">
        <v>94</v>
      </c>
      <c r="G29" s="35" t="s">
        <v>107</v>
      </c>
    </row>
    <row r="30" spans="1:7" s="33" customFormat="1" ht="26.4" customHeight="1">
      <c r="A30" s="51">
        <v>1</v>
      </c>
      <c r="B30" s="52" t="str">
        <f>A24</f>
        <v>Lekarz radiolog</v>
      </c>
      <c r="C30" s="52">
        <v>1</v>
      </c>
      <c r="D30" s="9" t="s">
        <v>108</v>
      </c>
      <c r="E30" s="53">
        <v>10</v>
      </c>
      <c r="F30" s="54">
        <f>C24</f>
        <v>1.4258357934710446</v>
      </c>
      <c r="G30" s="54">
        <f>(E30/C30)*F30</f>
        <v>14.258357934710446</v>
      </c>
    </row>
    <row r="31" spans="1:7" s="33" customFormat="1" ht="26.4" customHeight="1">
      <c r="A31" s="9">
        <v>2</v>
      </c>
      <c r="B31" s="9" t="str">
        <f>A25</f>
        <v>Technik radiologii</v>
      </c>
      <c r="C31" s="9">
        <v>1</v>
      </c>
      <c r="D31" s="9" t="s">
        <v>108</v>
      </c>
      <c r="E31" s="15">
        <v>5</v>
      </c>
      <c r="F31" s="38">
        <f>C25</f>
        <v>0.7758293579166666</v>
      </c>
      <c r="G31" s="38">
        <f>(E31/C31)*F31</f>
        <v>3.8791467895833334</v>
      </c>
    </row>
    <row r="32" spans="1:7" s="42" customFormat="1" ht="27.6" customHeight="1">
      <c r="A32" s="100" t="s">
        <v>96</v>
      </c>
      <c r="B32" s="101"/>
      <c r="C32" s="101"/>
      <c r="D32" s="101"/>
      <c r="E32" s="101"/>
      <c r="F32" s="101"/>
      <c r="G32" s="41">
        <f>SUM(G30:G31)</f>
        <v>18.13750472429378</v>
      </c>
    </row>
    <row r="33" s="1" customFormat="1" ht="15"/>
    <row r="34" s="1" customFormat="1" ht="15"/>
    <row r="35" spans="1:3" s="1" customFormat="1" ht="27" customHeight="1">
      <c r="A35" s="102" t="s">
        <v>109</v>
      </c>
      <c r="B35" s="102"/>
      <c r="C35" s="45">
        <f>H13</f>
        <v>3.88923875</v>
      </c>
    </row>
    <row r="36" spans="1:3" s="1" customFormat="1" ht="27" customHeight="1">
      <c r="A36" s="103" t="s">
        <v>110</v>
      </c>
      <c r="B36" s="103"/>
      <c r="C36" s="48">
        <f>G32</f>
        <v>18.13750472429378</v>
      </c>
    </row>
    <row r="37" spans="1:3" s="32" customFormat="1" ht="27" customHeight="1">
      <c r="A37" s="104" t="s">
        <v>111</v>
      </c>
      <c r="B37" s="104"/>
      <c r="C37" s="55">
        <f>SUM(C35:C36)</f>
        <v>22.02674347429378</v>
      </c>
    </row>
  </sheetData>
  <mergeCells count="5">
    <mergeCell ref="A32:F32"/>
    <mergeCell ref="A35:B35"/>
    <mergeCell ref="A36:B36"/>
    <mergeCell ref="A37:B37"/>
    <mergeCell ref="B1:D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42CDB-3E05-46FD-ABF6-45C98FA40DAD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0.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(przykład)'!D23</f>
        <v>Zdjęcie RTG miednicy w projekcji p-a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(przykład)'!C23</f>
        <v>88.110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1</v>
      </c>
      <c r="G9" s="38">
        <f>'Słownik mat. (przykładowe ceny)'!E6</f>
        <v>2.8</v>
      </c>
      <c r="H9" s="38">
        <f aca="true" t="shared" si="0" ref="H9:H11">(F9/D9)*G9</f>
        <v>2.8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4.20923875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10</v>
      </c>
      <c r="F27" s="54">
        <f>C21</f>
        <v>1.4258357934710446</v>
      </c>
      <c r="G27" s="54">
        <f>(E27/C27)*F27</f>
        <v>14.258357934710446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22.016651513877115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4.20923875</v>
      </c>
    </row>
    <row r="33" spans="1:3" s="1" customFormat="1" ht="27" customHeight="1">
      <c r="A33" s="103" t="s">
        <v>110</v>
      </c>
      <c r="B33" s="103"/>
      <c r="C33" s="48">
        <f>G29</f>
        <v>22.016651513877115</v>
      </c>
    </row>
    <row r="34" spans="1:3" s="32" customFormat="1" ht="27" customHeight="1">
      <c r="A34" s="104" t="s">
        <v>111</v>
      </c>
      <c r="B34" s="104"/>
      <c r="C34" s="55">
        <f>SUM(C32:C33)</f>
        <v>26.225890263877115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0854-2241-4547-98FF-276217E48F57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2.85156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(przykład)'!D24</f>
        <v>Zdjęcie RTG stawu kolanowego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(przykład)'!C24</f>
        <v>88.27.1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2</v>
      </c>
      <c r="G9" s="38">
        <f>'Słownik mat. (przykładowe ceny)'!E6</f>
        <v>2.8</v>
      </c>
      <c r="H9" s="38">
        <f aca="true" t="shared" si="0" ref="H9:H11">(F9/D9)*G9</f>
        <v>5.6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7.00923875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15</v>
      </c>
      <c r="F27" s="54">
        <f>C21</f>
        <v>1.4258357934710446</v>
      </c>
      <c r="G27" s="54">
        <f>(E27/C27)*F27</f>
        <v>21.38753690206567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29.145830481232338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7.00923875</v>
      </c>
    </row>
    <row r="33" spans="1:3" s="1" customFormat="1" ht="27" customHeight="1">
      <c r="A33" s="103" t="s">
        <v>110</v>
      </c>
      <c r="B33" s="103"/>
      <c r="C33" s="48">
        <f>G29</f>
        <v>29.145830481232338</v>
      </c>
    </row>
    <row r="34" spans="1:3" s="32" customFormat="1" ht="27" customHeight="1">
      <c r="A34" s="104" t="s">
        <v>111</v>
      </c>
      <c r="B34" s="104"/>
      <c r="C34" s="55">
        <f>SUM(C32:C33)</f>
        <v>36.15506923123234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22E4-2A74-49FB-85B1-6DDC99A8EAC7}">
  <dimension ref="A1:H34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1.1406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(przykład)'!D25</f>
        <v>Zdjęcie RTG kości udowej w projekcji p-a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(przykład)'!C25</f>
        <v>88.27.2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1</v>
      </c>
      <c r="G9" s="38">
        <f>'Słownik mat. (przykładowe ceny)'!E6</f>
        <v>2.8</v>
      </c>
      <c r="H9" s="38">
        <f aca="true" t="shared" si="0" ref="H9:H11">(F9/D9)*G9</f>
        <v>2.8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4.20923875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15</v>
      </c>
      <c r="F27" s="54">
        <f>C21</f>
        <v>1.4258357934710446</v>
      </c>
      <c r="G27" s="54">
        <f>(E27/C27)*F27</f>
        <v>21.38753690206567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29.145830481232338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4.20923875</v>
      </c>
    </row>
    <row r="33" spans="1:3" s="1" customFormat="1" ht="27" customHeight="1">
      <c r="A33" s="103" t="s">
        <v>110</v>
      </c>
      <c r="B33" s="103"/>
      <c r="C33" s="48">
        <f>G29</f>
        <v>29.145830481232338</v>
      </c>
    </row>
    <row r="34" spans="1:3" s="32" customFormat="1" ht="27" customHeight="1">
      <c r="A34" s="104" t="s">
        <v>111</v>
      </c>
      <c r="B34" s="104"/>
      <c r="C34" s="55">
        <f>SUM(C32:C33)</f>
        <v>33.355069231232335</v>
      </c>
    </row>
  </sheetData>
  <mergeCells count="5">
    <mergeCell ref="B1:C1"/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63AE-BAED-400B-84A6-3A94A113548A}">
  <dimension ref="A1:H35"/>
  <sheetViews>
    <sheetView workbookViewId="0" topLeftCell="A1">
      <selection activeCell="D10" sqref="D10"/>
    </sheetView>
  </sheetViews>
  <sheetFormatPr defaultColWidth="9.140625" defaultRowHeight="15"/>
  <cols>
    <col min="1" max="1" width="26.8515625" style="0" customWidth="1"/>
    <col min="2" max="2" width="41.71093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(przykład)'!D26</f>
        <v>Zdjęcie RTG kości podudzia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(przykład)'!C26</f>
        <v>88.27.3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ceny)'!A6</f>
        <v>MG-RTG-004</v>
      </c>
      <c r="B9" s="15" t="str">
        <f>'Słownik mat. (przykładowe ceny)'!B6</f>
        <v>Klisza RTG o wymiarach 35 x 43 cm - opakowanie zawiera 100 szt.</v>
      </c>
      <c r="C9" s="61" t="str">
        <f>'Słownik mat. (przykładowe ceny)'!C6</f>
        <v>materiał do badań obrazowych</v>
      </c>
      <c r="D9" s="9">
        <v>1</v>
      </c>
      <c r="E9" s="9" t="str">
        <f>'Słownik mat. (przykładowe ceny)'!D6</f>
        <v>szt</v>
      </c>
      <c r="F9" s="9">
        <v>2</v>
      </c>
      <c r="G9" s="38">
        <f>'Słownik mat. (przykładowe ceny)'!E6</f>
        <v>2.8</v>
      </c>
      <c r="H9" s="38">
        <f aca="true" t="shared" si="0" ref="H9:H11">(F9/D9)*G9</f>
        <v>5.6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7.00923875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97</v>
      </c>
    </row>
    <row r="21" spans="1:3" s="1" customFormat="1" ht="18.6" customHeight="1">
      <c r="A21" s="32" t="s">
        <v>98</v>
      </c>
      <c r="B21" s="43" t="s">
        <v>99</v>
      </c>
      <c r="C21" s="43" t="s">
        <v>100</v>
      </c>
    </row>
    <row r="22" spans="1:3" s="1" customFormat="1" ht="22.8" customHeight="1">
      <c r="A22" s="44" t="s">
        <v>101</v>
      </c>
      <c r="B22" s="45">
        <f>'Stawki wynagrodzeń (przykład)'!E14</f>
        <v>85.55014760826268</v>
      </c>
      <c r="C22" s="46">
        <f>B22/60</f>
        <v>1.4258357934710446</v>
      </c>
    </row>
    <row r="23" spans="1:3" s="1" customFormat="1" ht="22.8" customHeight="1">
      <c r="A23" s="47" t="s">
        <v>71</v>
      </c>
      <c r="B23" s="48">
        <f>'Stawki wynagrodzeń (przykład)'!E23</f>
        <v>46.549761475</v>
      </c>
      <c r="C23" s="49">
        <f aca="true" t="shared" si="1" ref="C23">B23/60</f>
        <v>0.7758293579166666</v>
      </c>
    </row>
    <row r="24" s="1" customFormat="1" ht="25.8" customHeight="1"/>
    <row r="25" s="1" customFormat="1" ht="25.8" customHeight="1"/>
    <row r="26" spans="1:7" s="33" customFormat="1" ht="45" customHeight="1">
      <c r="A26" s="13" t="s">
        <v>102</v>
      </c>
      <c r="B26" s="13" t="s">
        <v>103</v>
      </c>
      <c r="C26" s="13" t="s">
        <v>84</v>
      </c>
      <c r="D26" s="13" t="s">
        <v>104</v>
      </c>
      <c r="E26" s="13" t="s">
        <v>105</v>
      </c>
      <c r="F26" s="13" t="s">
        <v>106</v>
      </c>
      <c r="G26" s="13" t="s">
        <v>87</v>
      </c>
    </row>
    <row r="27" spans="1:7" s="33" customFormat="1" ht="15" customHeight="1">
      <c r="A27" s="50"/>
      <c r="B27" s="34" t="s">
        <v>89</v>
      </c>
      <c r="C27" s="34" t="s">
        <v>91</v>
      </c>
      <c r="D27" s="34" t="s">
        <v>92</v>
      </c>
      <c r="E27" s="34" t="s">
        <v>93</v>
      </c>
      <c r="F27" s="34" t="s">
        <v>94</v>
      </c>
      <c r="G27" s="35" t="s">
        <v>107</v>
      </c>
    </row>
    <row r="28" spans="1:7" s="33" customFormat="1" ht="26.4" customHeight="1">
      <c r="A28" s="51">
        <v>1</v>
      </c>
      <c r="B28" s="52" t="str">
        <f>A22</f>
        <v>Lekarz radiolog</v>
      </c>
      <c r="C28" s="52">
        <v>1</v>
      </c>
      <c r="D28" s="9" t="s">
        <v>108</v>
      </c>
      <c r="E28" s="53">
        <v>15</v>
      </c>
      <c r="F28" s="54">
        <f>C22</f>
        <v>1.4258357934710446</v>
      </c>
      <c r="G28" s="54">
        <f>(E28/C28)*F28</f>
        <v>21.38753690206567</v>
      </c>
    </row>
    <row r="29" spans="1:7" s="33" customFormat="1" ht="26.4" customHeight="1">
      <c r="A29" s="9">
        <v>2</v>
      </c>
      <c r="B29" s="9" t="str">
        <f>A23</f>
        <v>Technik radiologii</v>
      </c>
      <c r="C29" s="9">
        <v>1</v>
      </c>
      <c r="D29" s="9" t="s">
        <v>108</v>
      </c>
      <c r="E29" s="15">
        <v>15</v>
      </c>
      <c r="F29" s="38">
        <f>C23</f>
        <v>0.7758293579166666</v>
      </c>
      <c r="G29" s="38">
        <f>(E29/C29)*F29</f>
        <v>11.63744036875</v>
      </c>
    </row>
    <row r="30" spans="1:7" s="42" customFormat="1" ht="27.6" customHeight="1">
      <c r="A30" s="100" t="s">
        <v>96</v>
      </c>
      <c r="B30" s="101"/>
      <c r="C30" s="101"/>
      <c r="D30" s="101"/>
      <c r="E30" s="101"/>
      <c r="F30" s="101"/>
      <c r="G30" s="41">
        <f>SUM(G28:G29)</f>
        <v>33.02497727081567</v>
      </c>
    </row>
    <row r="31" s="1" customFormat="1" ht="15"/>
    <row r="32" s="1" customFormat="1" ht="15"/>
    <row r="33" spans="1:3" s="1" customFormat="1" ht="27" customHeight="1">
      <c r="A33" s="102" t="s">
        <v>109</v>
      </c>
      <c r="B33" s="102"/>
      <c r="C33" s="45">
        <f>H13</f>
        <v>7.00923875</v>
      </c>
    </row>
    <row r="34" spans="1:3" s="1" customFormat="1" ht="27" customHeight="1">
      <c r="A34" s="103" t="s">
        <v>110</v>
      </c>
      <c r="B34" s="103"/>
      <c r="C34" s="48">
        <f>G30</f>
        <v>33.02497727081567</v>
      </c>
    </row>
    <row r="35" spans="1:3" s="32" customFormat="1" ht="27" customHeight="1">
      <c r="A35" s="104" t="s">
        <v>111</v>
      </c>
      <c r="B35" s="104"/>
      <c r="C35" s="55">
        <f>SUM(C33:C34)</f>
        <v>40.03421602081567</v>
      </c>
    </row>
  </sheetData>
  <mergeCells count="5">
    <mergeCell ref="B1:C1"/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BDB9-E600-4E60-B5B1-5570241DAF95}">
  <dimension ref="A1:G20"/>
  <sheetViews>
    <sheetView workbookViewId="0" topLeftCell="A1">
      <selection activeCell="G4" sqref="G4"/>
    </sheetView>
  </sheetViews>
  <sheetFormatPr defaultColWidth="9.140625" defaultRowHeight="15"/>
  <cols>
    <col min="1" max="1" width="13.7109375" style="17" customWidth="1"/>
    <col min="2" max="2" width="43.421875" style="18" customWidth="1"/>
    <col min="3" max="3" width="27.140625" style="17" customWidth="1"/>
    <col min="4" max="4" width="16.57421875" style="17" customWidth="1"/>
    <col min="5" max="5" width="15.8515625" style="19" customWidth="1"/>
    <col min="6" max="16384" width="8.8515625" style="12" customWidth="1"/>
  </cols>
  <sheetData>
    <row r="1" spans="1:5" ht="32.4" customHeight="1">
      <c r="A1" s="93" t="s">
        <v>189</v>
      </c>
      <c r="B1" s="93"/>
      <c r="C1" s="93"/>
      <c r="D1" s="93"/>
      <c r="E1" s="93"/>
    </row>
    <row r="2" spans="1:5" ht="54" customHeight="1">
      <c r="A2" s="85" t="s">
        <v>50</v>
      </c>
      <c r="B2" s="85" t="s">
        <v>51</v>
      </c>
      <c r="C2" s="85" t="s">
        <v>52</v>
      </c>
      <c r="D2" s="85" t="s">
        <v>53</v>
      </c>
      <c r="E2" s="85" t="s">
        <v>54</v>
      </c>
    </row>
    <row r="3" spans="1:5" ht="24" customHeight="1">
      <c r="A3" s="14" t="s">
        <v>114</v>
      </c>
      <c r="B3" s="10" t="s">
        <v>44</v>
      </c>
      <c r="C3" s="77" t="s">
        <v>45</v>
      </c>
      <c r="D3" s="9" t="s">
        <v>46</v>
      </c>
      <c r="E3" s="38">
        <v>0.45</v>
      </c>
    </row>
    <row r="4" spans="1:5" ht="24" customHeight="1">
      <c r="A4" s="14" t="s">
        <v>125</v>
      </c>
      <c r="B4" s="10" t="s">
        <v>48</v>
      </c>
      <c r="C4" s="77" t="s">
        <v>45</v>
      </c>
      <c r="D4" s="9" t="s">
        <v>47</v>
      </c>
      <c r="E4" s="38">
        <v>17.69</v>
      </c>
    </row>
    <row r="5" spans="1:5" ht="24" customHeight="1">
      <c r="A5" s="14" t="s">
        <v>115</v>
      </c>
      <c r="B5" s="10" t="s">
        <v>49</v>
      </c>
      <c r="C5" s="77" t="s">
        <v>45</v>
      </c>
      <c r="D5" s="9" t="s">
        <v>47</v>
      </c>
      <c r="E5" s="38">
        <v>5.79</v>
      </c>
    </row>
    <row r="6" spans="1:5" ht="28.8" customHeight="1">
      <c r="A6" s="14" t="s">
        <v>126</v>
      </c>
      <c r="B6" s="10" t="s">
        <v>159</v>
      </c>
      <c r="C6" s="77" t="s">
        <v>127</v>
      </c>
      <c r="D6" s="82" t="s">
        <v>46</v>
      </c>
      <c r="E6" s="38">
        <v>2.8</v>
      </c>
    </row>
    <row r="7" spans="1:7" ht="29.4" customHeight="1">
      <c r="A7" s="14" t="s">
        <v>116</v>
      </c>
      <c r="B7" s="10" t="s">
        <v>160</v>
      </c>
      <c r="C7" s="77" t="s">
        <v>127</v>
      </c>
      <c r="D7" s="82" t="s">
        <v>46</v>
      </c>
      <c r="E7" s="38">
        <v>2.32</v>
      </c>
      <c r="G7" s="20"/>
    </row>
    <row r="8" spans="1:7" ht="29.4" customHeight="1">
      <c r="A8" s="14" t="s">
        <v>129</v>
      </c>
      <c r="B8" s="10" t="s">
        <v>161</v>
      </c>
      <c r="C8" s="77" t="s">
        <v>127</v>
      </c>
      <c r="D8" s="82" t="s">
        <v>46</v>
      </c>
      <c r="E8" s="38">
        <v>1.24</v>
      </c>
      <c r="G8" s="20"/>
    </row>
    <row r="9" spans="1:7" ht="29.4" customHeight="1">
      <c r="A9" s="14" t="s">
        <v>130</v>
      </c>
      <c r="B9" s="10" t="s">
        <v>162</v>
      </c>
      <c r="C9" s="77" t="s">
        <v>127</v>
      </c>
      <c r="D9" s="82" t="s">
        <v>46</v>
      </c>
      <c r="E9" s="38">
        <v>2.19</v>
      </c>
      <c r="G9" s="20"/>
    </row>
    <row r="10" spans="1:7" ht="31.2" customHeight="1">
      <c r="A10" s="14" t="s">
        <v>131</v>
      </c>
      <c r="B10" s="10" t="s">
        <v>163</v>
      </c>
      <c r="C10" s="77" t="s">
        <v>127</v>
      </c>
      <c r="D10" s="82" t="s">
        <v>46</v>
      </c>
      <c r="E10" s="38">
        <v>3.15</v>
      </c>
      <c r="G10" s="20"/>
    </row>
    <row r="11" spans="1:7" ht="47.4" customHeight="1">
      <c r="A11" s="14" t="s">
        <v>132</v>
      </c>
      <c r="B11" s="10" t="s">
        <v>135</v>
      </c>
      <c r="C11" s="77" t="s">
        <v>134</v>
      </c>
      <c r="D11" s="82" t="s">
        <v>128</v>
      </c>
      <c r="E11" s="38">
        <v>136.04</v>
      </c>
      <c r="G11" s="70"/>
    </row>
    <row r="12" spans="1:5" ht="45" customHeight="1">
      <c r="A12" s="14" t="s">
        <v>133</v>
      </c>
      <c r="B12" s="10" t="s">
        <v>137</v>
      </c>
      <c r="C12" s="77" t="s">
        <v>134</v>
      </c>
      <c r="D12" s="67" t="s">
        <v>128</v>
      </c>
      <c r="E12" s="38">
        <v>225.03</v>
      </c>
    </row>
    <row r="13" spans="1:5" s="68" customFormat="1" ht="28.8" customHeight="1">
      <c r="A13" s="14" t="s">
        <v>136</v>
      </c>
      <c r="B13" s="10" t="s">
        <v>147</v>
      </c>
      <c r="C13" s="77" t="s">
        <v>124</v>
      </c>
      <c r="D13" s="67" t="s">
        <v>128</v>
      </c>
      <c r="E13" s="78">
        <v>283.57</v>
      </c>
    </row>
    <row r="14" spans="1:5" s="68" customFormat="1" ht="29.4" customHeight="1">
      <c r="A14" s="14" t="s">
        <v>143</v>
      </c>
      <c r="B14" s="10" t="s">
        <v>117</v>
      </c>
      <c r="C14" s="77" t="s">
        <v>45</v>
      </c>
      <c r="D14" s="67" t="s">
        <v>46</v>
      </c>
      <c r="E14" s="79">
        <v>0.93</v>
      </c>
    </row>
    <row r="15" spans="1:5" s="68" customFormat="1" ht="29.4" customHeight="1">
      <c r="A15" s="14" t="s">
        <v>144</v>
      </c>
      <c r="B15" s="10" t="s">
        <v>150</v>
      </c>
      <c r="C15" s="77" t="s">
        <v>151</v>
      </c>
      <c r="D15" s="67" t="s">
        <v>46</v>
      </c>
      <c r="E15" s="79">
        <v>22.99</v>
      </c>
    </row>
    <row r="16" spans="1:5" s="68" customFormat="1" ht="31.2" customHeight="1">
      <c r="A16" s="14" t="s">
        <v>145</v>
      </c>
      <c r="B16" s="10" t="s">
        <v>153</v>
      </c>
      <c r="C16" s="77" t="s">
        <v>151</v>
      </c>
      <c r="D16" s="67" t="s">
        <v>46</v>
      </c>
      <c r="E16" s="79">
        <v>23.56</v>
      </c>
    </row>
    <row r="17" spans="1:5" s="68" customFormat="1" ht="27" customHeight="1">
      <c r="A17" s="14" t="s">
        <v>146</v>
      </c>
      <c r="B17" s="10" t="s">
        <v>154</v>
      </c>
      <c r="C17" s="77" t="s">
        <v>156</v>
      </c>
      <c r="D17" s="67" t="s">
        <v>118</v>
      </c>
      <c r="E17" s="79">
        <v>1.28</v>
      </c>
    </row>
    <row r="18" spans="1:5" s="68" customFormat="1" ht="27" customHeight="1">
      <c r="A18" s="14" t="s">
        <v>148</v>
      </c>
      <c r="B18" s="10" t="s">
        <v>155</v>
      </c>
      <c r="C18" s="77" t="s">
        <v>45</v>
      </c>
      <c r="D18" s="67" t="s">
        <v>46</v>
      </c>
      <c r="E18" s="79">
        <v>2.05</v>
      </c>
    </row>
    <row r="19" spans="1:5" s="68" customFormat="1" ht="27" customHeight="1">
      <c r="A19" s="14" t="s">
        <v>149</v>
      </c>
      <c r="B19" s="10" t="s">
        <v>158</v>
      </c>
      <c r="C19" s="77" t="s">
        <v>45</v>
      </c>
      <c r="D19" s="67" t="s">
        <v>46</v>
      </c>
      <c r="E19" s="79">
        <v>2.85</v>
      </c>
    </row>
    <row r="20" spans="1:5" s="68" customFormat="1" ht="27" customHeight="1">
      <c r="A20" s="14" t="s">
        <v>152</v>
      </c>
      <c r="B20" s="10" t="s">
        <v>157</v>
      </c>
      <c r="C20" s="77" t="s">
        <v>45</v>
      </c>
      <c r="D20" s="67" t="s">
        <v>128</v>
      </c>
      <c r="E20" s="79">
        <v>5.25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F0C5-E429-4351-BA93-32C2470A91DB}">
  <dimension ref="A1:H33"/>
  <sheetViews>
    <sheetView workbookViewId="0" topLeftCell="A22">
      <selection activeCell="L10" sqref="L10"/>
    </sheetView>
  </sheetViews>
  <sheetFormatPr defaultColWidth="9.140625" defaultRowHeight="15"/>
  <cols>
    <col min="1" max="1" width="26.8515625" style="0" customWidth="1"/>
    <col min="2" max="2" width="41.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(przykład)'!D27</f>
        <v>Zdjęcie RTG stopy w projekcji a-p 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(przykład)'!C27</f>
        <v>88.29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ceny)'!A7</f>
        <v>MG-RTG-005</v>
      </c>
      <c r="B9" s="15" t="str">
        <f>'Słownik mat. (przykładowe ceny)'!B7</f>
        <v>Klisza RTG o wymiarach 35 x 35 cm - opakowanie zawiera 100 szt.</v>
      </c>
      <c r="C9" s="61" t="str">
        <f>'Słownik mat. (przykładowe ceny)'!C7</f>
        <v>materiał do badań obrazowych</v>
      </c>
      <c r="D9" s="9">
        <v>1</v>
      </c>
      <c r="E9" s="9" t="str">
        <f>'Słownik mat. (przykładowe ceny)'!D7</f>
        <v>szt</v>
      </c>
      <c r="F9" s="9">
        <v>2</v>
      </c>
      <c r="G9" s="38">
        <f>'Słownik mat. (przykładowe ceny)'!E7</f>
        <v>2.32</v>
      </c>
      <c r="H9" s="38">
        <f aca="true" t="shared" si="0" ref="H9:H11">(F9/D9)*G9</f>
        <v>4.64</v>
      </c>
    </row>
    <row r="10" spans="1:8" s="33" customFormat="1" ht="45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t="shared" si="0"/>
        <v>0.085025</v>
      </c>
    </row>
    <row r="11" spans="1:8" s="33" customFormat="1" ht="43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3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6.04923875</v>
      </c>
    </row>
    <row r="14" s="1" customFormat="1" ht="15"/>
    <row r="15" s="1" customFormat="1" ht="15"/>
    <row r="16" s="1" customFormat="1" ht="15"/>
    <row r="17" s="1" customFormat="1" ht="15"/>
    <row r="18" s="1" customFormat="1" ht="15">
      <c r="A18" s="32" t="s">
        <v>97</v>
      </c>
    </row>
    <row r="19" spans="1:3" s="1" customFormat="1" ht="18.6" customHeight="1">
      <c r="A19" s="32" t="s">
        <v>98</v>
      </c>
      <c r="B19" s="43" t="s">
        <v>99</v>
      </c>
      <c r="C19" s="43" t="s">
        <v>100</v>
      </c>
    </row>
    <row r="20" spans="1:3" s="1" customFormat="1" ht="22.8" customHeight="1">
      <c r="A20" s="44" t="s">
        <v>101</v>
      </c>
      <c r="B20" s="45">
        <f>'Stawki wynagrodzeń (przykład)'!E14</f>
        <v>85.55014760826268</v>
      </c>
      <c r="C20" s="46">
        <f>B20/60</f>
        <v>1.4258357934710446</v>
      </c>
    </row>
    <row r="21" spans="1:3" s="1" customFormat="1" ht="22.8" customHeight="1">
      <c r="A21" s="47" t="s">
        <v>71</v>
      </c>
      <c r="B21" s="48">
        <f>'Stawki wynagrodzeń (przykład)'!E23</f>
        <v>46.549761475</v>
      </c>
      <c r="C21" s="49">
        <f aca="true" t="shared" si="1" ref="C21">B21/60</f>
        <v>0.7758293579166666</v>
      </c>
    </row>
    <row r="22" s="1" customFormat="1" ht="25.8" customHeight="1"/>
    <row r="23" s="1" customFormat="1" ht="25.8" customHeight="1"/>
    <row r="24" spans="1:7" s="33" customFormat="1" ht="45" customHeight="1">
      <c r="A24" s="13" t="s">
        <v>102</v>
      </c>
      <c r="B24" s="13" t="s">
        <v>103</v>
      </c>
      <c r="C24" s="13" t="s">
        <v>84</v>
      </c>
      <c r="D24" s="13" t="s">
        <v>104</v>
      </c>
      <c r="E24" s="13" t="s">
        <v>105</v>
      </c>
      <c r="F24" s="13" t="s">
        <v>106</v>
      </c>
      <c r="G24" s="13" t="s">
        <v>87</v>
      </c>
    </row>
    <row r="25" spans="1:7" s="33" customFormat="1" ht="15" customHeight="1">
      <c r="A25" s="50"/>
      <c r="B25" s="34" t="s">
        <v>89</v>
      </c>
      <c r="C25" s="34" t="s">
        <v>91</v>
      </c>
      <c r="D25" s="34" t="s">
        <v>92</v>
      </c>
      <c r="E25" s="34" t="s">
        <v>93</v>
      </c>
      <c r="F25" s="34" t="s">
        <v>94</v>
      </c>
      <c r="G25" s="35" t="s">
        <v>107</v>
      </c>
    </row>
    <row r="26" spans="1:7" s="33" customFormat="1" ht="26.4" customHeight="1">
      <c r="A26" s="51">
        <v>1</v>
      </c>
      <c r="B26" s="52" t="str">
        <f>A20</f>
        <v>Lekarz radiolog</v>
      </c>
      <c r="C26" s="52">
        <v>1</v>
      </c>
      <c r="D26" s="9" t="s">
        <v>108</v>
      </c>
      <c r="E26" s="53">
        <v>15</v>
      </c>
      <c r="F26" s="54">
        <f>C20</f>
        <v>1.4258357934710446</v>
      </c>
      <c r="G26" s="54">
        <f>(E26/C26)*F26</f>
        <v>21.38753690206567</v>
      </c>
    </row>
    <row r="27" spans="1:7" s="33" customFormat="1" ht="26.4" customHeight="1">
      <c r="A27" s="9">
        <v>2</v>
      </c>
      <c r="B27" s="9" t="str">
        <f>A21</f>
        <v>Technik radiologii</v>
      </c>
      <c r="C27" s="9">
        <v>1</v>
      </c>
      <c r="D27" s="9" t="s">
        <v>108</v>
      </c>
      <c r="E27" s="15">
        <v>10</v>
      </c>
      <c r="F27" s="38">
        <f>C21</f>
        <v>0.7758293579166666</v>
      </c>
      <c r="G27" s="38">
        <f>(E27/C27)*F27</f>
        <v>7.758293579166667</v>
      </c>
    </row>
    <row r="28" spans="1:7" s="42" customFormat="1" ht="27.6" customHeight="1">
      <c r="A28" s="100" t="s">
        <v>96</v>
      </c>
      <c r="B28" s="101"/>
      <c r="C28" s="101"/>
      <c r="D28" s="101"/>
      <c r="E28" s="101"/>
      <c r="F28" s="101"/>
      <c r="G28" s="41">
        <f>SUM(G26:G27)</f>
        <v>29.145830481232338</v>
      </c>
    </row>
    <row r="29" s="1" customFormat="1" ht="15"/>
    <row r="30" s="1" customFormat="1" ht="15"/>
    <row r="31" spans="1:3" s="1" customFormat="1" ht="27" customHeight="1">
      <c r="A31" s="102" t="s">
        <v>109</v>
      </c>
      <c r="B31" s="102"/>
      <c r="C31" s="45">
        <f>H13</f>
        <v>6.04923875</v>
      </c>
    </row>
    <row r="32" spans="1:3" s="1" customFormat="1" ht="27" customHeight="1">
      <c r="A32" s="103" t="s">
        <v>110</v>
      </c>
      <c r="B32" s="103"/>
      <c r="C32" s="48">
        <f>G28</f>
        <v>29.145830481232338</v>
      </c>
    </row>
    <row r="33" spans="1:3" s="32" customFormat="1" ht="27" customHeight="1">
      <c r="A33" s="104" t="s">
        <v>111</v>
      </c>
      <c r="B33" s="104"/>
      <c r="C33" s="55">
        <f>SUM(C31:C32)</f>
        <v>35.19506923123234</v>
      </c>
    </row>
  </sheetData>
  <mergeCells count="5">
    <mergeCell ref="B1:C1"/>
    <mergeCell ref="A28:F28"/>
    <mergeCell ref="A31:B31"/>
    <mergeCell ref="A32:B32"/>
    <mergeCell ref="A33:B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1988-BF51-4D47-A68E-3ED9C7F1565D}">
  <dimension ref="A1:G29"/>
  <sheetViews>
    <sheetView workbookViewId="0" topLeftCell="A1">
      <selection activeCell="K11" sqref="K11"/>
    </sheetView>
  </sheetViews>
  <sheetFormatPr defaultColWidth="9.140625" defaultRowHeight="15"/>
  <cols>
    <col min="1" max="1" width="4.28125" style="71" customWidth="1"/>
    <col min="2" max="2" width="13.57421875" style="1" customWidth="1"/>
    <col min="3" max="3" width="17.28125" style="1" customWidth="1"/>
    <col min="4" max="4" width="53.00390625" style="1" customWidth="1"/>
    <col min="5" max="5" width="22.421875" style="1" customWidth="1"/>
    <col min="6" max="6" width="19.57421875" style="1" customWidth="1"/>
    <col min="7" max="7" width="16.00390625" style="1" customWidth="1"/>
    <col min="8" max="16384" width="8.8515625" style="1" customWidth="1"/>
  </cols>
  <sheetData>
    <row r="1" spans="1:7" ht="42" customHeight="1">
      <c r="A1" s="92" t="s">
        <v>191</v>
      </c>
      <c r="B1" s="92"/>
      <c r="C1" s="92"/>
      <c r="D1" s="92"/>
      <c r="E1" s="92"/>
      <c r="F1" s="92"/>
      <c r="G1" s="92"/>
    </row>
    <row r="3" spans="1:7" ht="24" customHeight="1">
      <c r="A3" s="97" t="s">
        <v>0</v>
      </c>
      <c r="B3" s="97" t="s">
        <v>2</v>
      </c>
      <c r="C3" s="97" t="s">
        <v>113</v>
      </c>
      <c r="D3" s="97" t="s">
        <v>1</v>
      </c>
      <c r="E3" s="29" t="s">
        <v>138</v>
      </c>
      <c r="F3" s="29" t="s">
        <v>139</v>
      </c>
      <c r="G3" s="97" t="s">
        <v>140</v>
      </c>
    </row>
    <row r="4" spans="1:7" ht="78" customHeight="1">
      <c r="A4" s="97"/>
      <c r="B4" s="97"/>
      <c r="C4" s="97"/>
      <c r="D4" s="97"/>
      <c r="E4" s="74" t="s">
        <v>141</v>
      </c>
      <c r="F4" s="74" t="s">
        <v>142</v>
      </c>
      <c r="G4" s="97"/>
    </row>
    <row r="5" spans="1:7" ht="25.2" customHeight="1">
      <c r="A5" s="72">
        <v>1</v>
      </c>
      <c r="B5" s="36" t="s">
        <v>3</v>
      </c>
      <c r="C5" s="36" t="s">
        <v>4</v>
      </c>
      <c r="D5" s="36" t="s">
        <v>5</v>
      </c>
      <c r="E5" s="75">
        <f>'87.174.1'!C33</f>
        <v>4.20923875</v>
      </c>
      <c r="F5" s="75">
        <f>'87.174.1'!C34</f>
        <v>29.145830481232338</v>
      </c>
      <c r="G5" s="75">
        <f>SUM(E5:F5)</f>
        <v>33.355069231232335</v>
      </c>
    </row>
    <row r="6" spans="1:7" ht="25.2" customHeight="1">
      <c r="A6" s="72">
        <v>2</v>
      </c>
      <c r="B6" s="36" t="s">
        <v>3</v>
      </c>
      <c r="C6" s="36" t="s">
        <v>6</v>
      </c>
      <c r="D6" s="36" t="s">
        <v>7</v>
      </c>
      <c r="E6" s="75">
        <f>'87.174.2'!C32</f>
        <v>3.72923875</v>
      </c>
      <c r="F6" s="75">
        <f>'87.174.2'!C33</f>
        <v>22.016651513877115</v>
      </c>
      <c r="G6" s="75">
        <f>SUM(E6:F6)</f>
        <v>25.745890263877115</v>
      </c>
    </row>
    <row r="7" spans="1:7" ht="25.2" customHeight="1">
      <c r="A7" s="72">
        <v>3</v>
      </c>
      <c r="B7" s="36" t="s">
        <v>8</v>
      </c>
      <c r="C7" s="36" t="s">
        <v>8</v>
      </c>
      <c r="D7" s="36" t="s">
        <v>164</v>
      </c>
      <c r="E7" s="75">
        <f>'87.164'!C32</f>
        <v>3.72923875</v>
      </c>
      <c r="F7" s="75">
        <f>'87.164'!C33</f>
        <v>22.016651513877115</v>
      </c>
      <c r="G7" s="75">
        <f>SUM(E7:F7)</f>
        <v>25.745890263877115</v>
      </c>
    </row>
    <row r="8" spans="1:7" ht="25.2" customHeight="1">
      <c r="A8" s="72">
        <v>4</v>
      </c>
      <c r="B8" s="36" t="s">
        <v>9</v>
      </c>
      <c r="C8" s="36" t="s">
        <v>9</v>
      </c>
      <c r="D8" s="36" t="s">
        <v>10</v>
      </c>
      <c r="E8" s="75">
        <f>'87.171'!C31</f>
        <v>2.6492387500000003</v>
      </c>
      <c r="F8" s="75">
        <f>'87.171'!C32</f>
        <v>29.145830481232338</v>
      </c>
      <c r="G8" s="75">
        <f>SUM(E8:F8)</f>
        <v>31.79506923123234</v>
      </c>
    </row>
    <row r="9" spans="1:7" ht="25.2" customHeight="1">
      <c r="A9" s="72">
        <v>5</v>
      </c>
      <c r="B9" s="36" t="s">
        <v>11</v>
      </c>
      <c r="C9" s="36" t="s">
        <v>11</v>
      </c>
      <c r="D9" s="36" t="s">
        <v>12</v>
      </c>
      <c r="E9" s="75">
        <f>'87.172'!C32</f>
        <v>2.6492387500000003</v>
      </c>
      <c r="F9" s="75">
        <f>'87.172'!C33</f>
        <v>29.145830481232338</v>
      </c>
      <c r="G9" s="75">
        <f aca="true" t="shared" si="0" ref="G9:G29">SUM(E9:F9)</f>
        <v>31.79506923123234</v>
      </c>
    </row>
    <row r="10" spans="1:7" ht="25.2" customHeight="1">
      <c r="A10" s="72">
        <v>6</v>
      </c>
      <c r="B10" s="36" t="s">
        <v>13</v>
      </c>
      <c r="C10" s="36" t="s">
        <v>13</v>
      </c>
      <c r="D10" s="36" t="s">
        <v>165</v>
      </c>
      <c r="E10" s="75">
        <f>'87.22'!C32</f>
        <v>5.78923875</v>
      </c>
      <c r="F10" s="75">
        <f>'87.22'!C33</f>
        <v>29.145830481232338</v>
      </c>
      <c r="G10" s="75">
        <f t="shared" si="0"/>
        <v>34.93506923123234</v>
      </c>
    </row>
    <row r="11" spans="1:7" ht="25.2" customHeight="1">
      <c r="A11" s="72">
        <v>7</v>
      </c>
      <c r="B11" s="36" t="s">
        <v>14</v>
      </c>
      <c r="C11" s="36" t="s">
        <v>14</v>
      </c>
      <c r="D11" s="36" t="s">
        <v>166</v>
      </c>
      <c r="E11" s="75">
        <f>'87.23'!C33</f>
        <v>5.78923875</v>
      </c>
      <c r="F11" s="75">
        <f>'87.23'!C34</f>
        <v>33.02497727081567</v>
      </c>
      <c r="G11" s="75">
        <f t="shared" si="0"/>
        <v>38.81421602081567</v>
      </c>
    </row>
    <row r="12" spans="1:7" ht="31.2" customHeight="1">
      <c r="A12" s="72">
        <v>8</v>
      </c>
      <c r="B12" s="36" t="s">
        <v>15</v>
      </c>
      <c r="C12" s="36" t="s">
        <v>15</v>
      </c>
      <c r="D12" s="36" t="s">
        <v>167</v>
      </c>
      <c r="E12" s="75">
        <f>'87.24'!C32</f>
        <v>5.78923875</v>
      </c>
      <c r="F12" s="75">
        <f>'87.24'!C33</f>
        <v>40.15415623817089</v>
      </c>
      <c r="G12" s="75">
        <f t="shared" si="0"/>
        <v>45.943394988170894</v>
      </c>
    </row>
    <row r="13" spans="1:7" ht="25.2" customHeight="1">
      <c r="A13" s="72">
        <v>9</v>
      </c>
      <c r="B13" s="36" t="s">
        <v>16</v>
      </c>
      <c r="C13" s="36" t="s">
        <v>16</v>
      </c>
      <c r="D13" s="36" t="s">
        <v>17</v>
      </c>
      <c r="E13" s="75">
        <f>'87.43'!C31</f>
        <v>3.59923875</v>
      </c>
      <c r="F13" s="75">
        <f>'87.43'!C32</f>
        <v>40.15415623817089</v>
      </c>
      <c r="G13" s="75">
        <f t="shared" si="0"/>
        <v>43.75339498817089</v>
      </c>
    </row>
    <row r="14" spans="1:7" ht="25.2" customHeight="1">
      <c r="A14" s="72">
        <v>10</v>
      </c>
      <c r="B14" s="36" t="s">
        <v>18</v>
      </c>
      <c r="C14" s="36" t="s">
        <v>19</v>
      </c>
      <c r="D14" s="36" t="s">
        <v>20</v>
      </c>
      <c r="E14" s="75">
        <f>'87.440.1'!C32</f>
        <v>4.20923875</v>
      </c>
      <c r="F14" s="75">
        <f>'87.440.1'!C33</f>
        <v>29.145830481232338</v>
      </c>
      <c r="G14" s="75">
        <f t="shared" si="0"/>
        <v>33.355069231232335</v>
      </c>
    </row>
    <row r="15" spans="1:7" ht="28.2" customHeight="1">
      <c r="A15" s="72">
        <v>11</v>
      </c>
      <c r="B15" s="36" t="s">
        <v>18</v>
      </c>
      <c r="C15" s="36" t="s">
        <v>21</v>
      </c>
      <c r="D15" s="36" t="s">
        <v>22</v>
      </c>
      <c r="E15" s="75">
        <f>'87.440.2'!C32</f>
        <v>7.00923875</v>
      </c>
      <c r="F15" s="75">
        <f>'87.440.2'!C33</f>
        <v>40.15415623817089</v>
      </c>
      <c r="G15" s="75">
        <f t="shared" si="0"/>
        <v>47.16339498817089</v>
      </c>
    </row>
    <row r="16" spans="1:7" ht="25.2" customHeight="1">
      <c r="A16" s="72">
        <v>12</v>
      </c>
      <c r="B16" s="36" t="s">
        <v>23</v>
      </c>
      <c r="C16" s="36" t="s">
        <v>23</v>
      </c>
      <c r="D16" s="36" t="s">
        <v>24</v>
      </c>
      <c r="E16" s="75">
        <f>'87.691'!C34</f>
        <v>29.319238749999997</v>
      </c>
      <c r="F16" s="75">
        <f>'87.691'!C35</f>
        <v>65.646524008298</v>
      </c>
      <c r="G16" s="75">
        <f t="shared" si="0"/>
        <v>94.965762758298</v>
      </c>
    </row>
    <row r="17" spans="1:7" ht="25.2" customHeight="1">
      <c r="A17" s="72">
        <v>13</v>
      </c>
      <c r="B17" s="36" t="s">
        <v>25</v>
      </c>
      <c r="C17" s="36" t="s">
        <v>25</v>
      </c>
      <c r="D17" s="36" t="s">
        <v>26</v>
      </c>
      <c r="E17" s="75">
        <f>'87.63'!C35</f>
        <v>29.929238749999996</v>
      </c>
      <c r="F17" s="75">
        <f>'87.63'!C36</f>
        <v>102.77633214717511</v>
      </c>
      <c r="G17" s="75">
        <f t="shared" si="0"/>
        <v>132.7055708971751</v>
      </c>
    </row>
    <row r="18" spans="1:7" ht="28.8" customHeight="1">
      <c r="A18" s="72">
        <v>14</v>
      </c>
      <c r="B18" s="36" t="s">
        <v>27</v>
      </c>
      <c r="C18" s="36" t="s">
        <v>27</v>
      </c>
      <c r="D18" s="36" t="s">
        <v>28</v>
      </c>
      <c r="E18" s="75">
        <f>'87.64'!C33</f>
        <v>30.01923875</v>
      </c>
      <c r="F18" s="75">
        <f>'87.64'!C34</f>
        <v>117.03469008188557</v>
      </c>
      <c r="G18" s="75">
        <f t="shared" si="0"/>
        <v>147.05392883188557</v>
      </c>
    </row>
    <row r="19" spans="1:7" ht="25.2" customHeight="1">
      <c r="A19" s="72">
        <v>15</v>
      </c>
      <c r="B19" s="36" t="s">
        <v>29</v>
      </c>
      <c r="C19" s="36" t="s">
        <v>29</v>
      </c>
      <c r="D19" s="36" t="s">
        <v>30</v>
      </c>
      <c r="E19" s="75">
        <f>'87.77'!C38</f>
        <v>12.69173875</v>
      </c>
      <c r="F19" s="75">
        <f>'87.77'!C39</f>
        <v>65.646524008298</v>
      </c>
      <c r="G19" s="75">
        <f t="shared" si="0"/>
        <v>78.338262758298</v>
      </c>
    </row>
    <row r="20" spans="1:7" ht="25.2" customHeight="1">
      <c r="A20" s="72">
        <v>16</v>
      </c>
      <c r="B20" s="36" t="s">
        <v>31</v>
      </c>
      <c r="C20" s="36" t="s">
        <v>32</v>
      </c>
      <c r="D20" s="36" t="s">
        <v>176</v>
      </c>
      <c r="E20" s="75">
        <f>'88.21.1'!C32</f>
        <v>4.55923875</v>
      </c>
      <c r="F20" s="75">
        <f>'88.21.1'!C33</f>
        <v>18.13750472429378</v>
      </c>
      <c r="G20" s="75">
        <f t="shared" si="0"/>
        <v>22.69674347429378</v>
      </c>
    </row>
    <row r="21" spans="1:7" ht="25.2" customHeight="1">
      <c r="A21" s="72">
        <v>17</v>
      </c>
      <c r="B21" s="36" t="s">
        <v>31</v>
      </c>
      <c r="C21" s="36" t="s">
        <v>33</v>
      </c>
      <c r="D21" s="36" t="s">
        <v>168</v>
      </c>
      <c r="E21" s="75">
        <f>'88.21.2'!C32</f>
        <v>3.59923875</v>
      </c>
      <c r="F21" s="75">
        <f>'88.21.2'!C33</f>
        <v>18.13750472429378</v>
      </c>
      <c r="G21" s="75">
        <f t="shared" si="0"/>
        <v>21.73674347429378</v>
      </c>
    </row>
    <row r="22" spans="1:7" ht="25.2" customHeight="1">
      <c r="A22" s="72">
        <v>18</v>
      </c>
      <c r="B22" s="36" t="s">
        <v>34</v>
      </c>
      <c r="C22" s="36" t="s">
        <v>34</v>
      </c>
      <c r="D22" s="36" t="s">
        <v>172</v>
      </c>
      <c r="E22" s="75">
        <f>'88.331'!C32</f>
        <v>7.70923875</v>
      </c>
      <c r="F22" s="75">
        <f>'88.331'!C33</f>
        <v>22.016651513877115</v>
      </c>
      <c r="G22" s="75">
        <f t="shared" si="0"/>
        <v>29.725890263877115</v>
      </c>
    </row>
    <row r="23" spans="1:7" ht="25.2" customHeight="1">
      <c r="A23" s="72">
        <v>19</v>
      </c>
      <c r="B23" s="36" t="s">
        <v>35</v>
      </c>
      <c r="C23" s="36" t="s">
        <v>35</v>
      </c>
      <c r="D23" s="36" t="s">
        <v>171</v>
      </c>
      <c r="E23" s="75">
        <f>'88.22'!C31</f>
        <v>7.70923875</v>
      </c>
      <c r="F23" s="75">
        <f>'88.22'!C32</f>
        <v>18.13750472429378</v>
      </c>
      <c r="G23" s="75">
        <f t="shared" si="0"/>
        <v>25.84674347429378</v>
      </c>
    </row>
    <row r="24" spans="1:7" ht="25.2" customHeight="1">
      <c r="A24" s="72">
        <v>20</v>
      </c>
      <c r="B24" s="36" t="s">
        <v>36</v>
      </c>
      <c r="C24" s="36" t="s">
        <v>36</v>
      </c>
      <c r="D24" s="36" t="s">
        <v>37</v>
      </c>
      <c r="E24" s="75">
        <f>'88.23'!C35</f>
        <v>3.88923875</v>
      </c>
      <c r="F24" s="75">
        <f>'88.23'!C36</f>
        <v>18.13750472429378</v>
      </c>
      <c r="G24" s="75">
        <f t="shared" si="0"/>
        <v>22.02674347429378</v>
      </c>
    </row>
    <row r="25" spans="1:7" ht="25.2" customHeight="1">
      <c r="A25" s="72">
        <v>21</v>
      </c>
      <c r="B25" s="36" t="s">
        <v>38</v>
      </c>
      <c r="C25" s="36" t="s">
        <v>38</v>
      </c>
      <c r="D25" s="36" t="s">
        <v>169</v>
      </c>
      <c r="E25" s="75">
        <f>'88.110'!C32</f>
        <v>4.20923875</v>
      </c>
      <c r="F25" s="75">
        <f>'88.110'!C33</f>
        <v>22.016651513877115</v>
      </c>
      <c r="G25" s="75">
        <f t="shared" si="0"/>
        <v>26.225890263877115</v>
      </c>
    </row>
    <row r="26" spans="1:7" ht="25.2" customHeight="1">
      <c r="A26" s="72">
        <v>22</v>
      </c>
      <c r="B26" s="36" t="s">
        <v>39</v>
      </c>
      <c r="C26" s="36" t="s">
        <v>40</v>
      </c>
      <c r="D26" s="36" t="s">
        <v>173</v>
      </c>
      <c r="E26" s="75">
        <f>'88.27.1'!C32</f>
        <v>7.00923875</v>
      </c>
      <c r="F26" s="75">
        <f>'88.27.1'!C33</f>
        <v>29.145830481232338</v>
      </c>
      <c r="G26" s="75">
        <f t="shared" si="0"/>
        <v>36.15506923123234</v>
      </c>
    </row>
    <row r="27" spans="1:7" ht="25.2" customHeight="1">
      <c r="A27" s="72">
        <v>23</v>
      </c>
      <c r="B27" s="36" t="s">
        <v>39</v>
      </c>
      <c r="C27" s="36" t="s">
        <v>41</v>
      </c>
      <c r="D27" s="36" t="s">
        <v>170</v>
      </c>
      <c r="E27" s="75">
        <f>'88.27.2'!C32</f>
        <v>4.20923875</v>
      </c>
      <c r="F27" s="75">
        <f>'88.27.2'!C33</f>
        <v>29.145830481232338</v>
      </c>
      <c r="G27" s="75">
        <f t="shared" si="0"/>
        <v>33.355069231232335</v>
      </c>
    </row>
    <row r="28" spans="1:7" ht="25.2" customHeight="1">
      <c r="A28" s="72">
        <v>24</v>
      </c>
      <c r="B28" s="36" t="s">
        <v>39</v>
      </c>
      <c r="C28" s="36" t="s">
        <v>42</v>
      </c>
      <c r="D28" s="36" t="s">
        <v>174</v>
      </c>
      <c r="E28" s="75">
        <f>'88.27.3'!C33</f>
        <v>7.00923875</v>
      </c>
      <c r="F28" s="75">
        <f>'88.27.3'!C34</f>
        <v>33.02497727081567</v>
      </c>
      <c r="G28" s="75">
        <f t="shared" si="0"/>
        <v>40.03421602081567</v>
      </c>
    </row>
    <row r="29" spans="1:7" ht="25.2" customHeight="1">
      <c r="A29" s="72">
        <v>25</v>
      </c>
      <c r="B29" s="36" t="s">
        <v>43</v>
      </c>
      <c r="C29" s="36" t="s">
        <v>43</v>
      </c>
      <c r="D29" s="36" t="s">
        <v>175</v>
      </c>
      <c r="E29" s="75">
        <f>'88.29'!C31</f>
        <v>6.04923875</v>
      </c>
      <c r="F29" s="75">
        <f>'88.29'!C32</f>
        <v>29.145830481232338</v>
      </c>
      <c r="G29" s="75">
        <f t="shared" si="0"/>
        <v>35.19506923123234</v>
      </c>
    </row>
  </sheetData>
  <mergeCells count="6">
    <mergeCell ref="A1:G1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C5CE-1099-4468-9522-5EC51D30C2A8}">
  <dimension ref="A1:K34"/>
  <sheetViews>
    <sheetView tabSelected="1" workbookViewId="0" topLeftCell="A25">
      <selection activeCell="E35" sqref="E35"/>
    </sheetView>
  </sheetViews>
  <sheetFormatPr defaultColWidth="9.140625" defaultRowHeight="15"/>
  <cols>
    <col min="1" max="1" width="4.28125" style="71" customWidth="1"/>
    <col min="2" max="2" width="13.57421875" style="1" customWidth="1"/>
    <col min="3" max="3" width="17.28125" style="1" customWidth="1"/>
    <col min="4" max="4" width="53.00390625" style="1" customWidth="1"/>
    <col min="5" max="5" width="22.421875" style="1" customWidth="1"/>
    <col min="6" max="6" width="19.57421875" style="1" customWidth="1"/>
    <col min="7" max="7" width="16.00390625" style="1" customWidth="1"/>
    <col min="8" max="8" width="14.28125" style="1" customWidth="1"/>
    <col min="9" max="9" width="13.8515625" style="1" customWidth="1"/>
    <col min="10" max="10" width="14.28125" style="1" customWidth="1"/>
    <col min="11" max="11" width="13.421875" style="1" customWidth="1"/>
    <col min="12" max="16384" width="8.8515625" style="1" customWidth="1"/>
  </cols>
  <sheetData>
    <row r="1" spans="1:11" ht="27.6" customHeight="1">
      <c r="A1" s="92" t="s">
        <v>192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3" spans="1:11" ht="24" customHeight="1">
      <c r="A3" s="97" t="s">
        <v>0</v>
      </c>
      <c r="B3" s="97" t="s">
        <v>2</v>
      </c>
      <c r="C3" s="97" t="s">
        <v>113</v>
      </c>
      <c r="D3" s="97" t="s">
        <v>1</v>
      </c>
      <c r="E3" s="73" t="s">
        <v>138</v>
      </c>
      <c r="F3" s="73" t="s">
        <v>139</v>
      </c>
      <c r="G3" s="97" t="s">
        <v>140</v>
      </c>
      <c r="H3" s="97" t="s">
        <v>177</v>
      </c>
      <c r="I3" s="97" t="s">
        <v>178</v>
      </c>
      <c r="J3" s="97" t="s">
        <v>179</v>
      </c>
      <c r="K3" s="97" t="s">
        <v>180</v>
      </c>
    </row>
    <row r="4" spans="1:11" ht="78" customHeight="1">
      <c r="A4" s="97"/>
      <c r="B4" s="97"/>
      <c r="C4" s="97"/>
      <c r="D4" s="97"/>
      <c r="E4" s="74" t="s">
        <v>141</v>
      </c>
      <c r="F4" s="74" t="s">
        <v>142</v>
      </c>
      <c r="G4" s="97"/>
      <c r="H4" s="97"/>
      <c r="I4" s="97"/>
      <c r="J4" s="97"/>
      <c r="K4" s="97"/>
    </row>
    <row r="5" spans="1:11" s="80" customFormat="1" ht="16.2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 t="s">
        <v>181</v>
      </c>
      <c r="H5" s="86">
        <v>8</v>
      </c>
      <c r="I5" s="86" t="s">
        <v>182</v>
      </c>
      <c r="J5" s="86">
        <v>10</v>
      </c>
      <c r="K5" s="86" t="s">
        <v>183</v>
      </c>
    </row>
    <row r="6" spans="1:11" ht="25.2" customHeight="1">
      <c r="A6" s="72">
        <v>1</v>
      </c>
      <c r="B6" s="36" t="s">
        <v>3</v>
      </c>
      <c r="C6" s="36" t="s">
        <v>4</v>
      </c>
      <c r="D6" s="36" t="s">
        <v>5</v>
      </c>
      <c r="E6" s="75">
        <f>'87.174.1'!C33</f>
        <v>4.20923875</v>
      </c>
      <c r="F6" s="75">
        <f>'87.174.1'!C34</f>
        <v>29.145830481232338</v>
      </c>
      <c r="G6" s="75">
        <f>SUM(E6:F6)</f>
        <v>33.355069231232335</v>
      </c>
      <c r="H6" s="36">
        <v>1</v>
      </c>
      <c r="I6" s="88">
        <f>G6*H6</f>
        <v>33.355069231232335</v>
      </c>
      <c r="J6" s="89">
        <f>$E$34</f>
        <v>1.8399997306917597</v>
      </c>
      <c r="K6" s="88">
        <f>G6*J6</f>
        <v>61.373318402672496</v>
      </c>
    </row>
    <row r="7" spans="1:11" ht="25.2" customHeight="1">
      <c r="A7" s="72">
        <v>2</v>
      </c>
      <c r="B7" s="36" t="s">
        <v>3</v>
      </c>
      <c r="C7" s="36" t="s">
        <v>6</v>
      </c>
      <c r="D7" s="36" t="s">
        <v>7</v>
      </c>
      <c r="E7" s="75">
        <f>'87.174.2'!C32</f>
        <v>3.72923875</v>
      </c>
      <c r="F7" s="75">
        <f>'87.174.2'!C33</f>
        <v>22.016651513877115</v>
      </c>
      <c r="G7" s="75">
        <f>SUM(E7:F7)</f>
        <v>25.745890263877115</v>
      </c>
      <c r="H7" s="36">
        <v>3</v>
      </c>
      <c r="I7" s="88">
        <f aca="true" t="shared" si="0" ref="I7:I30">G7*H7</f>
        <v>77.23767079163134</v>
      </c>
      <c r="J7" s="89">
        <f aca="true" t="shared" si="1" ref="J7:J29">$E$34</f>
        <v>1.8399997306917597</v>
      </c>
      <c r="K7" s="88">
        <f aca="true" t="shared" si="2" ref="K7:K30">G7*J7</f>
        <v>47.37243115195349</v>
      </c>
    </row>
    <row r="8" spans="1:11" ht="25.2" customHeight="1">
      <c r="A8" s="72">
        <v>3</v>
      </c>
      <c r="B8" s="36" t="s">
        <v>8</v>
      </c>
      <c r="C8" s="36" t="s">
        <v>8</v>
      </c>
      <c r="D8" s="36" t="s">
        <v>164</v>
      </c>
      <c r="E8" s="75">
        <f>'87.164'!C32</f>
        <v>3.72923875</v>
      </c>
      <c r="F8" s="75">
        <f>'87.164'!C33</f>
        <v>22.016651513877115</v>
      </c>
      <c r="G8" s="75">
        <f>SUM(E8:F8)</f>
        <v>25.745890263877115</v>
      </c>
      <c r="H8" s="36">
        <v>4</v>
      </c>
      <c r="I8" s="88">
        <f t="shared" si="0"/>
        <v>102.98356105550846</v>
      </c>
      <c r="J8" s="89">
        <f t="shared" si="1"/>
        <v>1.8399997306917597</v>
      </c>
      <c r="K8" s="88">
        <f t="shared" si="2"/>
        <v>47.37243115195349</v>
      </c>
    </row>
    <row r="9" spans="1:11" ht="25.2" customHeight="1">
      <c r="A9" s="72">
        <v>4</v>
      </c>
      <c r="B9" s="36" t="s">
        <v>9</v>
      </c>
      <c r="C9" s="36" t="s">
        <v>9</v>
      </c>
      <c r="D9" s="36" t="s">
        <v>10</v>
      </c>
      <c r="E9" s="75">
        <f>'87.171'!C31</f>
        <v>2.6492387500000003</v>
      </c>
      <c r="F9" s="75">
        <f>'87.171'!C32</f>
        <v>29.145830481232338</v>
      </c>
      <c r="G9" s="75">
        <f>SUM(E9:F9)</f>
        <v>31.79506923123234</v>
      </c>
      <c r="H9" s="36">
        <v>2</v>
      </c>
      <c r="I9" s="88">
        <f t="shared" si="0"/>
        <v>63.59013846246468</v>
      </c>
      <c r="J9" s="89">
        <f t="shared" si="1"/>
        <v>1.8399997306917597</v>
      </c>
      <c r="K9" s="88">
        <f t="shared" si="2"/>
        <v>58.50291882279336</v>
      </c>
    </row>
    <row r="10" spans="1:11" ht="25.2" customHeight="1">
      <c r="A10" s="72">
        <v>5</v>
      </c>
      <c r="B10" s="36" t="s">
        <v>11</v>
      </c>
      <c r="C10" s="36" t="s">
        <v>11</v>
      </c>
      <c r="D10" s="36" t="s">
        <v>12</v>
      </c>
      <c r="E10" s="75">
        <f>'87.172'!C32</f>
        <v>2.6492387500000003</v>
      </c>
      <c r="F10" s="75">
        <f>'87.172'!C33</f>
        <v>29.145830481232338</v>
      </c>
      <c r="G10" s="75">
        <f aca="true" t="shared" si="3" ref="G10:G30">SUM(E10:F10)</f>
        <v>31.79506923123234</v>
      </c>
      <c r="H10" s="36">
        <v>3</v>
      </c>
      <c r="I10" s="88">
        <f t="shared" si="0"/>
        <v>95.38520769369703</v>
      </c>
      <c r="J10" s="89">
        <f t="shared" si="1"/>
        <v>1.8399997306917597</v>
      </c>
      <c r="K10" s="88">
        <f t="shared" si="2"/>
        <v>58.50291882279336</v>
      </c>
    </row>
    <row r="11" spans="1:11" ht="25.2" customHeight="1">
      <c r="A11" s="72">
        <v>6</v>
      </c>
      <c r="B11" s="36" t="s">
        <v>13</v>
      </c>
      <c r="C11" s="36" t="s">
        <v>13</v>
      </c>
      <c r="D11" s="36" t="s">
        <v>165</v>
      </c>
      <c r="E11" s="75">
        <f>'87.22'!C32</f>
        <v>5.78923875</v>
      </c>
      <c r="F11" s="75">
        <f>'87.22'!C33</f>
        <v>29.145830481232338</v>
      </c>
      <c r="G11" s="75">
        <f t="shared" si="3"/>
        <v>34.93506923123234</v>
      </c>
      <c r="H11" s="36">
        <v>2</v>
      </c>
      <c r="I11" s="88">
        <f t="shared" si="0"/>
        <v>69.87013846246468</v>
      </c>
      <c r="J11" s="89">
        <f t="shared" si="1"/>
        <v>1.8399997306917597</v>
      </c>
      <c r="K11" s="88">
        <f t="shared" si="2"/>
        <v>64.28051797716549</v>
      </c>
    </row>
    <row r="12" spans="1:11" ht="25.2" customHeight="1">
      <c r="A12" s="72">
        <v>7</v>
      </c>
      <c r="B12" s="36" t="s">
        <v>14</v>
      </c>
      <c r="C12" s="36" t="s">
        <v>14</v>
      </c>
      <c r="D12" s="36" t="s">
        <v>166</v>
      </c>
      <c r="E12" s="75">
        <f>'87.23'!C33</f>
        <v>5.78923875</v>
      </c>
      <c r="F12" s="75">
        <f>'87.23'!C34</f>
        <v>33.02497727081567</v>
      </c>
      <c r="G12" s="75">
        <f t="shared" si="3"/>
        <v>38.81421602081567</v>
      </c>
      <c r="H12" s="36">
        <v>1</v>
      </c>
      <c r="I12" s="88">
        <f t="shared" si="0"/>
        <v>38.81421602081567</v>
      </c>
      <c r="J12" s="89">
        <f t="shared" si="1"/>
        <v>1.8399997306917597</v>
      </c>
      <c r="K12" s="88">
        <f t="shared" si="2"/>
        <v>71.41814702531262</v>
      </c>
    </row>
    <row r="13" spans="1:11" ht="31.2" customHeight="1">
      <c r="A13" s="72">
        <v>8</v>
      </c>
      <c r="B13" s="36" t="s">
        <v>15</v>
      </c>
      <c r="C13" s="36" t="s">
        <v>15</v>
      </c>
      <c r="D13" s="36" t="s">
        <v>167</v>
      </c>
      <c r="E13" s="75">
        <f>'87.24'!C32</f>
        <v>5.78923875</v>
      </c>
      <c r="F13" s="75">
        <f>'87.24'!C33</f>
        <v>40.15415623817089</v>
      </c>
      <c r="G13" s="75">
        <f t="shared" si="3"/>
        <v>45.943394988170894</v>
      </c>
      <c r="H13" s="36">
        <v>2</v>
      </c>
      <c r="I13" s="88">
        <f t="shared" si="0"/>
        <v>91.88678997634179</v>
      </c>
      <c r="J13" s="89">
        <f t="shared" si="1"/>
        <v>1.8399997306917597</v>
      </c>
      <c r="K13" s="88">
        <f t="shared" si="2"/>
        <v>84.53583440529958</v>
      </c>
    </row>
    <row r="14" spans="1:11" ht="25.2" customHeight="1">
      <c r="A14" s="72">
        <v>9</v>
      </c>
      <c r="B14" s="36" t="s">
        <v>16</v>
      </c>
      <c r="C14" s="36" t="s">
        <v>16</v>
      </c>
      <c r="D14" s="36" t="s">
        <v>17</v>
      </c>
      <c r="E14" s="75">
        <f>'87.43'!C31</f>
        <v>3.59923875</v>
      </c>
      <c r="F14" s="75">
        <f>'87.43'!C32</f>
        <v>40.15415623817089</v>
      </c>
      <c r="G14" s="75">
        <f t="shared" si="3"/>
        <v>43.75339498817089</v>
      </c>
      <c r="H14" s="36">
        <v>4</v>
      </c>
      <c r="I14" s="88">
        <f t="shared" si="0"/>
        <v>175.01357995268356</v>
      </c>
      <c r="J14" s="89">
        <f t="shared" si="1"/>
        <v>1.8399997306917597</v>
      </c>
      <c r="K14" s="88">
        <f t="shared" si="2"/>
        <v>80.50623499508463</v>
      </c>
    </row>
    <row r="15" spans="1:11" ht="25.2" customHeight="1">
      <c r="A15" s="72">
        <v>10</v>
      </c>
      <c r="B15" s="36" t="s">
        <v>18</v>
      </c>
      <c r="C15" s="36" t="s">
        <v>19</v>
      </c>
      <c r="D15" s="36" t="s">
        <v>20</v>
      </c>
      <c r="E15" s="75">
        <f>'87.440.1'!C32</f>
        <v>4.20923875</v>
      </c>
      <c r="F15" s="75">
        <f>'87.440.1'!C33</f>
        <v>29.145830481232338</v>
      </c>
      <c r="G15" s="75">
        <f t="shared" si="3"/>
        <v>33.355069231232335</v>
      </c>
      <c r="H15" s="36">
        <v>232</v>
      </c>
      <c r="I15" s="88">
        <f t="shared" si="0"/>
        <v>7738.376061645902</v>
      </c>
      <c r="J15" s="89">
        <f t="shared" si="1"/>
        <v>1.8399997306917597</v>
      </c>
      <c r="K15" s="88">
        <f t="shared" si="2"/>
        <v>61.373318402672496</v>
      </c>
    </row>
    <row r="16" spans="1:11" ht="28.2" customHeight="1">
      <c r="A16" s="72">
        <v>11</v>
      </c>
      <c r="B16" s="36" t="s">
        <v>18</v>
      </c>
      <c r="C16" s="36" t="s">
        <v>21</v>
      </c>
      <c r="D16" s="36" t="s">
        <v>22</v>
      </c>
      <c r="E16" s="75">
        <f>'87.440.2'!C32</f>
        <v>7.00923875</v>
      </c>
      <c r="F16" s="75">
        <f>'87.440.2'!C33</f>
        <v>40.15415623817089</v>
      </c>
      <c r="G16" s="75">
        <f t="shared" si="3"/>
        <v>47.16339498817089</v>
      </c>
      <c r="H16" s="36">
        <v>327</v>
      </c>
      <c r="I16" s="88">
        <f t="shared" si="0"/>
        <v>15422.430161131882</v>
      </c>
      <c r="J16" s="89">
        <f t="shared" si="1"/>
        <v>1.8399997306917597</v>
      </c>
      <c r="K16" s="88">
        <f t="shared" si="2"/>
        <v>86.78063407674354</v>
      </c>
    </row>
    <row r="17" spans="1:11" ht="25.2" customHeight="1">
      <c r="A17" s="72">
        <v>12</v>
      </c>
      <c r="B17" s="36" t="s">
        <v>23</v>
      </c>
      <c r="C17" s="36" t="s">
        <v>23</v>
      </c>
      <c r="D17" s="36" t="s">
        <v>24</v>
      </c>
      <c r="E17" s="75">
        <f>'87.691'!C34</f>
        <v>29.319238749999997</v>
      </c>
      <c r="F17" s="75">
        <f>'87.691'!C35</f>
        <v>65.646524008298</v>
      </c>
      <c r="G17" s="75">
        <f t="shared" si="3"/>
        <v>94.965762758298</v>
      </c>
      <c r="H17" s="36">
        <v>1</v>
      </c>
      <c r="I17" s="88">
        <f t="shared" si="0"/>
        <v>94.965762758298</v>
      </c>
      <c r="J17" s="89">
        <f t="shared" si="1"/>
        <v>1.8399997306917597</v>
      </c>
      <c r="K17" s="88">
        <f t="shared" si="2"/>
        <v>174.73697790020586</v>
      </c>
    </row>
    <row r="18" spans="1:11" ht="25.2" customHeight="1">
      <c r="A18" s="72">
        <v>13</v>
      </c>
      <c r="B18" s="36" t="s">
        <v>25</v>
      </c>
      <c r="C18" s="36" t="s">
        <v>25</v>
      </c>
      <c r="D18" s="36" t="s">
        <v>26</v>
      </c>
      <c r="E18" s="75">
        <f>'87.63'!C35</f>
        <v>29.929238749999996</v>
      </c>
      <c r="F18" s="75">
        <f>'87.63'!C36</f>
        <v>102.77633214717511</v>
      </c>
      <c r="G18" s="75">
        <f t="shared" si="3"/>
        <v>132.7055708971751</v>
      </c>
      <c r="H18" s="36">
        <v>3</v>
      </c>
      <c r="I18" s="88">
        <f t="shared" si="0"/>
        <v>398.1167126915253</v>
      </c>
      <c r="J18" s="89">
        <f t="shared" si="1"/>
        <v>1.8399997306917597</v>
      </c>
      <c r="K18" s="88">
        <f t="shared" si="2"/>
        <v>244.17821471209842</v>
      </c>
    </row>
    <row r="19" spans="1:11" ht="28.8" customHeight="1">
      <c r="A19" s="72">
        <v>14</v>
      </c>
      <c r="B19" s="36" t="s">
        <v>27</v>
      </c>
      <c r="C19" s="36" t="s">
        <v>27</v>
      </c>
      <c r="D19" s="36" t="s">
        <v>28</v>
      </c>
      <c r="E19" s="75">
        <f>'87.64'!C33</f>
        <v>30.01923875</v>
      </c>
      <c r="F19" s="75">
        <f>'87.64'!C34</f>
        <v>117.03469008188557</v>
      </c>
      <c r="G19" s="75">
        <f t="shared" si="3"/>
        <v>147.05392883188557</v>
      </c>
      <c r="H19" s="36">
        <v>1</v>
      </c>
      <c r="I19" s="88">
        <f t="shared" si="0"/>
        <v>147.05392883188557</v>
      </c>
      <c r="J19" s="89">
        <f t="shared" si="1"/>
        <v>1.8399997306917597</v>
      </c>
      <c r="K19" s="88">
        <f t="shared" si="2"/>
        <v>270.57918944783466</v>
      </c>
    </row>
    <row r="20" spans="1:11" ht="25.2" customHeight="1">
      <c r="A20" s="72">
        <v>15</v>
      </c>
      <c r="B20" s="36" t="s">
        <v>29</v>
      </c>
      <c r="C20" s="36" t="s">
        <v>29</v>
      </c>
      <c r="D20" s="36" t="s">
        <v>30</v>
      </c>
      <c r="E20" s="75">
        <f>'87.77'!C38</f>
        <v>12.69173875</v>
      </c>
      <c r="F20" s="75">
        <f>'87.77'!C39</f>
        <v>65.646524008298</v>
      </c>
      <c r="G20" s="75">
        <f t="shared" si="3"/>
        <v>78.338262758298</v>
      </c>
      <c r="H20" s="36">
        <v>1</v>
      </c>
      <c r="I20" s="88">
        <f t="shared" si="0"/>
        <v>78.338262758298</v>
      </c>
      <c r="J20" s="89">
        <f t="shared" si="1"/>
        <v>1.8399997306917597</v>
      </c>
      <c r="K20" s="88">
        <f t="shared" si="2"/>
        <v>144.14238237812862</v>
      </c>
    </row>
    <row r="21" spans="1:11" ht="25.2" customHeight="1">
      <c r="A21" s="72">
        <v>16</v>
      </c>
      <c r="B21" s="36" t="s">
        <v>31</v>
      </c>
      <c r="C21" s="36" t="s">
        <v>32</v>
      </c>
      <c r="D21" s="36" t="s">
        <v>176</v>
      </c>
      <c r="E21" s="75">
        <f>'88.21.1'!C32</f>
        <v>4.55923875</v>
      </c>
      <c r="F21" s="75">
        <f>'88.21.1'!C33</f>
        <v>18.13750472429378</v>
      </c>
      <c r="G21" s="75">
        <f t="shared" si="3"/>
        <v>22.69674347429378</v>
      </c>
      <c r="H21" s="36">
        <v>2</v>
      </c>
      <c r="I21" s="88">
        <f t="shared" si="0"/>
        <v>45.39348694858756</v>
      </c>
      <c r="J21" s="89">
        <f t="shared" si="1"/>
        <v>1.8399997306917597</v>
      </c>
      <c r="K21" s="88">
        <f t="shared" si="2"/>
        <v>41.76200188028051</v>
      </c>
    </row>
    <row r="22" spans="1:11" ht="25.2" customHeight="1">
      <c r="A22" s="72">
        <v>17</v>
      </c>
      <c r="B22" s="36" t="s">
        <v>31</v>
      </c>
      <c r="C22" s="36" t="s">
        <v>33</v>
      </c>
      <c r="D22" s="36" t="s">
        <v>168</v>
      </c>
      <c r="E22" s="75">
        <f>'88.21.2'!C32</f>
        <v>3.59923875</v>
      </c>
      <c r="F22" s="75">
        <f>'88.21.2'!C33</f>
        <v>18.13750472429378</v>
      </c>
      <c r="G22" s="75">
        <f t="shared" si="3"/>
        <v>21.73674347429378</v>
      </c>
      <c r="H22" s="36">
        <v>1</v>
      </c>
      <c r="I22" s="88">
        <f t="shared" si="0"/>
        <v>21.73674347429378</v>
      </c>
      <c r="J22" s="89">
        <f t="shared" si="1"/>
        <v>1.8399997306917597</v>
      </c>
      <c r="K22" s="88">
        <f t="shared" si="2"/>
        <v>39.99560213881642</v>
      </c>
    </row>
    <row r="23" spans="1:11" ht="25.2" customHeight="1">
      <c r="A23" s="72">
        <v>18</v>
      </c>
      <c r="B23" s="36" t="s">
        <v>34</v>
      </c>
      <c r="C23" s="36" t="s">
        <v>34</v>
      </c>
      <c r="D23" s="36" t="s">
        <v>172</v>
      </c>
      <c r="E23" s="75">
        <f>'88.331'!C32</f>
        <v>7.70923875</v>
      </c>
      <c r="F23" s="75">
        <f>'88.331'!C33</f>
        <v>22.016651513877115</v>
      </c>
      <c r="G23" s="75">
        <f t="shared" si="3"/>
        <v>29.725890263877115</v>
      </c>
      <c r="H23" s="36">
        <v>1</v>
      </c>
      <c r="I23" s="88">
        <f t="shared" si="0"/>
        <v>29.725890263877115</v>
      </c>
      <c r="J23" s="89">
        <f t="shared" si="1"/>
        <v>1.8399997306917597</v>
      </c>
      <c r="K23" s="88">
        <f t="shared" si="2"/>
        <v>54.695630080106696</v>
      </c>
    </row>
    <row r="24" spans="1:11" ht="25.2" customHeight="1">
      <c r="A24" s="72">
        <v>19</v>
      </c>
      <c r="B24" s="36" t="s">
        <v>35</v>
      </c>
      <c r="C24" s="36" t="s">
        <v>35</v>
      </c>
      <c r="D24" s="36" t="s">
        <v>171</v>
      </c>
      <c r="E24" s="75">
        <f>'88.22'!C31</f>
        <v>7.70923875</v>
      </c>
      <c r="F24" s="75">
        <f>'88.22'!C32</f>
        <v>18.13750472429378</v>
      </c>
      <c r="G24" s="75">
        <f t="shared" si="3"/>
        <v>25.84674347429378</v>
      </c>
      <c r="H24" s="36">
        <v>2</v>
      </c>
      <c r="I24" s="88">
        <f t="shared" si="0"/>
        <v>51.69348694858756</v>
      </c>
      <c r="J24" s="89">
        <f t="shared" si="1"/>
        <v>1.8399997306917597</v>
      </c>
      <c r="K24" s="88">
        <f t="shared" si="2"/>
        <v>47.558001031959556</v>
      </c>
    </row>
    <row r="25" spans="1:11" ht="25.2" customHeight="1">
      <c r="A25" s="72">
        <v>20</v>
      </c>
      <c r="B25" s="36" t="s">
        <v>36</v>
      </c>
      <c r="C25" s="36" t="s">
        <v>36</v>
      </c>
      <c r="D25" s="36" t="s">
        <v>37</v>
      </c>
      <c r="E25" s="75">
        <f>'88.23'!C35</f>
        <v>3.88923875</v>
      </c>
      <c r="F25" s="75">
        <f>'88.23'!C36</f>
        <v>18.13750472429378</v>
      </c>
      <c r="G25" s="75">
        <f t="shared" si="3"/>
        <v>22.02674347429378</v>
      </c>
      <c r="H25" s="36">
        <v>3</v>
      </c>
      <c r="I25" s="88">
        <f t="shared" si="0"/>
        <v>66.08023042288134</v>
      </c>
      <c r="J25" s="89">
        <f t="shared" si="1"/>
        <v>1.8399997306917597</v>
      </c>
      <c r="K25" s="88">
        <f t="shared" si="2"/>
        <v>40.52920206071703</v>
      </c>
    </row>
    <row r="26" spans="1:11" ht="25.2" customHeight="1">
      <c r="A26" s="72">
        <v>21</v>
      </c>
      <c r="B26" s="36" t="s">
        <v>38</v>
      </c>
      <c r="C26" s="36" t="s">
        <v>38</v>
      </c>
      <c r="D26" s="36" t="s">
        <v>169</v>
      </c>
      <c r="E26" s="75">
        <f>'88.110'!C32</f>
        <v>4.20923875</v>
      </c>
      <c r="F26" s="75">
        <f>'88.110'!C33</f>
        <v>22.016651513877115</v>
      </c>
      <c r="G26" s="75">
        <f t="shared" si="3"/>
        <v>26.225890263877115</v>
      </c>
      <c r="H26" s="36">
        <v>2</v>
      </c>
      <c r="I26" s="88">
        <f t="shared" si="0"/>
        <v>52.45178052775423</v>
      </c>
      <c r="J26" s="89">
        <f t="shared" si="1"/>
        <v>1.8399997306917597</v>
      </c>
      <c r="K26" s="88">
        <f t="shared" si="2"/>
        <v>48.255631022685535</v>
      </c>
    </row>
    <row r="27" spans="1:11" ht="25.2" customHeight="1">
      <c r="A27" s="72">
        <v>22</v>
      </c>
      <c r="B27" s="36" t="s">
        <v>39</v>
      </c>
      <c r="C27" s="36" t="s">
        <v>40</v>
      </c>
      <c r="D27" s="36" t="s">
        <v>173</v>
      </c>
      <c r="E27" s="75">
        <f>'88.27.1'!C32</f>
        <v>7.00923875</v>
      </c>
      <c r="F27" s="75">
        <f>'88.27.1'!C33</f>
        <v>29.145830481232338</v>
      </c>
      <c r="G27" s="75">
        <f t="shared" si="3"/>
        <v>36.15506923123234</v>
      </c>
      <c r="H27" s="36">
        <v>2</v>
      </c>
      <c r="I27" s="88">
        <f t="shared" si="0"/>
        <v>72.31013846246468</v>
      </c>
      <c r="J27" s="89">
        <f t="shared" si="1"/>
        <v>1.8399997306917597</v>
      </c>
      <c r="K27" s="88">
        <f t="shared" si="2"/>
        <v>66.52531764860943</v>
      </c>
    </row>
    <row r="28" spans="1:11" ht="25.2" customHeight="1">
      <c r="A28" s="72">
        <v>23</v>
      </c>
      <c r="B28" s="36" t="s">
        <v>39</v>
      </c>
      <c r="C28" s="36" t="s">
        <v>41</v>
      </c>
      <c r="D28" s="36" t="s">
        <v>170</v>
      </c>
      <c r="E28" s="75">
        <f>'88.27.2'!C32</f>
        <v>4.20923875</v>
      </c>
      <c r="F28" s="75">
        <f>'88.27.2'!C33</f>
        <v>29.145830481232338</v>
      </c>
      <c r="G28" s="75">
        <f t="shared" si="3"/>
        <v>33.355069231232335</v>
      </c>
      <c r="H28" s="36">
        <v>1</v>
      </c>
      <c r="I28" s="88">
        <f t="shared" si="0"/>
        <v>33.355069231232335</v>
      </c>
      <c r="J28" s="89">
        <f t="shared" si="1"/>
        <v>1.8399997306917597</v>
      </c>
      <c r="K28" s="88">
        <f t="shared" si="2"/>
        <v>61.373318402672496</v>
      </c>
    </row>
    <row r="29" spans="1:11" ht="25.2" customHeight="1">
      <c r="A29" s="72">
        <v>24</v>
      </c>
      <c r="B29" s="36" t="s">
        <v>39</v>
      </c>
      <c r="C29" s="36" t="s">
        <v>42</v>
      </c>
      <c r="D29" s="36" t="s">
        <v>174</v>
      </c>
      <c r="E29" s="75">
        <f>'88.27.3'!C33</f>
        <v>7.00923875</v>
      </c>
      <c r="F29" s="75">
        <f>'88.27.3'!C34</f>
        <v>33.02497727081567</v>
      </c>
      <c r="G29" s="75">
        <f t="shared" si="3"/>
        <v>40.03421602081567</v>
      </c>
      <c r="H29" s="36">
        <v>2</v>
      </c>
      <c r="I29" s="88">
        <f t="shared" si="0"/>
        <v>80.06843204163134</v>
      </c>
      <c r="J29" s="89">
        <f t="shared" si="1"/>
        <v>1.8399997306917597</v>
      </c>
      <c r="K29" s="88">
        <f t="shared" si="2"/>
        <v>73.66294669675656</v>
      </c>
    </row>
    <row r="30" spans="1:11" ht="25.2" customHeight="1">
      <c r="A30" s="72">
        <v>25</v>
      </c>
      <c r="B30" s="36" t="s">
        <v>43</v>
      </c>
      <c r="C30" s="36" t="s">
        <v>43</v>
      </c>
      <c r="D30" s="36" t="s">
        <v>175</v>
      </c>
      <c r="E30" s="75">
        <f>'88.29'!C31</f>
        <v>6.04923875</v>
      </c>
      <c r="F30" s="75">
        <f>'88.29'!C32</f>
        <v>29.145830481232338</v>
      </c>
      <c r="G30" s="75">
        <f t="shared" si="3"/>
        <v>35.19506923123234</v>
      </c>
      <c r="H30" s="36">
        <v>1</v>
      </c>
      <c r="I30" s="88">
        <f t="shared" si="0"/>
        <v>35.19506923123234</v>
      </c>
      <c r="J30" s="89">
        <f>$E$34</f>
        <v>1.8399997306917597</v>
      </c>
      <c r="K30" s="88">
        <f t="shared" si="2"/>
        <v>64.75891790714535</v>
      </c>
    </row>
    <row r="31" spans="1:9" s="81" customFormat="1" ht="23.4" customHeight="1">
      <c r="A31" s="99" t="s">
        <v>184</v>
      </c>
      <c r="B31" s="99"/>
      <c r="C31" s="99"/>
      <c r="D31" s="99"/>
      <c r="E31" s="99"/>
      <c r="F31" s="99"/>
      <c r="G31" s="99"/>
      <c r="H31" s="99"/>
      <c r="I31" s="87">
        <f>SUM(I6:I30)</f>
        <v>25115.427589017178</v>
      </c>
    </row>
    <row r="32" spans="3:5" s="81" customFormat="1" ht="23.4" customHeight="1">
      <c r="C32" s="98" t="s">
        <v>185</v>
      </c>
      <c r="D32" s="98"/>
      <c r="E32" s="90">
        <v>46212.38</v>
      </c>
    </row>
    <row r="33" spans="3:5" s="81" customFormat="1" ht="23.4" customHeight="1">
      <c r="C33" s="98" t="s">
        <v>184</v>
      </c>
      <c r="D33" s="98"/>
      <c r="E33" s="91">
        <f>I31</f>
        <v>25115.427589017178</v>
      </c>
    </row>
    <row r="34" spans="3:5" s="81" customFormat="1" ht="23.4" customHeight="1">
      <c r="C34" s="98" t="s">
        <v>179</v>
      </c>
      <c r="D34" s="98"/>
      <c r="E34" s="91">
        <f>E32/E33</f>
        <v>1.8399997306917597</v>
      </c>
    </row>
  </sheetData>
  <mergeCells count="14">
    <mergeCell ref="C34:D34"/>
    <mergeCell ref="A1:K1"/>
    <mergeCell ref="A31:H31"/>
    <mergeCell ref="C32:D32"/>
    <mergeCell ref="C33:D33"/>
    <mergeCell ref="H3:H4"/>
    <mergeCell ref="I3:I4"/>
    <mergeCell ref="J3:J4"/>
    <mergeCell ref="K3:K4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304A-694B-4B3E-9619-A33A5604561E}">
  <dimension ref="A1:H35"/>
  <sheetViews>
    <sheetView workbookViewId="0" topLeftCell="A22">
      <selection activeCell="D11" sqref="D11"/>
    </sheetView>
  </sheetViews>
  <sheetFormatPr defaultColWidth="9.140625" defaultRowHeight="15"/>
  <cols>
    <col min="1" max="1" width="26.8515625" style="0" customWidth="1"/>
    <col min="2" max="2" width="40.7109375" style="0" customWidth="1"/>
    <col min="3" max="3" width="20.421875" style="0" customWidth="1"/>
    <col min="4" max="4" width="12.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1" customFormat="1" ht="25.2" customHeight="1">
      <c r="A1" s="32" t="s">
        <v>1</v>
      </c>
      <c r="B1" s="59" t="str">
        <f>'Wykaz procedur (przykład)'!D3</f>
        <v>Zdjęcie RTG twarzoczaszki</v>
      </c>
      <c r="C1" s="58"/>
    </row>
    <row r="2" spans="1:3" s="1" customFormat="1" ht="31.2" customHeight="1">
      <c r="A2" s="32" t="s">
        <v>112</v>
      </c>
      <c r="B2" s="59" t="str">
        <f>'Wykaz procedur (przykład)'!C3</f>
        <v>87.174.1</v>
      </c>
      <c r="C2" s="57"/>
    </row>
    <row r="3" spans="1:3" s="1" customFormat="1" ht="24" customHeight="1">
      <c r="A3" s="32"/>
      <c r="B3" s="59"/>
      <c r="C3" s="57"/>
    </row>
    <row r="4" s="1" customFormat="1" ht="15"/>
    <row r="5" s="1" customFormat="1" ht="23.4" customHeight="1">
      <c r="A5" s="32" t="s">
        <v>82</v>
      </c>
    </row>
    <row r="6" s="1" customFormat="1" ht="15"/>
    <row r="7" spans="1:8" s="33" customFormat="1" ht="67.2" customHeight="1">
      <c r="A7" s="13" t="s">
        <v>50</v>
      </c>
      <c r="B7" s="13" t="s">
        <v>83</v>
      </c>
      <c r="C7" s="13" t="s">
        <v>52</v>
      </c>
      <c r="D7" s="13" t="s">
        <v>84</v>
      </c>
      <c r="E7" s="13" t="s">
        <v>53</v>
      </c>
      <c r="F7" s="13" t="s">
        <v>85</v>
      </c>
      <c r="G7" s="13" t="s">
        <v>86</v>
      </c>
      <c r="H7" s="13" t="s">
        <v>87</v>
      </c>
    </row>
    <row r="8" spans="1:8" s="33" customFormat="1" ht="15" customHeight="1">
      <c r="A8" s="34" t="s">
        <v>88</v>
      </c>
      <c r="B8" s="34" t="s">
        <v>89</v>
      </c>
      <c r="C8" s="34" t="s">
        <v>90</v>
      </c>
      <c r="D8" s="34" t="s">
        <v>91</v>
      </c>
      <c r="E8" s="34" t="s">
        <v>92</v>
      </c>
      <c r="F8" s="34" t="s">
        <v>93</v>
      </c>
      <c r="G8" s="34" t="s">
        <v>94</v>
      </c>
      <c r="H8" s="35" t="s">
        <v>95</v>
      </c>
    </row>
    <row r="9" spans="1:8" s="33" customFormat="1" ht="29.4" customHeight="1">
      <c r="A9" s="36" t="str">
        <f>'Słownik mat. (przykładowe ceny)'!A3</f>
        <v>MG-RTG-001</v>
      </c>
      <c r="B9" s="36" t="str">
        <f>'Słownik mat. (przykładowe ceny)'!B3</f>
        <v>Rękawiczki jednorazowe</v>
      </c>
      <c r="C9" s="60" t="str">
        <f>'Słownik mat. (przykładowe ceny)'!C3</f>
        <v>materiał jednorazowy</v>
      </c>
      <c r="D9" s="9">
        <v>1</v>
      </c>
      <c r="E9" s="9" t="str">
        <f>'Słownik mat. (przykładowe ceny)'!D3</f>
        <v>szt</v>
      </c>
      <c r="F9" s="9">
        <v>2</v>
      </c>
      <c r="G9" s="37">
        <f>'Słownik mat. (przykładowe ceny)'!E3</f>
        <v>0.45</v>
      </c>
      <c r="H9" s="38">
        <f>(F9/D9)*G9</f>
        <v>0.9</v>
      </c>
    </row>
    <row r="10" spans="1:8" s="33" customFormat="1" ht="30.6" customHeight="1">
      <c r="A10" s="15" t="str">
        <f>'Słownik mat. (przykładowe ceny)'!A6</f>
        <v>MG-RTG-004</v>
      </c>
      <c r="B10" s="15" t="str">
        <f>'Słownik mat. (przykładowe ceny)'!B6</f>
        <v>Klisza RTG o wymiarach 35 x 43 cm - opakowanie zawiera 100 szt.</v>
      </c>
      <c r="C10" s="61" t="str">
        <f>'Słownik mat. (przykładowe ceny)'!C6</f>
        <v>materiał do badań obrazowych</v>
      </c>
      <c r="D10" s="9">
        <v>1</v>
      </c>
      <c r="E10" s="9" t="str">
        <f>'Słownik mat. (przykładowe ceny)'!D6</f>
        <v>szt</v>
      </c>
      <c r="F10" s="9">
        <v>1</v>
      </c>
      <c r="G10" s="38">
        <f>'Słownik mat. (przykładowe ceny)'!E6</f>
        <v>2.8</v>
      </c>
      <c r="H10" s="38">
        <f>(F10/D10)*G10</f>
        <v>2.8</v>
      </c>
    </row>
    <row r="11" spans="1:8" s="33" customFormat="1" ht="45.6" customHeight="1">
      <c r="A11" s="15" t="str">
        <f>'Słownik mat. (przykładowe ceny)'!A11</f>
        <v>MG-RTG-009</v>
      </c>
      <c r="B11" s="15" t="str">
        <f>'Słownik mat. (przykładowe ceny)'!B11</f>
        <v>Utrwalacz Carestream Kodak RP X-OMAT LG RTG. Opakowanie zawiera 20 l. 1 litr odczynnika = średnio około 80 wykonanych badań.</v>
      </c>
      <c r="C11" s="61" t="str">
        <f>'Słownik mat. (przykładowe ceny)'!C11</f>
        <v>odczynnik do badań obrazowych</v>
      </c>
      <c r="D11" s="9">
        <v>1600</v>
      </c>
      <c r="E11" s="9" t="str">
        <f>'Słownik mat. (przykładowe ceny)'!D11</f>
        <v>opakowanie</v>
      </c>
      <c r="F11" s="9">
        <v>1</v>
      </c>
      <c r="G11" s="38">
        <f>'Słownik mat. (przykładowe ceny)'!E11</f>
        <v>136.04</v>
      </c>
      <c r="H11" s="38">
        <f>(F11/D11)*G11</f>
        <v>0.085025</v>
      </c>
    </row>
    <row r="12" spans="1:8" s="33" customFormat="1" ht="49.2" customHeight="1">
      <c r="A12" s="15" t="str">
        <f>'Słownik mat. (przykładowe ceny)'!A12</f>
        <v>MG-RTG-010</v>
      </c>
      <c r="B12" s="15" t="str">
        <f>'Słownik mat. (przykładowe ceny)'!B12</f>
        <v>Wywoływacz Carestream Kodak X-OMAT EX2. Opakowanie zawiera 20 l. 1 litr odczynnika = średnio około 80 wykonanych badań.</v>
      </c>
      <c r="C12" s="61" t="str">
        <f>'Słownik mat. (przykładowe ceny)'!C12</f>
        <v>odczynnik do badań obrazowych</v>
      </c>
      <c r="D12" s="9">
        <v>1600</v>
      </c>
      <c r="E12" s="9" t="str">
        <f>'Słownik mat. (przykładowe ceny)'!D12</f>
        <v>opakowanie</v>
      </c>
      <c r="F12" s="9">
        <v>1</v>
      </c>
      <c r="G12" s="38">
        <f>'Słownik mat. (przykładowe ceny)'!E12</f>
        <v>225.03</v>
      </c>
      <c r="H12" s="38">
        <f>(F12/D12)*G12</f>
        <v>0.14064375</v>
      </c>
    </row>
    <row r="13" spans="1:8" s="33" customFormat="1" ht="34.2" customHeight="1">
      <c r="A13" s="15" t="str">
        <f>'Słownik mat. (przykładowe ceny)'!A13</f>
        <v>MG-RTG-011</v>
      </c>
      <c r="B13" s="15" t="str">
        <f>'Słownik mat. (przykładowe ceny)'!B13</f>
        <v>Szara koperta do dużych zdjęć. Opakowanie zawiera 1.000 szt.</v>
      </c>
      <c r="C13" s="61" t="str">
        <f>'Słownik mat. (przykładowe ceny)'!C13</f>
        <v>materiał niemedyczny</v>
      </c>
      <c r="D13" s="9">
        <v>1000</v>
      </c>
      <c r="E13" s="9" t="str">
        <f>'Słownik mat. (przykładowe ceny)'!D13</f>
        <v>opakowanie</v>
      </c>
      <c r="F13" s="9">
        <v>1</v>
      </c>
      <c r="G13" s="38">
        <f>'Słownik mat. (przykładowe ceny)'!E13</f>
        <v>283.57</v>
      </c>
      <c r="H13" s="38">
        <f>(F13/D13)*G13</f>
        <v>0.28357</v>
      </c>
    </row>
    <row r="14" spans="1:8" s="42" customFormat="1" ht="31.8" customHeight="1">
      <c r="A14" s="39" t="s">
        <v>96</v>
      </c>
      <c r="B14" s="40"/>
      <c r="C14" s="40"/>
      <c r="D14" s="40"/>
      <c r="E14" s="40"/>
      <c r="F14" s="40"/>
      <c r="G14" s="40"/>
      <c r="H14" s="41">
        <f>SUM(H9:H13)</f>
        <v>4.20923875</v>
      </c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>
      <c r="A20" s="32" t="s">
        <v>97</v>
      </c>
    </row>
    <row r="21" spans="1:3" s="1" customFormat="1" ht="18.6" customHeight="1">
      <c r="A21" s="32" t="s">
        <v>98</v>
      </c>
      <c r="B21" s="43" t="s">
        <v>99</v>
      </c>
      <c r="C21" s="43" t="s">
        <v>100</v>
      </c>
    </row>
    <row r="22" spans="1:3" s="1" customFormat="1" ht="22.8" customHeight="1">
      <c r="A22" s="44" t="s">
        <v>101</v>
      </c>
      <c r="B22" s="45">
        <f>'Stawki wynagrodzeń (przykład)'!E14</f>
        <v>85.55014760826268</v>
      </c>
      <c r="C22" s="46">
        <f>B22/60</f>
        <v>1.4258357934710446</v>
      </c>
    </row>
    <row r="23" spans="1:3" s="1" customFormat="1" ht="22.8" customHeight="1">
      <c r="A23" s="47" t="s">
        <v>71</v>
      </c>
      <c r="B23" s="48">
        <f>'Stawki wynagrodzeń (przykład)'!E23</f>
        <v>46.549761475</v>
      </c>
      <c r="C23" s="49">
        <f aca="true" t="shared" si="0" ref="C23">B23/60</f>
        <v>0.7758293579166666</v>
      </c>
    </row>
    <row r="24" s="1" customFormat="1" ht="25.8" customHeight="1"/>
    <row r="25" s="1" customFormat="1" ht="25.8" customHeight="1"/>
    <row r="26" spans="1:7" s="33" customFormat="1" ht="45" customHeight="1">
      <c r="A26" s="13" t="s">
        <v>102</v>
      </c>
      <c r="B26" s="13" t="s">
        <v>103</v>
      </c>
      <c r="C26" s="13" t="s">
        <v>84</v>
      </c>
      <c r="D26" s="13" t="s">
        <v>104</v>
      </c>
      <c r="E26" s="13" t="s">
        <v>105</v>
      </c>
      <c r="F26" s="13" t="s">
        <v>106</v>
      </c>
      <c r="G26" s="13" t="s">
        <v>87</v>
      </c>
    </row>
    <row r="27" spans="1:7" s="33" customFormat="1" ht="15" customHeight="1">
      <c r="A27" s="50"/>
      <c r="B27" s="34" t="s">
        <v>89</v>
      </c>
      <c r="C27" s="34" t="s">
        <v>91</v>
      </c>
      <c r="D27" s="34" t="s">
        <v>92</v>
      </c>
      <c r="E27" s="34" t="s">
        <v>93</v>
      </c>
      <c r="F27" s="34" t="s">
        <v>94</v>
      </c>
      <c r="G27" s="35" t="s">
        <v>107</v>
      </c>
    </row>
    <row r="28" spans="1:7" s="33" customFormat="1" ht="26.4" customHeight="1">
      <c r="A28" s="51">
        <v>1</v>
      </c>
      <c r="B28" s="52" t="str">
        <f>A22</f>
        <v>Lekarz radiolog</v>
      </c>
      <c r="C28" s="52">
        <v>1</v>
      </c>
      <c r="D28" s="9" t="s">
        <v>108</v>
      </c>
      <c r="E28" s="53">
        <v>15</v>
      </c>
      <c r="F28" s="54">
        <f>C22</f>
        <v>1.4258357934710446</v>
      </c>
      <c r="G28" s="54">
        <f>(E28/C28)*F28</f>
        <v>21.38753690206567</v>
      </c>
    </row>
    <row r="29" spans="1:7" s="33" customFormat="1" ht="26.4" customHeight="1">
      <c r="A29" s="9">
        <v>2</v>
      </c>
      <c r="B29" s="9" t="str">
        <f>A23</f>
        <v>Technik radiologii</v>
      </c>
      <c r="C29" s="9">
        <v>1</v>
      </c>
      <c r="D29" s="9" t="s">
        <v>108</v>
      </c>
      <c r="E29" s="15">
        <v>10</v>
      </c>
      <c r="F29" s="38">
        <f>C23</f>
        <v>0.7758293579166666</v>
      </c>
      <c r="G29" s="38">
        <f>(E29/C29)*F29</f>
        <v>7.758293579166667</v>
      </c>
    </row>
    <row r="30" spans="1:7" s="42" customFormat="1" ht="27.6" customHeight="1">
      <c r="A30" s="100" t="s">
        <v>96</v>
      </c>
      <c r="B30" s="101"/>
      <c r="C30" s="101"/>
      <c r="D30" s="101"/>
      <c r="E30" s="101"/>
      <c r="F30" s="101"/>
      <c r="G30" s="41">
        <f>SUM(G28:G29)</f>
        <v>29.145830481232338</v>
      </c>
    </row>
    <row r="31" s="1" customFormat="1" ht="15"/>
    <row r="32" s="1" customFormat="1" ht="15"/>
    <row r="33" spans="1:3" s="1" customFormat="1" ht="27" customHeight="1">
      <c r="A33" s="102" t="s">
        <v>109</v>
      </c>
      <c r="B33" s="102"/>
      <c r="C33" s="45">
        <f>H14</f>
        <v>4.20923875</v>
      </c>
    </row>
    <row r="34" spans="1:3" s="1" customFormat="1" ht="27" customHeight="1">
      <c r="A34" s="103" t="s">
        <v>110</v>
      </c>
      <c r="B34" s="103"/>
      <c r="C34" s="48">
        <f>G30</f>
        <v>29.145830481232338</v>
      </c>
    </row>
    <row r="35" spans="1:3" s="32" customFormat="1" ht="27" customHeight="1">
      <c r="A35" s="104" t="s">
        <v>111</v>
      </c>
      <c r="B35" s="104"/>
      <c r="C35" s="55">
        <f>SUM(C33:C34)</f>
        <v>33.355069231232335</v>
      </c>
    </row>
  </sheetData>
  <mergeCells count="4">
    <mergeCell ref="A30:F30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8839-5495-43A5-9721-43CE43F2BC4B}">
  <dimension ref="A1:H34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46.574218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59" t="str">
        <f>'Wykaz procedur (przykład)'!D4</f>
        <v>Zdjęcie RTG kości żuchwy</v>
      </c>
      <c r="C1" s="58"/>
      <c r="D1" s="32"/>
    </row>
    <row r="2" spans="1:3" s="1" customFormat="1" ht="31.2" customHeight="1">
      <c r="A2" s="32" t="s">
        <v>112</v>
      </c>
      <c r="B2" s="59" t="str">
        <f>'Wykaz procedur (przykład)'!C4</f>
        <v>87.174.2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ceny)'!A7</f>
        <v>MG-RTG-005</v>
      </c>
      <c r="B9" s="15" t="str">
        <f>'Słownik mat. (przykładowe ceny)'!B7</f>
        <v>Klisza RTG o wymiarach 35 x 35 cm - opakowanie zawiera 100 szt.</v>
      </c>
      <c r="C9" s="61" t="str">
        <f>'Słownik mat. (przykładowe ceny)'!C7</f>
        <v>materiał do badań obrazowych</v>
      </c>
      <c r="D9" s="9">
        <v>1</v>
      </c>
      <c r="E9" s="9" t="str">
        <f>'Słownik mat. (przykładowe ceny)'!D7</f>
        <v>szt</v>
      </c>
      <c r="F9" s="9">
        <v>1</v>
      </c>
      <c r="G9" s="38">
        <f>'Słownik mat. (przykładowe ceny)'!E7</f>
        <v>2.32</v>
      </c>
      <c r="H9" s="38">
        <f>(F9/D9)*G9</f>
        <v>2.32</v>
      </c>
    </row>
    <row r="10" spans="1:8" s="33" customFormat="1" ht="46.8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aca="true" t="shared" si="0" ref="H10:H11">(F10/D10)*G10</f>
        <v>0.085025</v>
      </c>
    </row>
    <row r="11" spans="1:8" s="33" customFormat="1" ht="49.8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3.72923875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10</v>
      </c>
      <c r="F27" s="54">
        <f>C21</f>
        <v>1.4258357934710446</v>
      </c>
      <c r="G27" s="54">
        <f>(E27/C27)*F27</f>
        <v>14.258357934710446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22.016651513877115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3.72923875</v>
      </c>
    </row>
    <row r="33" spans="1:3" s="1" customFormat="1" ht="27" customHeight="1">
      <c r="A33" s="103" t="s">
        <v>110</v>
      </c>
      <c r="B33" s="103"/>
      <c r="C33" s="48">
        <f>G29</f>
        <v>22.016651513877115</v>
      </c>
    </row>
    <row r="34" spans="1:3" s="32" customFormat="1" ht="27" customHeight="1">
      <c r="A34" s="104" t="s">
        <v>111</v>
      </c>
      <c r="B34" s="104"/>
      <c r="C34" s="55">
        <f>SUM(C32:C33)</f>
        <v>25.745890263877115</v>
      </c>
    </row>
  </sheetData>
  <mergeCells count="4"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F29B-01B7-41C8-BE5C-62825308C319}">
  <dimension ref="A1:H34"/>
  <sheetViews>
    <sheetView workbookViewId="0" topLeftCell="A19">
      <selection activeCell="D10" sqref="D10"/>
    </sheetView>
  </sheetViews>
  <sheetFormatPr defaultColWidth="9.140625" defaultRowHeight="15"/>
  <cols>
    <col min="1" max="1" width="26.8515625" style="0" customWidth="1"/>
    <col min="2" max="2" width="42.2812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59" t="str">
        <f>'Wykaz procedur (przykład)'!D5</f>
        <v>Zdjęcie RTG zatok nosa w projekcji p-a</v>
      </c>
      <c r="C1" s="58"/>
      <c r="D1" s="32"/>
    </row>
    <row r="2" spans="1:3" s="1" customFormat="1" ht="31.2" customHeight="1">
      <c r="A2" s="32" t="s">
        <v>112</v>
      </c>
      <c r="B2" s="59" t="str">
        <f>'Wykaz procedur (przykład)'!C5</f>
        <v>87.164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ceny)'!A7</f>
        <v>MG-RTG-005</v>
      </c>
      <c r="B9" s="15" t="str">
        <f>'Słownik mat. (przykładowe ceny)'!B7</f>
        <v>Klisza RTG o wymiarach 35 x 35 cm - opakowanie zawiera 100 szt.</v>
      </c>
      <c r="C9" s="61" t="str">
        <f>'Słownik mat. (przykładowe ceny)'!C7</f>
        <v>materiał do badań obrazowych</v>
      </c>
      <c r="D9" s="9">
        <v>1</v>
      </c>
      <c r="E9" s="9" t="str">
        <f>'Słownik mat. (przykładowe ceny)'!D7</f>
        <v>szt</v>
      </c>
      <c r="F9" s="9">
        <v>1</v>
      </c>
      <c r="G9" s="38">
        <f>'Słownik mat. (przykładowe ceny)'!E7</f>
        <v>2.32</v>
      </c>
      <c r="H9" s="38">
        <f>(F9/D9)*G9</f>
        <v>2.32</v>
      </c>
    </row>
    <row r="10" spans="1:8" s="33" customFormat="1" ht="47.4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aca="true" t="shared" si="0" ref="H10:H11">(F10/D10)*G10</f>
        <v>0.085025</v>
      </c>
    </row>
    <row r="11" spans="1:8" s="33" customFormat="1" ht="48.6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3.72923875</v>
      </c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32" t="s">
        <v>97</v>
      </c>
    </row>
    <row r="20" spans="1:3" s="1" customFormat="1" ht="18.6" customHeight="1">
      <c r="A20" s="32" t="s">
        <v>98</v>
      </c>
      <c r="B20" s="43" t="s">
        <v>99</v>
      </c>
      <c r="C20" s="43" t="s">
        <v>100</v>
      </c>
    </row>
    <row r="21" spans="1:3" s="1" customFormat="1" ht="22.8" customHeight="1">
      <c r="A21" s="44" t="s">
        <v>101</v>
      </c>
      <c r="B21" s="45">
        <f>'Stawki wynagrodzeń (przykład)'!E14</f>
        <v>85.55014760826268</v>
      </c>
      <c r="C21" s="46">
        <f>B21/60</f>
        <v>1.4258357934710446</v>
      </c>
    </row>
    <row r="22" spans="1:3" s="1" customFormat="1" ht="22.8" customHeight="1">
      <c r="A22" s="47" t="s">
        <v>71</v>
      </c>
      <c r="B22" s="48">
        <f>'Stawki wynagrodzeń (przykład)'!E23</f>
        <v>46.549761475</v>
      </c>
      <c r="C22" s="49">
        <f aca="true" t="shared" si="1" ref="C22">B22/60</f>
        <v>0.7758293579166666</v>
      </c>
    </row>
    <row r="23" s="1" customFormat="1" ht="25.8" customHeight="1"/>
    <row r="24" s="1" customFormat="1" ht="25.8" customHeight="1"/>
    <row r="25" spans="1:7" s="33" customFormat="1" ht="45" customHeight="1">
      <c r="A25" s="13" t="s">
        <v>102</v>
      </c>
      <c r="B25" s="13" t="s">
        <v>103</v>
      </c>
      <c r="C25" s="13" t="s">
        <v>84</v>
      </c>
      <c r="D25" s="13" t="s">
        <v>104</v>
      </c>
      <c r="E25" s="13" t="s">
        <v>105</v>
      </c>
      <c r="F25" s="13" t="s">
        <v>106</v>
      </c>
      <c r="G25" s="13" t="s">
        <v>87</v>
      </c>
    </row>
    <row r="26" spans="1:7" s="33" customFormat="1" ht="15" customHeight="1">
      <c r="A26" s="50"/>
      <c r="B26" s="34" t="s">
        <v>89</v>
      </c>
      <c r="C26" s="34" t="s">
        <v>91</v>
      </c>
      <c r="D26" s="34" t="s">
        <v>92</v>
      </c>
      <c r="E26" s="34" t="s">
        <v>93</v>
      </c>
      <c r="F26" s="34" t="s">
        <v>94</v>
      </c>
      <c r="G26" s="35" t="s">
        <v>107</v>
      </c>
    </row>
    <row r="27" spans="1:7" s="33" customFormat="1" ht="26.4" customHeight="1">
      <c r="A27" s="51">
        <v>1</v>
      </c>
      <c r="B27" s="52" t="str">
        <f>A21</f>
        <v>Lekarz radiolog</v>
      </c>
      <c r="C27" s="52">
        <v>1</v>
      </c>
      <c r="D27" s="9" t="s">
        <v>108</v>
      </c>
      <c r="E27" s="53">
        <v>10</v>
      </c>
      <c r="F27" s="54">
        <f>C21</f>
        <v>1.4258357934710446</v>
      </c>
      <c r="G27" s="54">
        <f>(E27/C27)*F27</f>
        <v>14.258357934710446</v>
      </c>
    </row>
    <row r="28" spans="1:7" s="33" customFormat="1" ht="26.4" customHeight="1">
      <c r="A28" s="9">
        <v>2</v>
      </c>
      <c r="B28" s="9" t="str">
        <f>A22</f>
        <v>Technik radiologii</v>
      </c>
      <c r="C28" s="9">
        <v>1</v>
      </c>
      <c r="D28" s="9" t="s">
        <v>108</v>
      </c>
      <c r="E28" s="15">
        <v>10</v>
      </c>
      <c r="F28" s="38">
        <f>C22</f>
        <v>0.7758293579166666</v>
      </c>
      <c r="G28" s="38">
        <f>(E28/C28)*F28</f>
        <v>7.758293579166667</v>
      </c>
    </row>
    <row r="29" spans="1:7" s="42" customFormat="1" ht="27.6" customHeight="1">
      <c r="A29" s="100" t="s">
        <v>96</v>
      </c>
      <c r="B29" s="101"/>
      <c r="C29" s="101"/>
      <c r="D29" s="101"/>
      <c r="E29" s="101"/>
      <c r="F29" s="101"/>
      <c r="G29" s="41">
        <f>SUM(G27:G28)</f>
        <v>22.016651513877115</v>
      </c>
    </row>
    <row r="30" s="1" customFormat="1" ht="15"/>
    <row r="31" s="1" customFormat="1" ht="15"/>
    <row r="32" spans="1:3" s="1" customFormat="1" ht="27" customHeight="1">
      <c r="A32" s="102" t="s">
        <v>109</v>
      </c>
      <c r="B32" s="102"/>
      <c r="C32" s="45">
        <f>H13</f>
        <v>3.72923875</v>
      </c>
    </row>
    <row r="33" spans="1:3" s="1" customFormat="1" ht="27" customHeight="1">
      <c r="A33" s="103" t="s">
        <v>110</v>
      </c>
      <c r="B33" s="103"/>
      <c r="C33" s="48">
        <f>G29</f>
        <v>22.016651513877115</v>
      </c>
    </row>
    <row r="34" spans="1:3" s="32" customFormat="1" ht="27" customHeight="1">
      <c r="A34" s="104" t="s">
        <v>111</v>
      </c>
      <c r="B34" s="104"/>
      <c r="C34" s="55">
        <f>SUM(C32:C33)</f>
        <v>25.745890263877115</v>
      </c>
    </row>
  </sheetData>
  <mergeCells count="4">
    <mergeCell ref="A29:F29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656F-D3CC-477E-A40E-5203DE66C252}">
  <dimension ref="A1:H33"/>
  <sheetViews>
    <sheetView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39.7109375" style="0" customWidth="1"/>
    <col min="3" max="3" width="19.00390625" style="0" customWidth="1"/>
    <col min="4" max="4" width="13.7109375" style="0" customWidth="1"/>
    <col min="5" max="5" width="13.8515625" style="0" customWidth="1"/>
    <col min="6" max="6" width="15.7109375" style="0" customWidth="1"/>
    <col min="7" max="7" width="15.8515625" style="0" customWidth="1"/>
    <col min="8" max="8" width="15.421875" style="0" customWidth="1"/>
  </cols>
  <sheetData>
    <row r="1" spans="1:4" s="1" customFormat="1" ht="24" customHeight="1">
      <c r="A1" s="32" t="s">
        <v>1</v>
      </c>
      <c r="B1" s="105" t="str">
        <f>'Wykaz procedur (przykład)'!D6</f>
        <v>Zdjęcie RTG czaszki w projekcji bocznej</v>
      </c>
      <c r="C1" s="105"/>
      <c r="D1" s="32"/>
    </row>
    <row r="2" spans="1:3" s="1" customFormat="1" ht="31.2" customHeight="1">
      <c r="A2" s="32" t="s">
        <v>112</v>
      </c>
      <c r="B2" s="56" t="str">
        <f>'Wykaz procedur (przykład)'!C6</f>
        <v>87.171</v>
      </c>
      <c r="C2" s="57"/>
    </row>
    <row r="3" s="1" customFormat="1" ht="15"/>
    <row r="4" s="1" customFormat="1" ht="23.4" customHeight="1">
      <c r="A4" s="32" t="s">
        <v>82</v>
      </c>
    </row>
    <row r="5" s="1" customFormat="1" ht="15"/>
    <row r="6" spans="1:8" s="33" customFormat="1" ht="67.2" customHeight="1">
      <c r="A6" s="13" t="s">
        <v>50</v>
      </c>
      <c r="B6" s="13" t="s">
        <v>83</v>
      </c>
      <c r="C6" s="13" t="s">
        <v>52</v>
      </c>
      <c r="D6" s="13" t="s">
        <v>84</v>
      </c>
      <c r="E6" s="13" t="s">
        <v>53</v>
      </c>
      <c r="F6" s="13" t="s">
        <v>85</v>
      </c>
      <c r="G6" s="13" t="s">
        <v>86</v>
      </c>
      <c r="H6" s="13" t="s">
        <v>87</v>
      </c>
    </row>
    <row r="7" spans="1:8" s="33" customFormat="1" ht="15" customHeight="1">
      <c r="A7" s="34" t="s">
        <v>88</v>
      </c>
      <c r="B7" s="34" t="s">
        <v>89</v>
      </c>
      <c r="C7" s="34" t="s">
        <v>90</v>
      </c>
      <c r="D7" s="34" t="s">
        <v>91</v>
      </c>
      <c r="E7" s="34" t="s">
        <v>92</v>
      </c>
      <c r="F7" s="34" t="s">
        <v>93</v>
      </c>
      <c r="G7" s="34" t="s">
        <v>94</v>
      </c>
      <c r="H7" s="35" t="s">
        <v>95</v>
      </c>
    </row>
    <row r="8" spans="1:8" s="33" customFormat="1" ht="30.6" customHeight="1">
      <c r="A8" s="15" t="str">
        <f>'Słownik mat. (przykładowe ceny)'!A3</f>
        <v>MG-RTG-001</v>
      </c>
      <c r="B8" s="15" t="str">
        <f>'Słownik mat. (przykładowe ceny)'!B3</f>
        <v>Rękawiczki jednorazowe</v>
      </c>
      <c r="C8" s="61" t="str">
        <f>'Słownik mat. (przykładowe ceny)'!C3</f>
        <v>materiał jednorazowy</v>
      </c>
      <c r="D8" s="9">
        <v>1</v>
      </c>
      <c r="E8" s="9" t="str">
        <f>'Słownik mat. (przykładowe ceny)'!D3</f>
        <v>szt</v>
      </c>
      <c r="F8" s="9">
        <v>2</v>
      </c>
      <c r="G8" s="38">
        <f>'Słownik mat. (przykładowe ceny)'!E3</f>
        <v>0.45</v>
      </c>
      <c r="H8" s="38">
        <f>(F8/D8)*G8</f>
        <v>0.9</v>
      </c>
    </row>
    <row r="9" spans="1:8" s="33" customFormat="1" ht="30.6" customHeight="1">
      <c r="A9" s="15" t="str">
        <f>'Słownik mat. (przykładowe ceny)'!A8</f>
        <v>MG-RTG-006</v>
      </c>
      <c r="B9" s="15" t="str">
        <f>'Słownik mat. (przykładowe ceny)'!B8</f>
        <v>Klisza RTG o wymiarach 24 x 30 cm - opakowanie zawiera 100 szt.</v>
      </c>
      <c r="C9" s="61" t="str">
        <f>'Słownik mat. (przykładowe ceny)'!C8</f>
        <v>materiał do badań obrazowych</v>
      </c>
      <c r="D9" s="9">
        <v>1</v>
      </c>
      <c r="E9" s="9" t="str">
        <f>'Słownik mat. (przykładowe ceny)'!D8</f>
        <v>szt</v>
      </c>
      <c r="F9" s="9">
        <v>1</v>
      </c>
      <c r="G9" s="38">
        <f>'Słownik mat. (przykładowe ceny)'!E8</f>
        <v>1.24</v>
      </c>
      <c r="H9" s="38">
        <f>(F9/D9)*G9</f>
        <v>1.24</v>
      </c>
    </row>
    <row r="10" spans="1:8" s="33" customFormat="1" ht="47.4" customHeight="1">
      <c r="A10" s="15" t="str">
        <f>'Słownik mat. (przykładowe ceny)'!A11</f>
        <v>MG-RTG-009</v>
      </c>
      <c r="B10" s="15" t="str">
        <f>'Słownik mat. (przykładowe ceny)'!B11</f>
        <v>Utrwalacz Carestream Kodak RP X-OMAT LG RTG. Opakowanie zawiera 20 l. 1 litr odczynnika = średnio około 80 wykonanych badań.</v>
      </c>
      <c r="C10" s="61" t="str">
        <f>'Słownik mat. (przykładowe ceny)'!C11</f>
        <v>odczynnik do badań obrazowych</v>
      </c>
      <c r="D10" s="9">
        <v>1600</v>
      </c>
      <c r="E10" s="9" t="str">
        <f>'Słownik mat. (przykładowe ceny)'!D11</f>
        <v>opakowanie</v>
      </c>
      <c r="F10" s="9">
        <v>1</v>
      </c>
      <c r="G10" s="38">
        <f>'Słownik mat. (przykładowe ceny)'!E11</f>
        <v>136.04</v>
      </c>
      <c r="H10" s="38">
        <f aca="true" t="shared" si="0" ref="H10:H11">(F10/D10)*G10</f>
        <v>0.085025</v>
      </c>
    </row>
    <row r="11" spans="1:8" s="33" customFormat="1" ht="48.6" customHeight="1">
      <c r="A11" s="15" t="str">
        <f>'Słownik mat. (przykładowe ceny)'!A12</f>
        <v>MG-RTG-010</v>
      </c>
      <c r="B11" s="15" t="str">
        <f>'Słownik mat. (przykładowe ceny)'!B12</f>
        <v>Wywoływacz Carestream Kodak X-OMAT EX2. Opakowanie zawiera 20 l. 1 litr odczynnika = średnio około 80 wykonanych badań.</v>
      </c>
      <c r="C11" s="61" t="str">
        <f>'Słownik mat. (przykładowe ceny)'!C12</f>
        <v>odczynnik do badań obrazowych</v>
      </c>
      <c r="D11" s="9">
        <v>1600</v>
      </c>
      <c r="E11" s="9" t="str">
        <f>'Słownik mat. (przykładowe ceny)'!D12</f>
        <v>opakowanie</v>
      </c>
      <c r="F11" s="9">
        <v>1</v>
      </c>
      <c r="G11" s="38">
        <f>'Słownik mat. (przykładowe ceny)'!E12</f>
        <v>225.03</v>
      </c>
      <c r="H11" s="38">
        <f t="shared" si="0"/>
        <v>0.14064375</v>
      </c>
    </row>
    <row r="12" spans="1:8" s="33" customFormat="1" ht="36.6" customHeight="1">
      <c r="A12" s="15" t="str">
        <f>'Słownik mat. (przykładowe ceny)'!A13</f>
        <v>MG-RTG-011</v>
      </c>
      <c r="B12" s="15" t="str">
        <f>'Słownik mat. (przykładowe ceny)'!B13</f>
        <v>Szara koperta do dużych zdjęć. Opakowanie zawiera 1.000 szt.</v>
      </c>
      <c r="C12" s="61" t="str">
        <f>'Słownik mat. (przykładowe ceny)'!C13</f>
        <v>materiał niemedyczny</v>
      </c>
      <c r="D12" s="9">
        <v>1000</v>
      </c>
      <c r="E12" s="9" t="str">
        <f>'Słownik mat. (przykładowe ceny)'!D13</f>
        <v>opakowanie</v>
      </c>
      <c r="F12" s="9">
        <v>1</v>
      </c>
      <c r="G12" s="38">
        <f>'Słownik mat. (przykładowe ceny)'!E13</f>
        <v>283.57</v>
      </c>
      <c r="H12" s="38">
        <f>(F12/D12)*G12</f>
        <v>0.28357</v>
      </c>
    </row>
    <row r="13" spans="1:8" s="42" customFormat="1" ht="31.8" customHeight="1">
      <c r="A13" s="39" t="s">
        <v>96</v>
      </c>
      <c r="B13" s="40"/>
      <c r="C13" s="40"/>
      <c r="D13" s="40"/>
      <c r="E13" s="40"/>
      <c r="F13" s="40"/>
      <c r="G13" s="40"/>
      <c r="H13" s="41">
        <f>SUM(H8:H12)</f>
        <v>2.6492387500000003</v>
      </c>
    </row>
    <row r="14" s="1" customFormat="1" ht="15"/>
    <row r="15" s="1" customFormat="1" ht="15"/>
    <row r="16" s="1" customFormat="1" ht="15"/>
    <row r="17" s="1" customFormat="1" ht="15"/>
    <row r="18" s="1" customFormat="1" ht="15">
      <c r="A18" s="32" t="s">
        <v>97</v>
      </c>
    </row>
    <row r="19" spans="1:3" s="1" customFormat="1" ht="18.6" customHeight="1">
      <c r="A19" s="32" t="s">
        <v>98</v>
      </c>
      <c r="B19" s="43" t="s">
        <v>99</v>
      </c>
      <c r="C19" s="43" t="s">
        <v>100</v>
      </c>
    </row>
    <row r="20" spans="1:3" s="1" customFormat="1" ht="22.8" customHeight="1">
      <c r="A20" s="44" t="s">
        <v>101</v>
      </c>
      <c r="B20" s="45">
        <f>'Stawki wynagrodzeń (przykład)'!E14</f>
        <v>85.55014760826268</v>
      </c>
      <c r="C20" s="46">
        <f>B20/60</f>
        <v>1.4258357934710446</v>
      </c>
    </row>
    <row r="21" spans="1:3" s="1" customFormat="1" ht="22.8" customHeight="1">
      <c r="A21" s="47" t="s">
        <v>71</v>
      </c>
      <c r="B21" s="48">
        <f>'Stawki wynagrodzeń (przykład)'!E23</f>
        <v>46.549761475</v>
      </c>
      <c r="C21" s="49">
        <f aca="true" t="shared" si="1" ref="C21">B21/60</f>
        <v>0.7758293579166666</v>
      </c>
    </row>
    <row r="22" s="1" customFormat="1" ht="25.8" customHeight="1"/>
    <row r="23" s="1" customFormat="1" ht="25.8" customHeight="1"/>
    <row r="24" spans="1:7" s="33" customFormat="1" ht="45" customHeight="1">
      <c r="A24" s="13" t="s">
        <v>102</v>
      </c>
      <c r="B24" s="13" t="s">
        <v>103</v>
      </c>
      <c r="C24" s="13" t="s">
        <v>84</v>
      </c>
      <c r="D24" s="13" t="s">
        <v>104</v>
      </c>
      <c r="E24" s="13" t="s">
        <v>105</v>
      </c>
      <c r="F24" s="13" t="s">
        <v>106</v>
      </c>
      <c r="G24" s="13" t="s">
        <v>87</v>
      </c>
    </row>
    <row r="25" spans="1:7" s="33" customFormat="1" ht="15" customHeight="1">
      <c r="A25" s="50"/>
      <c r="B25" s="34" t="s">
        <v>89</v>
      </c>
      <c r="C25" s="34" t="s">
        <v>91</v>
      </c>
      <c r="D25" s="34" t="s">
        <v>92</v>
      </c>
      <c r="E25" s="34" t="s">
        <v>93</v>
      </c>
      <c r="F25" s="34" t="s">
        <v>94</v>
      </c>
      <c r="G25" s="35" t="s">
        <v>107</v>
      </c>
    </row>
    <row r="26" spans="1:7" s="33" customFormat="1" ht="26.4" customHeight="1">
      <c r="A26" s="51">
        <v>1</v>
      </c>
      <c r="B26" s="52" t="str">
        <f>A20</f>
        <v>Lekarz radiolog</v>
      </c>
      <c r="C26" s="52">
        <v>1</v>
      </c>
      <c r="D26" s="9" t="s">
        <v>108</v>
      </c>
      <c r="E26" s="53">
        <v>15</v>
      </c>
      <c r="F26" s="54">
        <f>C20</f>
        <v>1.4258357934710446</v>
      </c>
      <c r="G26" s="54">
        <f>(E26/C26)*F26</f>
        <v>21.38753690206567</v>
      </c>
    </row>
    <row r="27" spans="1:7" s="33" customFormat="1" ht="26.4" customHeight="1">
      <c r="A27" s="9">
        <v>2</v>
      </c>
      <c r="B27" s="9" t="str">
        <f>A21</f>
        <v>Technik radiologii</v>
      </c>
      <c r="C27" s="9">
        <v>1</v>
      </c>
      <c r="D27" s="9" t="s">
        <v>108</v>
      </c>
      <c r="E27" s="76">
        <v>10</v>
      </c>
      <c r="F27" s="38">
        <f>C21</f>
        <v>0.7758293579166666</v>
      </c>
      <c r="G27" s="38">
        <f>(E27/C27)*F27</f>
        <v>7.758293579166667</v>
      </c>
    </row>
    <row r="28" spans="1:7" s="42" customFormat="1" ht="27.6" customHeight="1">
      <c r="A28" s="100" t="s">
        <v>96</v>
      </c>
      <c r="B28" s="101"/>
      <c r="C28" s="101"/>
      <c r="D28" s="101"/>
      <c r="E28" s="101"/>
      <c r="F28" s="101"/>
      <c r="G28" s="41">
        <f>SUM(G26:G27)</f>
        <v>29.145830481232338</v>
      </c>
    </row>
    <row r="29" s="1" customFormat="1" ht="15"/>
    <row r="30" s="1" customFormat="1" ht="15"/>
    <row r="31" spans="1:3" s="1" customFormat="1" ht="27" customHeight="1">
      <c r="A31" s="102" t="s">
        <v>109</v>
      </c>
      <c r="B31" s="102"/>
      <c r="C31" s="45">
        <f>H13</f>
        <v>2.6492387500000003</v>
      </c>
    </row>
    <row r="32" spans="1:3" s="1" customFormat="1" ht="27" customHeight="1">
      <c r="A32" s="103" t="s">
        <v>110</v>
      </c>
      <c r="B32" s="103"/>
      <c r="C32" s="48">
        <f>G28</f>
        <v>29.145830481232338</v>
      </c>
    </row>
    <row r="33" spans="1:3" s="32" customFormat="1" ht="27" customHeight="1">
      <c r="A33" s="104" t="s">
        <v>111</v>
      </c>
      <c r="B33" s="104"/>
      <c r="C33" s="55">
        <f>SUM(C31:C32)</f>
        <v>31.79506923123234</v>
      </c>
    </row>
  </sheetData>
  <mergeCells count="5">
    <mergeCell ref="B1:C1"/>
    <mergeCell ref="A28:F28"/>
    <mergeCell ref="A31:B31"/>
    <mergeCell ref="A32:B32"/>
    <mergeCell ref="A33:B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Dzierwa</dc:creator>
  <cp:keywords/>
  <dc:description/>
  <cp:lastModifiedBy>Magdalena Dzierwa</cp:lastModifiedBy>
  <dcterms:created xsi:type="dcterms:W3CDTF">2015-06-05T18:19:34Z</dcterms:created>
  <dcterms:modified xsi:type="dcterms:W3CDTF">2021-08-05T15:48:05Z</dcterms:modified>
  <cp:category/>
  <cp:version/>
  <cp:contentType/>
  <cp:contentStatus/>
</cp:coreProperties>
</file>