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28" yWindow="65428" windowWidth="23256" windowHeight="12576" tabRatio="1000" activeTab="1"/>
  </bookViews>
  <sheets>
    <sheet name="Wykaz procedur (przykład)" sheetId="2" r:id="rId1"/>
    <sheet name="Stawki wynagrodzeń (przykład)" sheetId="3" r:id="rId2"/>
    <sheet name="Słownik mat. (przykładowe ceny)" sheetId="4" r:id="rId3"/>
    <sheet name="Koszty normatywne (przykład)" sheetId="10" r:id="rId4"/>
    <sheet name="Koszty wytworzenia (przykład)" sheetId="11" r:id="rId5"/>
    <sheet name="87.371" sheetId="1" r:id="rId6"/>
    <sheet name="87.371.1" sheetId="6" r:id="rId7"/>
    <sheet name="87.372" sheetId="5" r:id="rId8"/>
    <sheet name="87.373" sheetId="7" r:id="rId9"/>
  </sheets>
  <externalReferences>
    <externalReference r:id="rId12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<sst xmlns="http://schemas.openxmlformats.org/spreadsheetml/2006/main" count="320" uniqueCount="111">
  <si>
    <t>Lp</t>
  </si>
  <si>
    <t>Kod procedury według klasyfikacji 
ICD-9</t>
  </si>
  <si>
    <t>Kod świadczeniodawcy</t>
  </si>
  <si>
    <t>Nazwa procedury</t>
  </si>
  <si>
    <t>87.371</t>
  </si>
  <si>
    <t>Mammografia jednej piersi</t>
  </si>
  <si>
    <t>Mammografia obu piersi</t>
  </si>
  <si>
    <t>87.372</t>
  </si>
  <si>
    <t>87.373</t>
  </si>
  <si>
    <t>Mammografia skryningowa obu piersi</t>
  </si>
  <si>
    <t>87.371.1</t>
  </si>
  <si>
    <t>Zdjęcie mammograficzne celowane</t>
  </si>
  <si>
    <t>Nazwisko i imię</t>
  </si>
  <si>
    <t>Stanowisko</t>
  </si>
  <si>
    <t>Płaca brutto
ROK 2020</t>
  </si>
  <si>
    <t>Płaca brutto z ZUS pracodawcy
ROK 2020</t>
  </si>
  <si>
    <t>Pracownik 1</t>
  </si>
  <si>
    <t>lekarz radiolog</t>
  </si>
  <si>
    <t>Pracownik 2</t>
  </si>
  <si>
    <t>Pracownik 3</t>
  </si>
  <si>
    <t>Pracownik 4</t>
  </si>
  <si>
    <t>Średnia stawka w zł/godz. lekarz radiolog</t>
  </si>
  <si>
    <t>Pracownik 12</t>
  </si>
  <si>
    <t>Technik radiologii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</si>
  <si>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</si>
  <si>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</si>
  <si>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</si>
  <si>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</si>
  <si>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</si>
  <si>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</si>
  <si>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</si>
  <si>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Średnia stawka w zł/godz. technik radiologii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</si>
  <si>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</si>
  <si>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</si>
  <si>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</si>
  <si>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</si>
  <si>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</si>
  <si>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Rękawiczki jednorazowe</t>
  </si>
  <si>
    <t>materiał jednorazowy</t>
  </si>
  <si>
    <t>szt</t>
  </si>
  <si>
    <t>Podkładki higieniczne</t>
  </si>
  <si>
    <t xml:space="preserve">rolka </t>
  </si>
  <si>
    <t>Ręczniki przemysłowe</t>
  </si>
  <si>
    <t>materiał do badań obrazowych</t>
  </si>
  <si>
    <t>opakowanie</t>
  </si>
  <si>
    <t>Klisza RTG o wymiarach 18 x 24 cm - opakowanie zawiera 50 szt.</t>
  </si>
  <si>
    <t>odczynnik do badań obrazowych</t>
  </si>
  <si>
    <t>Szara koperta do dużych zdjęć. Opakowanie zawiera 1.000 szt.</t>
  </si>
  <si>
    <t>materiał niemedyczny</t>
  </si>
  <si>
    <t>MG-MM-001</t>
  </si>
  <si>
    <t>MG-MM-002</t>
  </si>
  <si>
    <t>MG-MM-003</t>
  </si>
  <si>
    <t>MG-MM-004</t>
  </si>
  <si>
    <t>MG-MM-005</t>
  </si>
  <si>
    <t>MG-MM-006</t>
  </si>
  <si>
    <t>MG-MM-007</t>
  </si>
  <si>
    <t>Kod procedury według świadczeniodawcy</t>
  </si>
  <si>
    <t>Tabela 1. Koszty materiałowe</t>
  </si>
  <si>
    <t xml:space="preserve">Materiał/lek/ środek spożywczy specjalnego przeznaczenia żywieniowego/wyrób medyczny </t>
  </si>
  <si>
    <t>Liczba procedur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</si>
  <si>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</si>
  <si>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</si>
  <si>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</si>
  <si>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</si>
  <si>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</si>
  <si>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</si>
  <si>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</si>
  <si>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</si>
  <si>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</si>
  <si>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</si>
  <si>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</si>
  <si>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</si>
  <si>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</si>
  <si>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</si>
  <si>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</si>
  <si>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</si>
  <si>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Lekarz radiolog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</si>
  <si>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</si>
  <si>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</si>
  <si>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</si>
  <si>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</si>
  <si>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</si>
  <si>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</si>
  <si>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</si>
  <si>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</si>
  <si>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</si>
  <si>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</si>
  <si>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litr</t>
  </si>
  <si>
    <t>Utrwalacz Carestream Kodak RP X-OMAT LG RTG. Opakowanie zawiera 20 l. Cena 1 litra 6,80 zł; wymiana średnio 4 l co 3 dni = około 150 badań.</t>
  </si>
  <si>
    <t>Wywoływacz Carestream Kodak X-OMAT EX2. Opakowanie zawiera 20 l. Cena 1 litra 11,25 zł; wymiana średnio 4 l co 3 dni = około 150 badań.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</si>
  <si>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</si>
  <si>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</si>
  <si>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</si>
  <si>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</si>
  <si>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</si>
  <si>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</si>
  <si>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</si>
  <si>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</si>
  <si>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</si>
  <si>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7=5+6</t>
  </si>
  <si>
    <t>9=7x8</t>
  </si>
  <si>
    <t>11=7x10</t>
  </si>
  <si>
    <t>Suma jednostek kalkulacyjnych</t>
  </si>
  <si>
    <t>Data sporządzenia/aktualizacji</t>
  </si>
  <si>
    <t>Akceptacja Kierownika (OPK proceduralnego)</t>
  </si>
  <si>
    <t>Wykaz (przykładowych) procedur medycznych wykonywanych w Pracowni Mammografii</t>
  </si>
  <si>
    <t>Zestawienie jednostkowych kosztów normatywnych przykładowych procedur medycznych wykonywanych
w Pracowni Mammografii</t>
  </si>
  <si>
    <t>Pracownia Mammografii - przykładowy słownik materiałów bezpośrednich wraz z cenami</t>
  </si>
  <si>
    <t>Koszt wytworzenia OPK Pracownia Mammografii w miesiącu</t>
  </si>
  <si>
    <t>Przykładowe stawki wynagrodzeń personelu medycznego zaangażowanego w realizację procedur wykonywanych w Pracownia Mammografii</t>
  </si>
  <si>
    <t>Zestawienie jednostkowych kosztów wytworzenia przykładowych procedur medycznych wykonywanych w Pracowni Mammografii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</si>
</sst>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00\ &quot;zł&quot;"/>
    <numFmt numFmtId="166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C65911"/>
      <name val="Calibri"/>
      <family val="2"/>
      <scheme val="minor"/>
    </font>
    <font>
      <sz val="12"/>
      <color rgb="FFC659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78005A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8005A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vertical="center" wrapText="1"/>
      <protection/>
    </xf>
    <xf numFmtId="0" fontId="9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" fontId="0" fillId="0" borderId="0" xfId="20" applyNumberFormat="1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21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vertical="center" wrapText="1"/>
      <protection/>
    </xf>
    <xf numFmtId="0" fontId="6" fillId="0" borderId="2" xfId="21" applyFont="1" applyBorder="1" applyAlignment="1">
      <alignment vertical="center" wrapText="1"/>
      <protection/>
    </xf>
    <xf numFmtId="164" fontId="0" fillId="0" borderId="2" xfId="0" applyNumberForma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  <protection/>
    </xf>
    <xf numFmtId="0" fontId="19" fillId="0" borderId="0" xfId="21" applyFont="1" applyAlignment="1">
      <alignment vertical="center" wrapText="1"/>
      <protection/>
    </xf>
    <xf numFmtId="0" fontId="2" fillId="4" borderId="9" xfId="21" applyFont="1" applyFill="1" applyBorder="1" applyAlignment="1">
      <alignment horizontal="center" vertical="center" wrapText="1"/>
      <protection/>
    </xf>
    <xf numFmtId="0" fontId="2" fillId="4" borderId="10" xfId="21" applyFont="1" applyFill="1" applyBorder="1" applyAlignment="1">
      <alignment horizontal="center" vertical="center" wrapText="1"/>
      <protection/>
    </xf>
    <xf numFmtId="0" fontId="2" fillId="4" borderId="11" xfId="21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" fillId="4" borderId="7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166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21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dxfs count="9"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auto="1"/>
      </font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theme="0"/>
      </font>
      <fill>
        <patternFill patternType="solid">
          <bgColor rgb="FF78005A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owa%20Obraz&#243;wka\Arkusze%20do%20dzie&#322;a\Pracownia%20Rentgenodiagnostyki%20Og&#243;lne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procedur (przykład)"/>
      <sheetName val="Stawki wynagrodzeń (przykład)"/>
      <sheetName val="Słownik mat. (przykładowe ceny)"/>
      <sheetName val="Koszty normatywne (przykład)"/>
      <sheetName val="Koszty wytworzenia (przykład)"/>
      <sheetName val="87.174.1"/>
      <sheetName val="87.174.2"/>
      <sheetName val="87.164"/>
      <sheetName val="87.171"/>
      <sheetName val="87.172"/>
      <sheetName val="87.22"/>
      <sheetName val="87.23"/>
      <sheetName val="87.24"/>
      <sheetName val="87.43"/>
      <sheetName val="87.440.1"/>
      <sheetName val="87.440.2"/>
      <sheetName val="87.691"/>
      <sheetName val="87.63"/>
      <sheetName val="87.64"/>
      <sheetName val="87.77"/>
      <sheetName val="88.21.1"/>
      <sheetName val="88.21.2"/>
      <sheetName val="88.331"/>
      <sheetName val="88.22"/>
      <sheetName val="88.23"/>
      <sheetName val="88.110"/>
      <sheetName val="88.27.1"/>
      <sheetName val="88.27.2"/>
      <sheetName val="88.27.3"/>
      <sheetName val="88.29"/>
    </sheetNames>
    <sheetDataSet>
      <sheetData sheetId="0"/>
      <sheetData sheetId="1"/>
      <sheetData sheetId="2">
        <row r="13">
          <cell r="A13" t="str">
            <v>MG-RTG-011</v>
          </cell>
          <cell r="B13" t="str">
            <v>Szara koperta do dużych zdjęć. Opakowanie zawiera 1.000 szt.</v>
          </cell>
          <cell r="C13" t="str">
            <v>materiał niemedyczny</v>
          </cell>
          <cell r="D13" t="str">
            <v>opakowanie</v>
          </cell>
          <cell r="E13">
            <v>283.57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id="1" name="Tabela1" displayName="Tabela1" ref="A2:D6" totalsRowShown="0" headerRowDxfId="8" dataDxfId="6" tableBorderDxfId="5" headerRowBorderDxfId="7" totalsRowBorderDxfId="4">
  <tableColumns count="4">
    <tableColumn id="1" name="Lp" dataDxfId="3"/>
    <tableColumn id="2" name="Kod procedury według klasyfikacji _x000A_ICD-9" dataDxfId="2"/>
    <tableColumn id="3" name="Kod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6B7F-9752-4BDD-8B92-F425FE98E615}">
  <dimension ref="A1:G9"/>
  <sheetViews>
    <sheetView workbookViewId="0" topLeftCell="A1">
      <selection activeCell="C10" sqref="C10"/>
    </sheetView>
  </sheetViews>
  <sheetFormatPr defaultColWidth="9.140625" defaultRowHeight="15"/>
  <cols>
    <col min="1" max="1" width="6.421875" style="1" customWidth="1"/>
    <col min="2" max="2" width="24.421875" style="1" customWidth="1"/>
    <col min="3" max="3" width="23.28125" style="1" customWidth="1"/>
    <col min="4" max="4" width="63.7109375" style="1" customWidth="1"/>
    <col min="5" max="16384" width="8.8515625" style="1" customWidth="1"/>
  </cols>
  <sheetData>
    <row r="1" spans="1:4" ht="34.8" customHeight="1">
      <c r="A1" s="83" t="s">
        <v>105</v>
      </c>
      <c r="B1" s="83"/>
      <c r="C1" s="83"/>
      <c r="D1" s="83"/>
    </row>
    <row r="2" spans="1:4" ht="53.4" customHeight="1">
      <c r="A2" s="69" t="s">
        <v>0</v>
      </c>
      <c r="B2" s="70" t="s">
        <v>1</v>
      </c>
      <c r="C2" s="70" t="s">
        <v>2</v>
      </c>
      <c r="D2" s="71" t="s">
        <v>3</v>
      </c>
    </row>
    <row r="3" spans="1:7" ht="33.6" customHeight="1">
      <c r="A3" s="2">
        <v>1</v>
      </c>
      <c r="B3" s="3" t="s">
        <v>4</v>
      </c>
      <c r="C3" s="3" t="s">
        <v>4</v>
      </c>
      <c r="D3" s="4" t="s">
        <v>5</v>
      </c>
      <c r="G3"/>
    </row>
    <row r="4" spans="1:4" s="8" customFormat="1" ht="33.6" customHeight="1">
      <c r="A4" s="5">
        <v>2</v>
      </c>
      <c r="B4" s="6" t="s">
        <v>4</v>
      </c>
      <c r="C4" s="6" t="s">
        <v>10</v>
      </c>
      <c r="D4" s="7" t="s">
        <v>11</v>
      </c>
    </row>
    <row r="5" spans="1:7" ht="33.6" customHeight="1">
      <c r="A5" s="2">
        <v>3</v>
      </c>
      <c r="B5" s="3" t="s">
        <v>7</v>
      </c>
      <c r="C5" s="3" t="s">
        <v>7</v>
      </c>
      <c r="D5" s="4" t="s">
        <v>6</v>
      </c>
      <c r="G5"/>
    </row>
    <row r="6" spans="1:7" ht="33.6" customHeight="1">
      <c r="A6" s="2">
        <v>4</v>
      </c>
      <c r="B6" s="3" t="s">
        <v>8</v>
      </c>
      <c r="C6" s="3" t="s">
        <v>8</v>
      </c>
      <c r="D6" s="4" t="s">
        <v>9</v>
      </c>
      <c r="G6"/>
    </row>
    <row r="9" spans="1:4" s="68" customFormat="1" ht="31.2" customHeight="1">
      <c r="A9" s="67"/>
      <c r="B9" s="67" t="s">
        <v>103</v>
      </c>
      <c r="D9" s="67" t="s">
        <v>104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D0FD-A15E-4C1D-AC3B-D3DB017B01FA}">
  <dimension ref="A1:L16"/>
  <sheetViews>
    <sheetView tabSelected="1" workbookViewId="0" topLeftCell="A1">
      <selection activeCell="F3" sqref="F3"/>
    </sheetView>
  </sheetViews>
  <sheetFormatPr defaultColWidth="9.140625" defaultRowHeight="15"/>
  <cols>
    <col min="1" max="1" width="5.140625" style="9" customWidth="1"/>
    <col min="2" max="2" width="23.7109375" style="9" customWidth="1"/>
    <col min="3" max="3" width="35.7109375" style="9" customWidth="1"/>
    <col min="4" max="4" width="22.7109375" style="9" customWidth="1"/>
    <col min="5" max="5" width="18.7109375" style="9" customWidth="1"/>
    <col min="6" max="6" width="18.00390625" style="9" customWidth="1"/>
    <col min="7" max="7" width="14.7109375" style="9" customWidth="1"/>
    <col min="8" max="8" width="13.00390625" style="9" customWidth="1"/>
    <col min="9" max="9" width="13.28125" style="9" customWidth="1"/>
    <col min="10" max="10" width="9.421875" style="9" bestFit="1" customWidth="1"/>
    <col min="11" max="11" width="11.421875" style="9" bestFit="1" customWidth="1"/>
    <col min="12" max="12" width="8.8515625" style="9" customWidth="1"/>
    <col min="13" max="13" width="11.421875" style="9" bestFit="1" customWidth="1"/>
    <col min="14" max="256" width="8.8515625" style="9" customWidth="1"/>
    <col min="257" max="257" width="5.140625" style="9" customWidth="1"/>
    <col min="258" max="258" width="23.7109375" style="9" customWidth="1"/>
    <col min="259" max="259" width="35.7109375" style="9" customWidth="1"/>
    <col min="260" max="260" width="22.7109375" style="9" customWidth="1"/>
    <col min="261" max="261" width="18.7109375" style="9" customWidth="1"/>
    <col min="262" max="262" width="18.00390625" style="9" customWidth="1"/>
    <col min="263" max="263" width="14.7109375" style="9" customWidth="1"/>
    <col min="264" max="264" width="9.8515625" style="9" bestFit="1" customWidth="1"/>
    <col min="265" max="265" width="10.8515625" style="9" bestFit="1" customWidth="1"/>
    <col min="266" max="512" width="8.8515625" style="9" customWidth="1"/>
    <col min="513" max="513" width="5.140625" style="9" customWidth="1"/>
    <col min="514" max="514" width="23.7109375" style="9" customWidth="1"/>
    <col min="515" max="515" width="35.7109375" style="9" customWidth="1"/>
    <col min="516" max="516" width="22.7109375" style="9" customWidth="1"/>
    <col min="517" max="517" width="18.7109375" style="9" customWidth="1"/>
    <col min="518" max="518" width="18.00390625" style="9" customWidth="1"/>
    <col min="519" max="519" width="14.7109375" style="9" customWidth="1"/>
    <col min="520" max="520" width="9.8515625" style="9" bestFit="1" customWidth="1"/>
    <col min="521" max="521" width="10.8515625" style="9" bestFit="1" customWidth="1"/>
    <col min="522" max="768" width="8.8515625" style="9" customWidth="1"/>
    <col min="769" max="769" width="5.140625" style="9" customWidth="1"/>
    <col min="770" max="770" width="23.7109375" style="9" customWidth="1"/>
    <col min="771" max="771" width="35.7109375" style="9" customWidth="1"/>
    <col min="772" max="772" width="22.7109375" style="9" customWidth="1"/>
    <col min="773" max="773" width="18.7109375" style="9" customWidth="1"/>
    <col min="774" max="774" width="18.00390625" style="9" customWidth="1"/>
    <col min="775" max="775" width="14.7109375" style="9" customWidth="1"/>
    <col min="776" max="776" width="9.8515625" style="9" bestFit="1" customWidth="1"/>
    <col min="777" max="777" width="10.8515625" style="9" bestFit="1" customWidth="1"/>
    <col min="778" max="1024" width="8.8515625" style="9" customWidth="1"/>
    <col min="1025" max="1025" width="5.140625" style="9" customWidth="1"/>
    <col min="1026" max="1026" width="23.7109375" style="9" customWidth="1"/>
    <col min="1027" max="1027" width="35.7109375" style="9" customWidth="1"/>
    <col min="1028" max="1028" width="22.7109375" style="9" customWidth="1"/>
    <col min="1029" max="1029" width="18.7109375" style="9" customWidth="1"/>
    <col min="1030" max="1030" width="18.00390625" style="9" customWidth="1"/>
    <col min="1031" max="1031" width="14.7109375" style="9" customWidth="1"/>
    <col min="1032" max="1032" width="9.8515625" style="9" bestFit="1" customWidth="1"/>
    <col min="1033" max="1033" width="10.8515625" style="9" bestFit="1" customWidth="1"/>
    <col min="1034" max="1280" width="8.8515625" style="9" customWidth="1"/>
    <col min="1281" max="1281" width="5.140625" style="9" customWidth="1"/>
    <col min="1282" max="1282" width="23.7109375" style="9" customWidth="1"/>
    <col min="1283" max="1283" width="35.7109375" style="9" customWidth="1"/>
    <col min="1284" max="1284" width="22.7109375" style="9" customWidth="1"/>
    <col min="1285" max="1285" width="18.7109375" style="9" customWidth="1"/>
    <col min="1286" max="1286" width="18.00390625" style="9" customWidth="1"/>
    <col min="1287" max="1287" width="14.7109375" style="9" customWidth="1"/>
    <col min="1288" max="1288" width="9.8515625" style="9" bestFit="1" customWidth="1"/>
    <col min="1289" max="1289" width="10.8515625" style="9" bestFit="1" customWidth="1"/>
    <col min="1290" max="1536" width="8.8515625" style="9" customWidth="1"/>
    <col min="1537" max="1537" width="5.140625" style="9" customWidth="1"/>
    <col min="1538" max="1538" width="23.7109375" style="9" customWidth="1"/>
    <col min="1539" max="1539" width="35.7109375" style="9" customWidth="1"/>
    <col min="1540" max="1540" width="22.7109375" style="9" customWidth="1"/>
    <col min="1541" max="1541" width="18.7109375" style="9" customWidth="1"/>
    <col min="1542" max="1542" width="18.00390625" style="9" customWidth="1"/>
    <col min="1543" max="1543" width="14.7109375" style="9" customWidth="1"/>
    <col min="1544" max="1544" width="9.8515625" style="9" bestFit="1" customWidth="1"/>
    <col min="1545" max="1545" width="10.8515625" style="9" bestFit="1" customWidth="1"/>
    <col min="1546" max="1792" width="8.8515625" style="9" customWidth="1"/>
    <col min="1793" max="1793" width="5.140625" style="9" customWidth="1"/>
    <col min="1794" max="1794" width="23.7109375" style="9" customWidth="1"/>
    <col min="1795" max="1795" width="35.7109375" style="9" customWidth="1"/>
    <col min="1796" max="1796" width="22.7109375" style="9" customWidth="1"/>
    <col min="1797" max="1797" width="18.7109375" style="9" customWidth="1"/>
    <col min="1798" max="1798" width="18.00390625" style="9" customWidth="1"/>
    <col min="1799" max="1799" width="14.7109375" style="9" customWidth="1"/>
    <col min="1800" max="1800" width="9.8515625" style="9" bestFit="1" customWidth="1"/>
    <col min="1801" max="1801" width="10.8515625" style="9" bestFit="1" customWidth="1"/>
    <col min="1802" max="2048" width="8.8515625" style="9" customWidth="1"/>
    <col min="2049" max="2049" width="5.140625" style="9" customWidth="1"/>
    <col min="2050" max="2050" width="23.7109375" style="9" customWidth="1"/>
    <col min="2051" max="2051" width="35.7109375" style="9" customWidth="1"/>
    <col min="2052" max="2052" width="22.7109375" style="9" customWidth="1"/>
    <col min="2053" max="2053" width="18.7109375" style="9" customWidth="1"/>
    <col min="2054" max="2054" width="18.00390625" style="9" customWidth="1"/>
    <col min="2055" max="2055" width="14.7109375" style="9" customWidth="1"/>
    <col min="2056" max="2056" width="9.8515625" style="9" bestFit="1" customWidth="1"/>
    <col min="2057" max="2057" width="10.8515625" style="9" bestFit="1" customWidth="1"/>
    <col min="2058" max="2304" width="8.8515625" style="9" customWidth="1"/>
    <col min="2305" max="2305" width="5.140625" style="9" customWidth="1"/>
    <col min="2306" max="2306" width="23.7109375" style="9" customWidth="1"/>
    <col min="2307" max="2307" width="35.7109375" style="9" customWidth="1"/>
    <col min="2308" max="2308" width="22.7109375" style="9" customWidth="1"/>
    <col min="2309" max="2309" width="18.7109375" style="9" customWidth="1"/>
    <col min="2310" max="2310" width="18.00390625" style="9" customWidth="1"/>
    <col min="2311" max="2311" width="14.7109375" style="9" customWidth="1"/>
    <col min="2312" max="2312" width="9.8515625" style="9" bestFit="1" customWidth="1"/>
    <col min="2313" max="2313" width="10.8515625" style="9" bestFit="1" customWidth="1"/>
    <col min="2314" max="2560" width="8.8515625" style="9" customWidth="1"/>
    <col min="2561" max="2561" width="5.140625" style="9" customWidth="1"/>
    <col min="2562" max="2562" width="23.7109375" style="9" customWidth="1"/>
    <col min="2563" max="2563" width="35.7109375" style="9" customWidth="1"/>
    <col min="2564" max="2564" width="22.7109375" style="9" customWidth="1"/>
    <col min="2565" max="2565" width="18.7109375" style="9" customWidth="1"/>
    <col min="2566" max="2566" width="18.00390625" style="9" customWidth="1"/>
    <col min="2567" max="2567" width="14.7109375" style="9" customWidth="1"/>
    <col min="2568" max="2568" width="9.8515625" style="9" bestFit="1" customWidth="1"/>
    <col min="2569" max="2569" width="10.8515625" style="9" bestFit="1" customWidth="1"/>
    <col min="2570" max="2816" width="8.8515625" style="9" customWidth="1"/>
    <col min="2817" max="2817" width="5.140625" style="9" customWidth="1"/>
    <col min="2818" max="2818" width="23.7109375" style="9" customWidth="1"/>
    <col min="2819" max="2819" width="35.7109375" style="9" customWidth="1"/>
    <col min="2820" max="2820" width="22.7109375" style="9" customWidth="1"/>
    <col min="2821" max="2821" width="18.7109375" style="9" customWidth="1"/>
    <col min="2822" max="2822" width="18.00390625" style="9" customWidth="1"/>
    <col min="2823" max="2823" width="14.7109375" style="9" customWidth="1"/>
    <col min="2824" max="2824" width="9.8515625" style="9" bestFit="1" customWidth="1"/>
    <col min="2825" max="2825" width="10.8515625" style="9" bestFit="1" customWidth="1"/>
    <col min="2826" max="3072" width="8.8515625" style="9" customWidth="1"/>
    <col min="3073" max="3073" width="5.140625" style="9" customWidth="1"/>
    <col min="3074" max="3074" width="23.7109375" style="9" customWidth="1"/>
    <col min="3075" max="3075" width="35.7109375" style="9" customWidth="1"/>
    <col min="3076" max="3076" width="22.7109375" style="9" customWidth="1"/>
    <col min="3077" max="3077" width="18.7109375" style="9" customWidth="1"/>
    <col min="3078" max="3078" width="18.00390625" style="9" customWidth="1"/>
    <col min="3079" max="3079" width="14.7109375" style="9" customWidth="1"/>
    <col min="3080" max="3080" width="9.8515625" style="9" bestFit="1" customWidth="1"/>
    <col min="3081" max="3081" width="10.8515625" style="9" bestFit="1" customWidth="1"/>
    <col min="3082" max="3328" width="8.8515625" style="9" customWidth="1"/>
    <col min="3329" max="3329" width="5.140625" style="9" customWidth="1"/>
    <col min="3330" max="3330" width="23.7109375" style="9" customWidth="1"/>
    <col min="3331" max="3331" width="35.7109375" style="9" customWidth="1"/>
    <col min="3332" max="3332" width="22.7109375" style="9" customWidth="1"/>
    <col min="3333" max="3333" width="18.7109375" style="9" customWidth="1"/>
    <col min="3334" max="3334" width="18.00390625" style="9" customWidth="1"/>
    <col min="3335" max="3335" width="14.7109375" style="9" customWidth="1"/>
    <col min="3336" max="3336" width="9.8515625" style="9" bestFit="1" customWidth="1"/>
    <col min="3337" max="3337" width="10.8515625" style="9" bestFit="1" customWidth="1"/>
    <col min="3338" max="3584" width="8.8515625" style="9" customWidth="1"/>
    <col min="3585" max="3585" width="5.140625" style="9" customWidth="1"/>
    <col min="3586" max="3586" width="23.7109375" style="9" customWidth="1"/>
    <col min="3587" max="3587" width="35.7109375" style="9" customWidth="1"/>
    <col min="3588" max="3588" width="22.7109375" style="9" customWidth="1"/>
    <col min="3589" max="3589" width="18.7109375" style="9" customWidth="1"/>
    <col min="3590" max="3590" width="18.00390625" style="9" customWidth="1"/>
    <col min="3591" max="3591" width="14.7109375" style="9" customWidth="1"/>
    <col min="3592" max="3592" width="9.8515625" style="9" bestFit="1" customWidth="1"/>
    <col min="3593" max="3593" width="10.8515625" style="9" bestFit="1" customWidth="1"/>
    <col min="3594" max="3840" width="8.8515625" style="9" customWidth="1"/>
    <col min="3841" max="3841" width="5.140625" style="9" customWidth="1"/>
    <col min="3842" max="3842" width="23.7109375" style="9" customWidth="1"/>
    <col min="3843" max="3843" width="35.7109375" style="9" customWidth="1"/>
    <col min="3844" max="3844" width="22.7109375" style="9" customWidth="1"/>
    <col min="3845" max="3845" width="18.7109375" style="9" customWidth="1"/>
    <col min="3846" max="3846" width="18.00390625" style="9" customWidth="1"/>
    <col min="3847" max="3847" width="14.7109375" style="9" customWidth="1"/>
    <col min="3848" max="3848" width="9.8515625" style="9" bestFit="1" customWidth="1"/>
    <col min="3849" max="3849" width="10.8515625" style="9" bestFit="1" customWidth="1"/>
    <col min="3850" max="4096" width="8.8515625" style="9" customWidth="1"/>
    <col min="4097" max="4097" width="5.140625" style="9" customWidth="1"/>
    <col min="4098" max="4098" width="23.7109375" style="9" customWidth="1"/>
    <col min="4099" max="4099" width="35.7109375" style="9" customWidth="1"/>
    <col min="4100" max="4100" width="22.7109375" style="9" customWidth="1"/>
    <col min="4101" max="4101" width="18.7109375" style="9" customWidth="1"/>
    <col min="4102" max="4102" width="18.00390625" style="9" customWidth="1"/>
    <col min="4103" max="4103" width="14.7109375" style="9" customWidth="1"/>
    <col min="4104" max="4104" width="9.8515625" style="9" bestFit="1" customWidth="1"/>
    <col min="4105" max="4105" width="10.8515625" style="9" bestFit="1" customWidth="1"/>
    <col min="4106" max="4352" width="8.8515625" style="9" customWidth="1"/>
    <col min="4353" max="4353" width="5.140625" style="9" customWidth="1"/>
    <col min="4354" max="4354" width="23.7109375" style="9" customWidth="1"/>
    <col min="4355" max="4355" width="35.7109375" style="9" customWidth="1"/>
    <col min="4356" max="4356" width="22.7109375" style="9" customWidth="1"/>
    <col min="4357" max="4357" width="18.7109375" style="9" customWidth="1"/>
    <col min="4358" max="4358" width="18.00390625" style="9" customWidth="1"/>
    <col min="4359" max="4359" width="14.7109375" style="9" customWidth="1"/>
    <col min="4360" max="4360" width="9.8515625" style="9" bestFit="1" customWidth="1"/>
    <col min="4361" max="4361" width="10.8515625" style="9" bestFit="1" customWidth="1"/>
    <col min="4362" max="4608" width="8.8515625" style="9" customWidth="1"/>
    <col min="4609" max="4609" width="5.140625" style="9" customWidth="1"/>
    <col min="4610" max="4610" width="23.7109375" style="9" customWidth="1"/>
    <col min="4611" max="4611" width="35.7109375" style="9" customWidth="1"/>
    <col min="4612" max="4612" width="22.7109375" style="9" customWidth="1"/>
    <col min="4613" max="4613" width="18.7109375" style="9" customWidth="1"/>
    <col min="4614" max="4614" width="18.00390625" style="9" customWidth="1"/>
    <col min="4615" max="4615" width="14.7109375" style="9" customWidth="1"/>
    <col min="4616" max="4616" width="9.8515625" style="9" bestFit="1" customWidth="1"/>
    <col min="4617" max="4617" width="10.8515625" style="9" bestFit="1" customWidth="1"/>
    <col min="4618" max="4864" width="8.8515625" style="9" customWidth="1"/>
    <col min="4865" max="4865" width="5.140625" style="9" customWidth="1"/>
    <col min="4866" max="4866" width="23.7109375" style="9" customWidth="1"/>
    <col min="4867" max="4867" width="35.7109375" style="9" customWidth="1"/>
    <col min="4868" max="4868" width="22.7109375" style="9" customWidth="1"/>
    <col min="4869" max="4869" width="18.7109375" style="9" customWidth="1"/>
    <col min="4870" max="4870" width="18.00390625" style="9" customWidth="1"/>
    <col min="4871" max="4871" width="14.7109375" style="9" customWidth="1"/>
    <col min="4872" max="4872" width="9.8515625" style="9" bestFit="1" customWidth="1"/>
    <col min="4873" max="4873" width="10.8515625" style="9" bestFit="1" customWidth="1"/>
    <col min="4874" max="5120" width="8.8515625" style="9" customWidth="1"/>
    <col min="5121" max="5121" width="5.140625" style="9" customWidth="1"/>
    <col min="5122" max="5122" width="23.7109375" style="9" customWidth="1"/>
    <col min="5123" max="5123" width="35.7109375" style="9" customWidth="1"/>
    <col min="5124" max="5124" width="22.7109375" style="9" customWidth="1"/>
    <col min="5125" max="5125" width="18.7109375" style="9" customWidth="1"/>
    <col min="5126" max="5126" width="18.00390625" style="9" customWidth="1"/>
    <col min="5127" max="5127" width="14.7109375" style="9" customWidth="1"/>
    <col min="5128" max="5128" width="9.8515625" style="9" bestFit="1" customWidth="1"/>
    <col min="5129" max="5129" width="10.8515625" style="9" bestFit="1" customWidth="1"/>
    <col min="5130" max="5376" width="8.8515625" style="9" customWidth="1"/>
    <col min="5377" max="5377" width="5.140625" style="9" customWidth="1"/>
    <col min="5378" max="5378" width="23.7109375" style="9" customWidth="1"/>
    <col min="5379" max="5379" width="35.7109375" style="9" customWidth="1"/>
    <col min="5380" max="5380" width="22.7109375" style="9" customWidth="1"/>
    <col min="5381" max="5381" width="18.7109375" style="9" customWidth="1"/>
    <col min="5382" max="5382" width="18.00390625" style="9" customWidth="1"/>
    <col min="5383" max="5383" width="14.7109375" style="9" customWidth="1"/>
    <col min="5384" max="5384" width="9.8515625" style="9" bestFit="1" customWidth="1"/>
    <col min="5385" max="5385" width="10.8515625" style="9" bestFit="1" customWidth="1"/>
    <col min="5386" max="5632" width="8.8515625" style="9" customWidth="1"/>
    <col min="5633" max="5633" width="5.140625" style="9" customWidth="1"/>
    <col min="5634" max="5634" width="23.7109375" style="9" customWidth="1"/>
    <col min="5635" max="5635" width="35.7109375" style="9" customWidth="1"/>
    <col min="5636" max="5636" width="22.7109375" style="9" customWidth="1"/>
    <col min="5637" max="5637" width="18.7109375" style="9" customWidth="1"/>
    <col min="5638" max="5638" width="18.00390625" style="9" customWidth="1"/>
    <col min="5639" max="5639" width="14.7109375" style="9" customWidth="1"/>
    <col min="5640" max="5640" width="9.8515625" style="9" bestFit="1" customWidth="1"/>
    <col min="5641" max="5641" width="10.8515625" style="9" bestFit="1" customWidth="1"/>
    <col min="5642" max="5888" width="8.8515625" style="9" customWidth="1"/>
    <col min="5889" max="5889" width="5.140625" style="9" customWidth="1"/>
    <col min="5890" max="5890" width="23.7109375" style="9" customWidth="1"/>
    <col min="5891" max="5891" width="35.7109375" style="9" customWidth="1"/>
    <col min="5892" max="5892" width="22.7109375" style="9" customWidth="1"/>
    <col min="5893" max="5893" width="18.7109375" style="9" customWidth="1"/>
    <col min="5894" max="5894" width="18.00390625" style="9" customWidth="1"/>
    <col min="5895" max="5895" width="14.7109375" style="9" customWidth="1"/>
    <col min="5896" max="5896" width="9.8515625" style="9" bestFit="1" customWidth="1"/>
    <col min="5897" max="5897" width="10.8515625" style="9" bestFit="1" customWidth="1"/>
    <col min="5898" max="6144" width="8.8515625" style="9" customWidth="1"/>
    <col min="6145" max="6145" width="5.140625" style="9" customWidth="1"/>
    <col min="6146" max="6146" width="23.7109375" style="9" customWidth="1"/>
    <col min="6147" max="6147" width="35.7109375" style="9" customWidth="1"/>
    <col min="6148" max="6148" width="22.7109375" style="9" customWidth="1"/>
    <col min="6149" max="6149" width="18.7109375" style="9" customWidth="1"/>
    <col min="6150" max="6150" width="18.00390625" style="9" customWidth="1"/>
    <col min="6151" max="6151" width="14.7109375" style="9" customWidth="1"/>
    <col min="6152" max="6152" width="9.8515625" style="9" bestFit="1" customWidth="1"/>
    <col min="6153" max="6153" width="10.8515625" style="9" bestFit="1" customWidth="1"/>
    <col min="6154" max="6400" width="8.8515625" style="9" customWidth="1"/>
    <col min="6401" max="6401" width="5.140625" style="9" customWidth="1"/>
    <col min="6402" max="6402" width="23.7109375" style="9" customWidth="1"/>
    <col min="6403" max="6403" width="35.7109375" style="9" customWidth="1"/>
    <col min="6404" max="6404" width="22.7109375" style="9" customWidth="1"/>
    <col min="6405" max="6405" width="18.7109375" style="9" customWidth="1"/>
    <col min="6406" max="6406" width="18.00390625" style="9" customWidth="1"/>
    <col min="6407" max="6407" width="14.7109375" style="9" customWidth="1"/>
    <col min="6408" max="6408" width="9.8515625" style="9" bestFit="1" customWidth="1"/>
    <col min="6409" max="6409" width="10.8515625" style="9" bestFit="1" customWidth="1"/>
    <col min="6410" max="6656" width="8.8515625" style="9" customWidth="1"/>
    <col min="6657" max="6657" width="5.140625" style="9" customWidth="1"/>
    <col min="6658" max="6658" width="23.7109375" style="9" customWidth="1"/>
    <col min="6659" max="6659" width="35.7109375" style="9" customWidth="1"/>
    <col min="6660" max="6660" width="22.7109375" style="9" customWidth="1"/>
    <col min="6661" max="6661" width="18.7109375" style="9" customWidth="1"/>
    <col min="6662" max="6662" width="18.00390625" style="9" customWidth="1"/>
    <col min="6663" max="6663" width="14.7109375" style="9" customWidth="1"/>
    <col min="6664" max="6664" width="9.8515625" style="9" bestFit="1" customWidth="1"/>
    <col min="6665" max="6665" width="10.8515625" style="9" bestFit="1" customWidth="1"/>
    <col min="6666" max="6912" width="8.8515625" style="9" customWidth="1"/>
    <col min="6913" max="6913" width="5.140625" style="9" customWidth="1"/>
    <col min="6914" max="6914" width="23.7109375" style="9" customWidth="1"/>
    <col min="6915" max="6915" width="35.7109375" style="9" customWidth="1"/>
    <col min="6916" max="6916" width="22.7109375" style="9" customWidth="1"/>
    <col min="6917" max="6917" width="18.7109375" style="9" customWidth="1"/>
    <col min="6918" max="6918" width="18.00390625" style="9" customWidth="1"/>
    <col min="6919" max="6919" width="14.7109375" style="9" customWidth="1"/>
    <col min="6920" max="6920" width="9.8515625" style="9" bestFit="1" customWidth="1"/>
    <col min="6921" max="6921" width="10.8515625" style="9" bestFit="1" customWidth="1"/>
    <col min="6922" max="7168" width="8.8515625" style="9" customWidth="1"/>
    <col min="7169" max="7169" width="5.140625" style="9" customWidth="1"/>
    <col min="7170" max="7170" width="23.7109375" style="9" customWidth="1"/>
    <col min="7171" max="7171" width="35.7109375" style="9" customWidth="1"/>
    <col min="7172" max="7172" width="22.7109375" style="9" customWidth="1"/>
    <col min="7173" max="7173" width="18.7109375" style="9" customWidth="1"/>
    <col min="7174" max="7174" width="18.00390625" style="9" customWidth="1"/>
    <col min="7175" max="7175" width="14.7109375" style="9" customWidth="1"/>
    <col min="7176" max="7176" width="9.8515625" style="9" bestFit="1" customWidth="1"/>
    <col min="7177" max="7177" width="10.8515625" style="9" bestFit="1" customWidth="1"/>
    <col min="7178" max="7424" width="8.8515625" style="9" customWidth="1"/>
    <col min="7425" max="7425" width="5.140625" style="9" customWidth="1"/>
    <col min="7426" max="7426" width="23.7109375" style="9" customWidth="1"/>
    <col min="7427" max="7427" width="35.7109375" style="9" customWidth="1"/>
    <col min="7428" max="7428" width="22.7109375" style="9" customWidth="1"/>
    <col min="7429" max="7429" width="18.7109375" style="9" customWidth="1"/>
    <col min="7430" max="7430" width="18.00390625" style="9" customWidth="1"/>
    <col min="7431" max="7431" width="14.7109375" style="9" customWidth="1"/>
    <col min="7432" max="7432" width="9.8515625" style="9" bestFit="1" customWidth="1"/>
    <col min="7433" max="7433" width="10.8515625" style="9" bestFit="1" customWidth="1"/>
    <col min="7434" max="7680" width="8.8515625" style="9" customWidth="1"/>
    <col min="7681" max="7681" width="5.140625" style="9" customWidth="1"/>
    <col min="7682" max="7682" width="23.7109375" style="9" customWidth="1"/>
    <col min="7683" max="7683" width="35.7109375" style="9" customWidth="1"/>
    <col min="7684" max="7684" width="22.7109375" style="9" customWidth="1"/>
    <col min="7685" max="7685" width="18.7109375" style="9" customWidth="1"/>
    <col min="7686" max="7686" width="18.00390625" style="9" customWidth="1"/>
    <col min="7687" max="7687" width="14.7109375" style="9" customWidth="1"/>
    <col min="7688" max="7688" width="9.8515625" style="9" bestFit="1" customWidth="1"/>
    <col min="7689" max="7689" width="10.8515625" style="9" bestFit="1" customWidth="1"/>
    <col min="7690" max="7936" width="8.8515625" style="9" customWidth="1"/>
    <col min="7937" max="7937" width="5.140625" style="9" customWidth="1"/>
    <col min="7938" max="7938" width="23.7109375" style="9" customWidth="1"/>
    <col min="7939" max="7939" width="35.7109375" style="9" customWidth="1"/>
    <col min="7940" max="7940" width="22.7109375" style="9" customWidth="1"/>
    <col min="7941" max="7941" width="18.7109375" style="9" customWidth="1"/>
    <col min="7942" max="7942" width="18.00390625" style="9" customWidth="1"/>
    <col min="7943" max="7943" width="14.7109375" style="9" customWidth="1"/>
    <col min="7944" max="7944" width="9.8515625" style="9" bestFit="1" customWidth="1"/>
    <col min="7945" max="7945" width="10.8515625" style="9" bestFit="1" customWidth="1"/>
    <col min="7946" max="8192" width="8.8515625" style="9" customWidth="1"/>
    <col min="8193" max="8193" width="5.140625" style="9" customWidth="1"/>
    <col min="8194" max="8194" width="23.7109375" style="9" customWidth="1"/>
    <col min="8195" max="8195" width="35.7109375" style="9" customWidth="1"/>
    <col min="8196" max="8196" width="22.7109375" style="9" customWidth="1"/>
    <col min="8197" max="8197" width="18.7109375" style="9" customWidth="1"/>
    <col min="8198" max="8198" width="18.00390625" style="9" customWidth="1"/>
    <col min="8199" max="8199" width="14.7109375" style="9" customWidth="1"/>
    <col min="8200" max="8200" width="9.8515625" style="9" bestFit="1" customWidth="1"/>
    <col min="8201" max="8201" width="10.8515625" style="9" bestFit="1" customWidth="1"/>
    <col min="8202" max="8448" width="8.8515625" style="9" customWidth="1"/>
    <col min="8449" max="8449" width="5.140625" style="9" customWidth="1"/>
    <col min="8450" max="8450" width="23.7109375" style="9" customWidth="1"/>
    <col min="8451" max="8451" width="35.7109375" style="9" customWidth="1"/>
    <col min="8452" max="8452" width="22.7109375" style="9" customWidth="1"/>
    <col min="8453" max="8453" width="18.7109375" style="9" customWidth="1"/>
    <col min="8454" max="8454" width="18.00390625" style="9" customWidth="1"/>
    <col min="8455" max="8455" width="14.7109375" style="9" customWidth="1"/>
    <col min="8456" max="8456" width="9.8515625" style="9" bestFit="1" customWidth="1"/>
    <col min="8457" max="8457" width="10.8515625" style="9" bestFit="1" customWidth="1"/>
    <col min="8458" max="8704" width="8.8515625" style="9" customWidth="1"/>
    <col min="8705" max="8705" width="5.140625" style="9" customWidth="1"/>
    <col min="8706" max="8706" width="23.7109375" style="9" customWidth="1"/>
    <col min="8707" max="8707" width="35.7109375" style="9" customWidth="1"/>
    <col min="8708" max="8708" width="22.7109375" style="9" customWidth="1"/>
    <col min="8709" max="8709" width="18.7109375" style="9" customWidth="1"/>
    <col min="8710" max="8710" width="18.00390625" style="9" customWidth="1"/>
    <col min="8711" max="8711" width="14.7109375" style="9" customWidth="1"/>
    <col min="8712" max="8712" width="9.8515625" style="9" bestFit="1" customWidth="1"/>
    <col min="8713" max="8713" width="10.8515625" style="9" bestFit="1" customWidth="1"/>
    <col min="8714" max="8960" width="8.8515625" style="9" customWidth="1"/>
    <col min="8961" max="8961" width="5.140625" style="9" customWidth="1"/>
    <col min="8962" max="8962" width="23.7109375" style="9" customWidth="1"/>
    <col min="8963" max="8963" width="35.7109375" style="9" customWidth="1"/>
    <col min="8964" max="8964" width="22.7109375" style="9" customWidth="1"/>
    <col min="8965" max="8965" width="18.7109375" style="9" customWidth="1"/>
    <col min="8966" max="8966" width="18.00390625" style="9" customWidth="1"/>
    <col min="8967" max="8967" width="14.7109375" style="9" customWidth="1"/>
    <col min="8968" max="8968" width="9.8515625" style="9" bestFit="1" customWidth="1"/>
    <col min="8969" max="8969" width="10.8515625" style="9" bestFit="1" customWidth="1"/>
    <col min="8970" max="9216" width="8.8515625" style="9" customWidth="1"/>
    <col min="9217" max="9217" width="5.140625" style="9" customWidth="1"/>
    <col min="9218" max="9218" width="23.7109375" style="9" customWidth="1"/>
    <col min="9219" max="9219" width="35.7109375" style="9" customWidth="1"/>
    <col min="9220" max="9220" width="22.7109375" style="9" customWidth="1"/>
    <col min="9221" max="9221" width="18.7109375" style="9" customWidth="1"/>
    <col min="9222" max="9222" width="18.00390625" style="9" customWidth="1"/>
    <col min="9223" max="9223" width="14.7109375" style="9" customWidth="1"/>
    <col min="9224" max="9224" width="9.8515625" style="9" bestFit="1" customWidth="1"/>
    <col min="9225" max="9225" width="10.8515625" style="9" bestFit="1" customWidth="1"/>
    <col min="9226" max="9472" width="8.8515625" style="9" customWidth="1"/>
    <col min="9473" max="9473" width="5.140625" style="9" customWidth="1"/>
    <col min="9474" max="9474" width="23.7109375" style="9" customWidth="1"/>
    <col min="9475" max="9475" width="35.7109375" style="9" customWidth="1"/>
    <col min="9476" max="9476" width="22.7109375" style="9" customWidth="1"/>
    <col min="9477" max="9477" width="18.7109375" style="9" customWidth="1"/>
    <col min="9478" max="9478" width="18.00390625" style="9" customWidth="1"/>
    <col min="9479" max="9479" width="14.7109375" style="9" customWidth="1"/>
    <col min="9480" max="9480" width="9.8515625" style="9" bestFit="1" customWidth="1"/>
    <col min="9481" max="9481" width="10.8515625" style="9" bestFit="1" customWidth="1"/>
    <col min="9482" max="9728" width="8.8515625" style="9" customWidth="1"/>
    <col min="9729" max="9729" width="5.140625" style="9" customWidth="1"/>
    <col min="9730" max="9730" width="23.7109375" style="9" customWidth="1"/>
    <col min="9731" max="9731" width="35.7109375" style="9" customWidth="1"/>
    <col min="9732" max="9732" width="22.7109375" style="9" customWidth="1"/>
    <col min="9733" max="9733" width="18.7109375" style="9" customWidth="1"/>
    <col min="9734" max="9734" width="18.00390625" style="9" customWidth="1"/>
    <col min="9735" max="9735" width="14.7109375" style="9" customWidth="1"/>
    <col min="9736" max="9736" width="9.8515625" style="9" bestFit="1" customWidth="1"/>
    <col min="9737" max="9737" width="10.8515625" style="9" bestFit="1" customWidth="1"/>
    <col min="9738" max="9984" width="8.8515625" style="9" customWidth="1"/>
    <col min="9985" max="9985" width="5.140625" style="9" customWidth="1"/>
    <col min="9986" max="9986" width="23.7109375" style="9" customWidth="1"/>
    <col min="9987" max="9987" width="35.7109375" style="9" customWidth="1"/>
    <col min="9988" max="9988" width="22.7109375" style="9" customWidth="1"/>
    <col min="9989" max="9989" width="18.7109375" style="9" customWidth="1"/>
    <col min="9990" max="9990" width="18.00390625" style="9" customWidth="1"/>
    <col min="9991" max="9991" width="14.7109375" style="9" customWidth="1"/>
    <col min="9992" max="9992" width="9.8515625" style="9" bestFit="1" customWidth="1"/>
    <col min="9993" max="9993" width="10.8515625" style="9" bestFit="1" customWidth="1"/>
    <col min="9994" max="10240" width="8.8515625" style="9" customWidth="1"/>
    <col min="10241" max="10241" width="5.140625" style="9" customWidth="1"/>
    <col min="10242" max="10242" width="23.7109375" style="9" customWidth="1"/>
    <col min="10243" max="10243" width="35.7109375" style="9" customWidth="1"/>
    <col min="10244" max="10244" width="22.7109375" style="9" customWidth="1"/>
    <col min="10245" max="10245" width="18.7109375" style="9" customWidth="1"/>
    <col min="10246" max="10246" width="18.00390625" style="9" customWidth="1"/>
    <col min="10247" max="10247" width="14.7109375" style="9" customWidth="1"/>
    <col min="10248" max="10248" width="9.8515625" style="9" bestFit="1" customWidth="1"/>
    <col min="10249" max="10249" width="10.8515625" style="9" bestFit="1" customWidth="1"/>
    <col min="10250" max="10496" width="8.8515625" style="9" customWidth="1"/>
    <col min="10497" max="10497" width="5.140625" style="9" customWidth="1"/>
    <col min="10498" max="10498" width="23.7109375" style="9" customWidth="1"/>
    <col min="10499" max="10499" width="35.7109375" style="9" customWidth="1"/>
    <col min="10500" max="10500" width="22.7109375" style="9" customWidth="1"/>
    <col min="10501" max="10501" width="18.7109375" style="9" customWidth="1"/>
    <col min="10502" max="10502" width="18.00390625" style="9" customWidth="1"/>
    <col min="10503" max="10503" width="14.7109375" style="9" customWidth="1"/>
    <col min="10504" max="10504" width="9.8515625" style="9" bestFit="1" customWidth="1"/>
    <col min="10505" max="10505" width="10.8515625" style="9" bestFit="1" customWidth="1"/>
    <col min="10506" max="10752" width="8.8515625" style="9" customWidth="1"/>
    <col min="10753" max="10753" width="5.140625" style="9" customWidth="1"/>
    <col min="10754" max="10754" width="23.7109375" style="9" customWidth="1"/>
    <col min="10755" max="10755" width="35.7109375" style="9" customWidth="1"/>
    <col min="10756" max="10756" width="22.7109375" style="9" customWidth="1"/>
    <col min="10757" max="10757" width="18.7109375" style="9" customWidth="1"/>
    <col min="10758" max="10758" width="18.00390625" style="9" customWidth="1"/>
    <col min="10759" max="10759" width="14.7109375" style="9" customWidth="1"/>
    <col min="10760" max="10760" width="9.8515625" style="9" bestFit="1" customWidth="1"/>
    <col min="10761" max="10761" width="10.8515625" style="9" bestFit="1" customWidth="1"/>
    <col min="10762" max="11008" width="8.8515625" style="9" customWidth="1"/>
    <col min="11009" max="11009" width="5.140625" style="9" customWidth="1"/>
    <col min="11010" max="11010" width="23.7109375" style="9" customWidth="1"/>
    <col min="11011" max="11011" width="35.7109375" style="9" customWidth="1"/>
    <col min="11012" max="11012" width="22.7109375" style="9" customWidth="1"/>
    <col min="11013" max="11013" width="18.7109375" style="9" customWidth="1"/>
    <col min="11014" max="11014" width="18.00390625" style="9" customWidth="1"/>
    <col min="11015" max="11015" width="14.7109375" style="9" customWidth="1"/>
    <col min="11016" max="11016" width="9.8515625" style="9" bestFit="1" customWidth="1"/>
    <col min="11017" max="11017" width="10.8515625" style="9" bestFit="1" customWidth="1"/>
    <col min="11018" max="11264" width="8.8515625" style="9" customWidth="1"/>
    <col min="11265" max="11265" width="5.140625" style="9" customWidth="1"/>
    <col min="11266" max="11266" width="23.7109375" style="9" customWidth="1"/>
    <col min="11267" max="11267" width="35.7109375" style="9" customWidth="1"/>
    <col min="11268" max="11268" width="22.7109375" style="9" customWidth="1"/>
    <col min="11269" max="11269" width="18.7109375" style="9" customWidth="1"/>
    <col min="11270" max="11270" width="18.00390625" style="9" customWidth="1"/>
    <col min="11271" max="11271" width="14.7109375" style="9" customWidth="1"/>
    <col min="11272" max="11272" width="9.8515625" style="9" bestFit="1" customWidth="1"/>
    <col min="11273" max="11273" width="10.8515625" style="9" bestFit="1" customWidth="1"/>
    <col min="11274" max="11520" width="8.8515625" style="9" customWidth="1"/>
    <col min="11521" max="11521" width="5.140625" style="9" customWidth="1"/>
    <col min="11522" max="11522" width="23.7109375" style="9" customWidth="1"/>
    <col min="11523" max="11523" width="35.7109375" style="9" customWidth="1"/>
    <col min="11524" max="11524" width="22.7109375" style="9" customWidth="1"/>
    <col min="11525" max="11525" width="18.7109375" style="9" customWidth="1"/>
    <col min="11526" max="11526" width="18.00390625" style="9" customWidth="1"/>
    <col min="11527" max="11527" width="14.7109375" style="9" customWidth="1"/>
    <col min="11528" max="11528" width="9.8515625" style="9" bestFit="1" customWidth="1"/>
    <col min="11529" max="11529" width="10.8515625" style="9" bestFit="1" customWidth="1"/>
    <col min="11530" max="11776" width="8.8515625" style="9" customWidth="1"/>
    <col min="11777" max="11777" width="5.140625" style="9" customWidth="1"/>
    <col min="11778" max="11778" width="23.7109375" style="9" customWidth="1"/>
    <col min="11779" max="11779" width="35.7109375" style="9" customWidth="1"/>
    <col min="11780" max="11780" width="22.7109375" style="9" customWidth="1"/>
    <col min="11781" max="11781" width="18.7109375" style="9" customWidth="1"/>
    <col min="11782" max="11782" width="18.00390625" style="9" customWidth="1"/>
    <col min="11783" max="11783" width="14.7109375" style="9" customWidth="1"/>
    <col min="11784" max="11784" width="9.8515625" style="9" bestFit="1" customWidth="1"/>
    <col min="11785" max="11785" width="10.8515625" style="9" bestFit="1" customWidth="1"/>
    <col min="11786" max="12032" width="8.8515625" style="9" customWidth="1"/>
    <col min="12033" max="12033" width="5.140625" style="9" customWidth="1"/>
    <col min="12034" max="12034" width="23.7109375" style="9" customWidth="1"/>
    <col min="12035" max="12035" width="35.7109375" style="9" customWidth="1"/>
    <col min="12036" max="12036" width="22.7109375" style="9" customWidth="1"/>
    <col min="12037" max="12037" width="18.7109375" style="9" customWidth="1"/>
    <col min="12038" max="12038" width="18.00390625" style="9" customWidth="1"/>
    <col min="12039" max="12039" width="14.7109375" style="9" customWidth="1"/>
    <col min="12040" max="12040" width="9.8515625" style="9" bestFit="1" customWidth="1"/>
    <col min="12041" max="12041" width="10.8515625" style="9" bestFit="1" customWidth="1"/>
    <col min="12042" max="12288" width="8.8515625" style="9" customWidth="1"/>
    <col min="12289" max="12289" width="5.140625" style="9" customWidth="1"/>
    <col min="12290" max="12290" width="23.7109375" style="9" customWidth="1"/>
    <col min="12291" max="12291" width="35.7109375" style="9" customWidth="1"/>
    <col min="12292" max="12292" width="22.7109375" style="9" customWidth="1"/>
    <col min="12293" max="12293" width="18.7109375" style="9" customWidth="1"/>
    <col min="12294" max="12294" width="18.00390625" style="9" customWidth="1"/>
    <col min="12295" max="12295" width="14.7109375" style="9" customWidth="1"/>
    <col min="12296" max="12296" width="9.8515625" style="9" bestFit="1" customWidth="1"/>
    <col min="12297" max="12297" width="10.8515625" style="9" bestFit="1" customWidth="1"/>
    <col min="12298" max="12544" width="8.8515625" style="9" customWidth="1"/>
    <col min="12545" max="12545" width="5.140625" style="9" customWidth="1"/>
    <col min="12546" max="12546" width="23.7109375" style="9" customWidth="1"/>
    <col min="12547" max="12547" width="35.7109375" style="9" customWidth="1"/>
    <col min="12548" max="12548" width="22.7109375" style="9" customWidth="1"/>
    <col min="12549" max="12549" width="18.7109375" style="9" customWidth="1"/>
    <col min="12550" max="12550" width="18.00390625" style="9" customWidth="1"/>
    <col min="12551" max="12551" width="14.7109375" style="9" customWidth="1"/>
    <col min="12552" max="12552" width="9.8515625" style="9" bestFit="1" customWidth="1"/>
    <col min="12553" max="12553" width="10.8515625" style="9" bestFit="1" customWidth="1"/>
    <col min="12554" max="12800" width="8.8515625" style="9" customWidth="1"/>
    <col min="12801" max="12801" width="5.140625" style="9" customWidth="1"/>
    <col min="12802" max="12802" width="23.7109375" style="9" customWidth="1"/>
    <col min="12803" max="12803" width="35.7109375" style="9" customWidth="1"/>
    <col min="12804" max="12804" width="22.7109375" style="9" customWidth="1"/>
    <col min="12805" max="12805" width="18.7109375" style="9" customWidth="1"/>
    <col min="12806" max="12806" width="18.00390625" style="9" customWidth="1"/>
    <col min="12807" max="12807" width="14.7109375" style="9" customWidth="1"/>
    <col min="12808" max="12808" width="9.8515625" style="9" bestFit="1" customWidth="1"/>
    <col min="12809" max="12809" width="10.8515625" style="9" bestFit="1" customWidth="1"/>
    <col min="12810" max="13056" width="8.8515625" style="9" customWidth="1"/>
    <col min="13057" max="13057" width="5.140625" style="9" customWidth="1"/>
    <col min="13058" max="13058" width="23.7109375" style="9" customWidth="1"/>
    <col min="13059" max="13059" width="35.7109375" style="9" customWidth="1"/>
    <col min="13060" max="13060" width="22.7109375" style="9" customWidth="1"/>
    <col min="13061" max="13061" width="18.7109375" style="9" customWidth="1"/>
    <col min="13062" max="13062" width="18.00390625" style="9" customWidth="1"/>
    <col min="13063" max="13063" width="14.7109375" style="9" customWidth="1"/>
    <col min="13064" max="13064" width="9.8515625" style="9" bestFit="1" customWidth="1"/>
    <col min="13065" max="13065" width="10.8515625" style="9" bestFit="1" customWidth="1"/>
    <col min="13066" max="13312" width="8.8515625" style="9" customWidth="1"/>
    <col min="13313" max="13313" width="5.140625" style="9" customWidth="1"/>
    <col min="13314" max="13314" width="23.7109375" style="9" customWidth="1"/>
    <col min="13315" max="13315" width="35.7109375" style="9" customWidth="1"/>
    <col min="13316" max="13316" width="22.7109375" style="9" customWidth="1"/>
    <col min="13317" max="13317" width="18.7109375" style="9" customWidth="1"/>
    <col min="13318" max="13318" width="18.00390625" style="9" customWidth="1"/>
    <col min="13319" max="13319" width="14.7109375" style="9" customWidth="1"/>
    <col min="13320" max="13320" width="9.8515625" style="9" bestFit="1" customWidth="1"/>
    <col min="13321" max="13321" width="10.8515625" style="9" bestFit="1" customWidth="1"/>
    <col min="13322" max="13568" width="8.8515625" style="9" customWidth="1"/>
    <col min="13569" max="13569" width="5.140625" style="9" customWidth="1"/>
    <col min="13570" max="13570" width="23.7109375" style="9" customWidth="1"/>
    <col min="13571" max="13571" width="35.7109375" style="9" customWidth="1"/>
    <col min="13572" max="13572" width="22.7109375" style="9" customWidth="1"/>
    <col min="13573" max="13573" width="18.7109375" style="9" customWidth="1"/>
    <col min="13574" max="13574" width="18.00390625" style="9" customWidth="1"/>
    <col min="13575" max="13575" width="14.7109375" style="9" customWidth="1"/>
    <col min="13576" max="13576" width="9.8515625" style="9" bestFit="1" customWidth="1"/>
    <col min="13577" max="13577" width="10.8515625" style="9" bestFit="1" customWidth="1"/>
    <col min="13578" max="13824" width="8.8515625" style="9" customWidth="1"/>
    <col min="13825" max="13825" width="5.140625" style="9" customWidth="1"/>
    <col min="13826" max="13826" width="23.7109375" style="9" customWidth="1"/>
    <col min="13827" max="13827" width="35.7109375" style="9" customWidth="1"/>
    <col min="13828" max="13828" width="22.7109375" style="9" customWidth="1"/>
    <col min="13829" max="13829" width="18.7109375" style="9" customWidth="1"/>
    <col min="13830" max="13830" width="18.00390625" style="9" customWidth="1"/>
    <col min="13831" max="13831" width="14.7109375" style="9" customWidth="1"/>
    <col min="13832" max="13832" width="9.8515625" style="9" bestFit="1" customWidth="1"/>
    <col min="13833" max="13833" width="10.8515625" style="9" bestFit="1" customWidth="1"/>
    <col min="13834" max="14080" width="8.8515625" style="9" customWidth="1"/>
    <col min="14081" max="14081" width="5.140625" style="9" customWidth="1"/>
    <col min="14082" max="14082" width="23.7109375" style="9" customWidth="1"/>
    <col min="14083" max="14083" width="35.7109375" style="9" customWidth="1"/>
    <col min="14084" max="14084" width="22.7109375" style="9" customWidth="1"/>
    <col min="14085" max="14085" width="18.7109375" style="9" customWidth="1"/>
    <col min="14086" max="14086" width="18.00390625" style="9" customWidth="1"/>
    <col min="14087" max="14087" width="14.7109375" style="9" customWidth="1"/>
    <col min="14088" max="14088" width="9.8515625" style="9" bestFit="1" customWidth="1"/>
    <col min="14089" max="14089" width="10.8515625" style="9" bestFit="1" customWidth="1"/>
    <col min="14090" max="14336" width="8.8515625" style="9" customWidth="1"/>
    <col min="14337" max="14337" width="5.140625" style="9" customWidth="1"/>
    <col min="14338" max="14338" width="23.7109375" style="9" customWidth="1"/>
    <col min="14339" max="14339" width="35.7109375" style="9" customWidth="1"/>
    <col min="14340" max="14340" width="22.7109375" style="9" customWidth="1"/>
    <col min="14341" max="14341" width="18.7109375" style="9" customWidth="1"/>
    <col min="14342" max="14342" width="18.00390625" style="9" customWidth="1"/>
    <col min="14343" max="14343" width="14.7109375" style="9" customWidth="1"/>
    <col min="14344" max="14344" width="9.8515625" style="9" bestFit="1" customWidth="1"/>
    <col min="14345" max="14345" width="10.8515625" style="9" bestFit="1" customWidth="1"/>
    <col min="14346" max="14592" width="8.8515625" style="9" customWidth="1"/>
    <col min="14593" max="14593" width="5.140625" style="9" customWidth="1"/>
    <col min="14594" max="14594" width="23.7109375" style="9" customWidth="1"/>
    <col min="14595" max="14595" width="35.7109375" style="9" customWidth="1"/>
    <col min="14596" max="14596" width="22.7109375" style="9" customWidth="1"/>
    <col min="14597" max="14597" width="18.7109375" style="9" customWidth="1"/>
    <col min="14598" max="14598" width="18.00390625" style="9" customWidth="1"/>
    <col min="14599" max="14599" width="14.7109375" style="9" customWidth="1"/>
    <col min="14600" max="14600" width="9.8515625" style="9" bestFit="1" customWidth="1"/>
    <col min="14601" max="14601" width="10.8515625" style="9" bestFit="1" customWidth="1"/>
    <col min="14602" max="14848" width="8.8515625" style="9" customWidth="1"/>
    <col min="14849" max="14849" width="5.140625" style="9" customWidth="1"/>
    <col min="14850" max="14850" width="23.7109375" style="9" customWidth="1"/>
    <col min="14851" max="14851" width="35.7109375" style="9" customWidth="1"/>
    <col min="14852" max="14852" width="22.7109375" style="9" customWidth="1"/>
    <col min="14853" max="14853" width="18.7109375" style="9" customWidth="1"/>
    <col min="14854" max="14854" width="18.00390625" style="9" customWidth="1"/>
    <col min="14855" max="14855" width="14.7109375" style="9" customWidth="1"/>
    <col min="14856" max="14856" width="9.8515625" style="9" bestFit="1" customWidth="1"/>
    <col min="14857" max="14857" width="10.8515625" style="9" bestFit="1" customWidth="1"/>
    <col min="14858" max="15104" width="8.8515625" style="9" customWidth="1"/>
    <col min="15105" max="15105" width="5.140625" style="9" customWidth="1"/>
    <col min="15106" max="15106" width="23.7109375" style="9" customWidth="1"/>
    <col min="15107" max="15107" width="35.7109375" style="9" customWidth="1"/>
    <col min="15108" max="15108" width="22.7109375" style="9" customWidth="1"/>
    <col min="15109" max="15109" width="18.7109375" style="9" customWidth="1"/>
    <col min="15110" max="15110" width="18.00390625" style="9" customWidth="1"/>
    <col min="15111" max="15111" width="14.7109375" style="9" customWidth="1"/>
    <col min="15112" max="15112" width="9.8515625" style="9" bestFit="1" customWidth="1"/>
    <col min="15113" max="15113" width="10.8515625" style="9" bestFit="1" customWidth="1"/>
    <col min="15114" max="15360" width="8.8515625" style="9" customWidth="1"/>
    <col min="15361" max="15361" width="5.140625" style="9" customWidth="1"/>
    <col min="15362" max="15362" width="23.7109375" style="9" customWidth="1"/>
    <col min="15363" max="15363" width="35.7109375" style="9" customWidth="1"/>
    <col min="15364" max="15364" width="22.7109375" style="9" customWidth="1"/>
    <col min="15365" max="15365" width="18.7109375" style="9" customWidth="1"/>
    <col min="15366" max="15366" width="18.00390625" style="9" customWidth="1"/>
    <col min="15367" max="15367" width="14.7109375" style="9" customWidth="1"/>
    <col min="15368" max="15368" width="9.8515625" style="9" bestFit="1" customWidth="1"/>
    <col min="15369" max="15369" width="10.8515625" style="9" bestFit="1" customWidth="1"/>
    <col min="15370" max="15616" width="8.8515625" style="9" customWidth="1"/>
    <col min="15617" max="15617" width="5.140625" style="9" customWidth="1"/>
    <col min="15618" max="15618" width="23.7109375" style="9" customWidth="1"/>
    <col min="15619" max="15619" width="35.7109375" style="9" customWidth="1"/>
    <col min="15620" max="15620" width="22.7109375" style="9" customWidth="1"/>
    <col min="15621" max="15621" width="18.7109375" style="9" customWidth="1"/>
    <col min="15622" max="15622" width="18.00390625" style="9" customWidth="1"/>
    <col min="15623" max="15623" width="14.7109375" style="9" customWidth="1"/>
    <col min="15624" max="15624" width="9.8515625" style="9" bestFit="1" customWidth="1"/>
    <col min="15625" max="15625" width="10.8515625" style="9" bestFit="1" customWidth="1"/>
    <col min="15626" max="15872" width="8.8515625" style="9" customWidth="1"/>
    <col min="15873" max="15873" width="5.140625" style="9" customWidth="1"/>
    <col min="15874" max="15874" width="23.7109375" style="9" customWidth="1"/>
    <col min="15875" max="15875" width="35.7109375" style="9" customWidth="1"/>
    <col min="15876" max="15876" width="22.7109375" style="9" customWidth="1"/>
    <col min="15877" max="15877" width="18.7109375" style="9" customWidth="1"/>
    <col min="15878" max="15878" width="18.00390625" style="9" customWidth="1"/>
    <col min="15879" max="15879" width="14.7109375" style="9" customWidth="1"/>
    <col min="15880" max="15880" width="9.8515625" style="9" bestFit="1" customWidth="1"/>
    <col min="15881" max="15881" width="10.8515625" style="9" bestFit="1" customWidth="1"/>
    <col min="15882" max="16128" width="8.8515625" style="9" customWidth="1"/>
    <col min="16129" max="16129" width="5.140625" style="9" customWidth="1"/>
    <col min="16130" max="16130" width="23.7109375" style="9" customWidth="1"/>
    <col min="16131" max="16131" width="35.7109375" style="9" customWidth="1"/>
    <col min="16132" max="16132" width="22.7109375" style="9" customWidth="1"/>
    <col min="16133" max="16133" width="18.7109375" style="9" customWidth="1"/>
    <col min="16134" max="16134" width="18.00390625" style="9" customWidth="1"/>
    <col min="16135" max="16135" width="14.7109375" style="9" customWidth="1"/>
    <col min="16136" max="16136" width="9.8515625" style="9" bestFit="1" customWidth="1"/>
    <col min="16137" max="16137" width="10.8515625" style="9" bestFit="1" customWidth="1"/>
    <col min="16138" max="16384" width="8.8515625" style="9" customWidth="1"/>
  </cols>
  <sheetData>
    <row r="1" spans="1:5" s="1" customFormat="1" ht="33.6" customHeight="1">
      <c r="A1" s="84" t="s">
        <v>109</v>
      </c>
      <c r="B1" s="84"/>
      <c r="C1" s="84"/>
      <c r="D1" s="84"/>
      <c r="E1" s="84"/>
    </row>
    <row r="2" spans="1:5" ht="49.8" customHeight="1">
      <c r="A2" s="72" t="s">
        <v>0</v>
      </c>
      <c r="B2" s="72" t="s">
        <v>12</v>
      </c>
      <c r="C2" s="72" t="s">
        <v>13</v>
      </c>
      <c r="D2" s="72" t="s">
        <v>14</v>
      </c>
      <c r="E2" s="72" t="s">
        <v>15</v>
      </c>
    </row>
    <row r="3" spans="1:12" ht="22.2" customHeight="1">
      <c r="A3" s="10">
        <v>1</v>
      </c>
      <c r="B3" s="11" t="s">
        <v>16</v>
      </c>
      <c r="C3" s="11" t="s">
        <v>17</v>
      </c>
      <c r="D3" s="12">
        <v>140385.32</v>
      </c>
      <c r="E3" s="13">
        <f aca="true" t="shared" si="0" ref="E3:E6">D3*1.1991</f>
        <v>168336.03721200002</v>
      </c>
      <c r="F3" s="14"/>
      <c r="G3" s="14"/>
      <c r="H3" s="14"/>
      <c r="K3" s="15"/>
      <c r="L3" s="16"/>
    </row>
    <row r="4" spans="1:12" ht="22.2" customHeight="1">
      <c r="A4" s="10">
        <v>2</v>
      </c>
      <c r="B4" s="11" t="s">
        <v>18</v>
      </c>
      <c r="C4" s="11" t="s">
        <v>17</v>
      </c>
      <c r="D4" s="17">
        <v>148425.24</v>
      </c>
      <c r="E4" s="13">
        <f t="shared" si="0"/>
        <v>177976.705284</v>
      </c>
      <c r="F4" s="14"/>
      <c r="G4" s="14"/>
      <c r="H4" s="14"/>
      <c r="K4" s="15"/>
      <c r="L4" s="16"/>
    </row>
    <row r="5" spans="1:12" ht="22.2" customHeight="1">
      <c r="A5" s="10">
        <v>3</v>
      </c>
      <c r="B5" s="11" t="s">
        <v>19</v>
      </c>
      <c r="C5" s="11" t="s">
        <v>17</v>
      </c>
      <c r="D5" s="17">
        <v>138119.89</v>
      </c>
      <c r="E5" s="13">
        <f t="shared" si="0"/>
        <v>165619.56009900002</v>
      </c>
      <c r="F5" s="14"/>
      <c r="G5" s="14"/>
      <c r="H5" s="14"/>
      <c r="K5" s="15"/>
      <c r="L5" s="16"/>
    </row>
    <row r="6" spans="1:12" ht="22.2" customHeight="1">
      <c r="A6" s="10">
        <v>4</v>
      </c>
      <c r="B6" s="11" t="s">
        <v>20</v>
      </c>
      <c r="C6" s="11" t="s">
        <v>17</v>
      </c>
      <c r="D6" s="17">
        <v>143752.35</v>
      </c>
      <c r="E6" s="13">
        <f t="shared" si="0"/>
        <v>172373.44288500003</v>
      </c>
      <c r="F6" s="14"/>
      <c r="G6" s="14"/>
      <c r="H6" s="14"/>
      <c r="K6" s="15"/>
      <c r="L6" s="16"/>
    </row>
    <row r="7" spans="1:9" s="19" customFormat="1" ht="22.2" customHeight="1">
      <c r="A7" s="85" t="s">
        <v>21</v>
      </c>
      <c r="B7" s="86"/>
      <c r="C7" s="86"/>
      <c r="D7" s="87"/>
      <c r="E7" s="74">
        <f>SUM(E3:E6)/4/12/160</f>
        <v>89.102310609375</v>
      </c>
      <c r="F7" s="18"/>
      <c r="H7" s="20"/>
      <c r="I7" s="20"/>
    </row>
    <row r="8" spans="1:5" s="1" customFormat="1" ht="25.2" customHeight="1">
      <c r="A8" s="10">
        <v>1</v>
      </c>
      <c r="B8" s="11" t="s">
        <v>22</v>
      </c>
      <c r="C8" s="11" t="s">
        <v>23</v>
      </c>
      <c r="D8" s="17">
        <v>75215.69</v>
      </c>
      <c r="E8" s="21">
        <f>D8*1.1991</f>
        <v>90191.133879</v>
      </c>
    </row>
    <row r="9" spans="1:5" s="1" customFormat="1" ht="25.2" customHeight="1">
      <c r="A9" s="10">
        <v>2</v>
      </c>
      <c r="B9" s="11" t="s">
        <v>24</v>
      </c>
      <c r="C9" s="11" t="s">
        <v>23</v>
      </c>
      <c r="D9" s="17">
        <v>73139.54</v>
      </c>
      <c r="E9" s="21">
        <f aca="true" t="shared" si="1" ref="E9:E15">D9*1.1991</f>
        <v>87701.622414</v>
      </c>
    </row>
    <row r="10" spans="1:5" s="1" customFormat="1" ht="25.2" customHeight="1">
      <c r="A10" s="10">
        <v>3</v>
      </c>
      <c r="B10" s="11" t="s">
        <v>25</v>
      </c>
      <c r="C10" s="11" t="s">
        <v>23</v>
      </c>
      <c r="D10" s="17">
        <v>77548.21</v>
      </c>
      <c r="E10" s="21">
        <f t="shared" si="1"/>
        <v>92988.05861100001</v>
      </c>
    </row>
    <row r="11" spans="1:5" s="1" customFormat="1" ht="25.2" customHeight="1">
      <c r="A11" s="10">
        <v>4</v>
      </c>
      <c r="B11" s="11" t="s">
        <v>26</v>
      </c>
      <c r="C11" s="11" t="s">
        <v>23</v>
      </c>
      <c r="D11" s="22">
        <v>75244.36</v>
      </c>
      <c r="E11" s="21">
        <f t="shared" si="1"/>
        <v>90225.512076</v>
      </c>
    </row>
    <row r="12" spans="1:5" s="1" customFormat="1" ht="25.2" customHeight="1">
      <c r="A12" s="10">
        <v>5</v>
      </c>
      <c r="B12" s="11" t="s">
        <v>27</v>
      </c>
      <c r="C12" s="11" t="s">
        <v>23</v>
      </c>
      <c r="D12" s="22">
        <v>74842.54</v>
      </c>
      <c r="E12" s="21">
        <f t="shared" si="1"/>
        <v>89743.689714</v>
      </c>
    </row>
    <row r="13" spans="1:5" s="1" customFormat="1" ht="25.2" customHeight="1">
      <c r="A13" s="10">
        <v>6</v>
      </c>
      <c r="B13" s="11" t="s">
        <v>28</v>
      </c>
      <c r="C13" s="11" t="s">
        <v>23</v>
      </c>
      <c r="D13" s="22">
        <v>75987.25</v>
      </c>
      <c r="E13" s="21">
        <f t="shared" si="1"/>
        <v>91116.31147500001</v>
      </c>
    </row>
    <row r="14" spans="1:5" s="1" customFormat="1" ht="25.2" customHeight="1">
      <c r="A14" s="10">
        <v>7</v>
      </c>
      <c r="B14" s="11" t="s">
        <v>29</v>
      </c>
      <c r="C14" s="11" t="s">
        <v>23</v>
      </c>
      <c r="D14" s="22">
        <v>73254.21</v>
      </c>
      <c r="E14" s="21">
        <f t="shared" si="1"/>
        <v>87839.12321100001</v>
      </c>
    </row>
    <row r="15" spans="1:5" s="1" customFormat="1" ht="25.2" customHeight="1">
      <c r="A15" s="10">
        <v>8</v>
      </c>
      <c r="B15" s="11" t="s">
        <v>30</v>
      </c>
      <c r="C15" s="11" t="s">
        <v>23</v>
      </c>
      <c r="D15" s="22">
        <v>71052.36</v>
      </c>
      <c r="E15" s="21">
        <f t="shared" si="1"/>
        <v>85198.88487600001</v>
      </c>
    </row>
    <row r="16" spans="1:5" s="1" customFormat="1" ht="27" customHeight="1">
      <c r="A16" s="85" t="s">
        <v>31</v>
      </c>
      <c r="B16" s="86"/>
      <c r="C16" s="86"/>
      <c r="D16" s="87"/>
      <c r="E16" s="74">
        <f>SUM(E8:E15)/8/12/160</f>
        <v>46.549761475</v>
      </c>
    </row>
  </sheetData>
  <mergeCells count="3">
    <mergeCell ref="A1:E1"/>
    <mergeCell ref="A7:D7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3E93-FE25-46A2-B983-6631AED0C3CA}">
  <dimension ref="A1:G9"/>
  <sheetViews>
    <sheetView workbookViewId="0" topLeftCell="A1">
      <selection activeCell="B3" sqref="B3"/>
    </sheetView>
  </sheetViews>
  <sheetFormatPr defaultColWidth="9.140625" defaultRowHeight="15"/>
  <cols>
    <col min="1" max="1" width="13.7109375" style="29" customWidth="1"/>
    <col min="2" max="2" width="53.7109375" style="30" customWidth="1"/>
    <col min="3" max="3" width="29.421875" style="29" customWidth="1"/>
    <col min="4" max="4" width="17.00390625" style="29" customWidth="1"/>
    <col min="5" max="5" width="19.28125" style="31" customWidth="1"/>
    <col min="6" max="6" width="8.8515625" style="9" customWidth="1"/>
    <col min="7" max="7" width="9.28125" style="9" bestFit="1" customWidth="1"/>
    <col min="8" max="16384" width="8.8515625" style="9" customWidth="1"/>
  </cols>
  <sheetData>
    <row r="1" spans="1:5" ht="32.4" customHeight="1">
      <c r="A1" s="84" t="s">
        <v>107</v>
      </c>
      <c r="B1" s="84"/>
      <c r="C1" s="84"/>
      <c r="D1" s="84"/>
      <c r="E1" s="84"/>
    </row>
    <row r="2" spans="1:5" ht="40.2" customHeight="1">
      <c r="A2" s="72" t="s">
        <v>32</v>
      </c>
      <c r="B2" s="72" t="s">
        <v>33</v>
      </c>
      <c r="C2" s="72" t="s">
        <v>34</v>
      </c>
      <c r="D2" s="72" t="s">
        <v>35</v>
      </c>
      <c r="E2" s="72" t="s">
        <v>36</v>
      </c>
    </row>
    <row r="3" spans="1:5" ht="31.8" customHeight="1">
      <c r="A3" s="24" t="s">
        <v>49</v>
      </c>
      <c r="B3" s="25" t="s">
        <v>37</v>
      </c>
      <c r="C3" s="26" t="s">
        <v>38</v>
      </c>
      <c r="D3" s="10" t="s">
        <v>39</v>
      </c>
      <c r="E3" s="27">
        <v>0.45</v>
      </c>
    </row>
    <row r="4" spans="1:5" ht="31.8" customHeight="1">
      <c r="A4" s="24" t="s">
        <v>50</v>
      </c>
      <c r="B4" s="25" t="s">
        <v>40</v>
      </c>
      <c r="C4" s="26" t="s">
        <v>38</v>
      </c>
      <c r="D4" s="10" t="s">
        <v>41</v>
      </c>
      <c r="E4" s="27">
        <v>17.69</v>
      </c>
    </row>
    <row r="5" spans="1:5" ht="31.8" customHeight="1">
      <c r="A5" s="24" t="s">
        <v>51</v>
      </c>
      <c r="B5" s="25" t="s">
        <v>42</v>
      </c>
      <c r="C5" s="26" t="s">
        <v>38</v>
      </c>
      <c r="D5" s="10" t="s">
        <v>41</v>
      </c>
      <c r="E5" s="27">
        <v>5.79</v>
      </c>
    </row>
    <row r="6" spans="1:5" ht="31.8" customHeight="1">
      <c r="A6" s="24" t="s">
        <v>52</v>
      </c>
      <c r="B6" s="25" t="s">
        <v>45</v>
      </c>
      <c r="C6" s="26" t="s">
        <v>43</v>
      </c>
      <c r="D6" s="66" t="s">
        <v>39</v>
      </c>
      <c r="E6" s="27">
        <v>3.15</v>
      </c>
    </row>
    <row r="7" spans="1:7" ht="47.4" customHeight="1">
      <c r="A7" s="24" t="s">
        <v>53</v>
      </c>
      <c r="B7" s="25" t="s">
        <v>88</v>
      </c>
      <c r="C7" s="26" t="s">
        <v>46</v>
      </c>
      <c r="D7" s="10" t="s">
        <v>87</v>
      </c>
      <c r="E7" s="27">
        <v>6.8</v>
      </c>
      <c r="G7" s="59"/>
    </row>
    <row r="8" spans="1:5" ht="45" customHeight="1">
      <c r="A8" s="24" t="s">
        <v>54</v>
      </c>
      <c r="B8" s="25" t="s">
        <v>89</v>
      </c>
      <c r="C8" s="26" t="s">
        <v>46</v>
      </c>
      <c r="D8" s="10" t="s">
        <v>87</v>
      </c>
      <c r="E8" s="27">
        <v>11.25</v>
      </c>
    </row>
    <row r="9" spans="1:5" ht="34.2" customHeight="1">
      <c r="A9" s="24" t="s">
        <v>55</v>
      </c>
      <c r="B9" s="25" t="s">
        <v>47</v>
      </c>
      <c r="C9" s="26" t="s">
        <v>48</v>
      </c>
      <c r="D9" s="10" t="s">
        <v>44</v>
      </c>
      <c r="E9" s="27">
        <v>283.57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2A6C-A9A1-43D8-AC89-FBE6FEBE9DC0}">
  <dimension ref="A1:G8"/>
  <sheetViews>
    <sheetView workbookViewId="0" topLeftCell="A1">
      <selection activeCell="D5" sqref="D5"/>
    </sheetView>
  </sheetViews>
  <sheetFormatPr defaultColWidth="9.140625" defaultRowHeight="15"/>
  <cols>
    <col min="1" max="1" width="6.7109375" style="1" customWidth="1"/>
    <col min="2" max="2" width="16.7109375" style="1" customWidth="1"/>
    <col min="3" max="3" width="16.421875" style="1" customWidth="1"/>
    <col min="4" max="4" width="34.7109375" style="1" customWidth="1"/>
    <col min="5" max="5" width="24.8515625" style="1" customWidth="1"/>
    <col min="6" max="6" width="21.7109375" style="1" customWidth="1"/>
    <col min="7" max="7" width="16.7109375" style="1" customWidth="1"/>
    <col min="8" max="16384" width="8.8515625" style="1" customWidth="1"/>
  </cols>
  <sheetData>
    <row r="1" spans="1:7" ht="40.2" customHeight="1">
      <c r="A1" s="83" t="s">
        <v>106</v>
      </c>
      <c r="B1" s="83"/>
      <c r="C1" s="83"/>
      <c r="D1" s="83"/>
      <c r="E1" s="83"/>
      <c r="F1" s="83"/>
      <c r="G1" s="83"/>
    </row>
    <row r="2" ht="27.6" customHeight="1"/>
    <row r="3" spans="1:7" ht="22.8" customHeight="1">
      <c r="A3" s="88" t="s">
        <v>0</v>
      </c>
      <c r="B3" s="88" t="s">
        <v>1</v>
      </c>
      <c r="C3" s="88" t="s">
        <v>2</v>
      </c>
      <c r="D3" s="88" t="s">
        <v>3</v>
      </c>
      <c r="E3" s="72" t="s">
        <v>90</v>
      </c>
      <c r="F3" s="72" t="s">
        <v>91</v>
      </c>
      <c r="G3" s="89" t="s">
        <v>92</v>
      </c>
    </row>
    <row r="4" spans="1:7" ht="66" customHeight="1">
      <c r="A4" s="88"/>
      <c r="B4" s="88"/>
      <c r="C4" s="88"/>
      <c r="D4" s="88"/>
      <c r="E4" s="73" t="s">
        <v>93</v>
      </c>
      <c r="F4" s="73" t="s">
        <v>94</v>
      </c>
      <c r="G4" s="89"/>
    </row>
    <row r="5" spans="1:7" ht="32.4" customHeight="1">
      <c r="A5" s="60">
        <v>1</v>
      </c>
      <c r="B5" s="60" t="s">
        <v>4</v>
      </c>
      <c r="C5" s="60" t="s">
        <v>4</v>
      </c>
      <c r="D5" s="61" t="s">
        <v>5</v>
      </c>
      <c r="E5" s="63">
        <f>'87.371'!C33</f>
        <v>7.964903333333334</v>
      </c>
      <c r="F5" s="63">
        <f>'87.371'!C34</f>
        <v>30.033871231510417</v>
      </c>
      <c r="G5" s="63">
        <f>SUM(E5:F5)</f>
        <v>37.99877456484375</v>
      </c>
    </row>
    <row r="6" spans="1:7" ht="32.4" customHeight="1">
      <c r="A6" s="60">
        <v>2</v>
      </c>
      <c r="B6" s="60" t="s">
        <v>4</v>
      </c>
      <c r="C6" s="60" t="s">
        <v>10</v>
      </c>
      <c r="D6" s="61" t="s">
        <v>11</v>
      </c>
      <c r="E6" s="63">
        <f>'87.371.1'!C33</f>
        <v>4.8149033333333335</v>
      </c>
      <c r="F6" s="63">
        <f>'87.371.1'!C34</f>
        <v>22.608678680729167</v>
      </c>
      <c r="G6" s="63">
        <f aca="true" t="shared" si="0" ref="G6:G8">SUM(E6:F6)</f>
        <v>27.4235820140625</v>
      </c>
    </row>
    <row r="7" spans="1:7" ht="32.4" customHeight="1">
      <c r="A7" s="60">
        <v>3</v>
      </c>
      <c r="B7" s="60" t="s">
        <v>7</v>
      </c>
      <c r="C7" s="60" t="s">
        <v>7</v>
      </c>
      <c r="D7" s="61" t="s">
        <v>6</v>
      </c>
      <c r="E7" s="63">
        <f>'87.372'!C33</f>
        <v>14.264903333333333</v>
      </c>
      <c r="F7" s="63">
        <f>'87.372'!C34</f>
        <v>41.338210571874995</v>
      </c>
      <c r="G7" s="63">
        <f t="shared" si="0"/>
        <v>55.60311390520833</v>
      </c>
    </row>
    <row r="8" spans="1:7" ht="32.4" customHeight="1">
      <c r="A8" s="3">
        <v>4</v>
      </c>
      <c r="B8" s="3" t="s">
        <v>8</v>
      </c>
      <c r="C8" s="3" t="s">
        <v>8</v>
      </c>
      <c r="D8" s="62" t="s">
        <v>9</v>
      </c>
      <c r="E8" s="63">
        <f>'87.373'!C33</f>
        <v>14.264903333333333</v>
      </c>
      <c r="F8" s="63">
        <f>'87.373'!C34</f>
        <v>33.91301802109375</v>
      </c>
      <c r="G8" s="63">
        <f t="shared" si="0"/>
        <v>48.177921354427085</v>
      </c>
    </row>
  </sheetData>
  <mergeCells count="6">
    <mergeCell ref="A1:G1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5A99-4FA0-4CD0-BBB8-88ABCABB2223}">
  <dimension ref="A1:K13"/>
  <sheetViews>
    <sheetView workbookViewId="0" topLeftCell="A1">
      <selection activeCell="G12" sqref="G12"/>
    </sheetView>
  </sheetViews>
  <sheetFormatPr defaultColWidth="9.140625" defaultRowHeight="15"/>
  <cols>
    <col min="1" max="1" width="6.7109375" style="1" customWidth="1"/>
    <col min="2" max="2" width="16.7109375" style="1" customWidth="1"/>
    <col min="3" max="3" width="16.421875" style="1" customWidth="1"/>
    <col min="4" max="4" width="47.57421875" style="1" customWidth="1"/>
    <col min="5" max="5" width="20.57421875" style="1" customWidth="1"/>
    <col min="6" max="6" width="19.7109375" style="1" customWidth="1"/>
    <col min="7" max="7" width="16.7109375" style="1" customWidth="1"/>
    <col min="8" max="8" width="12.7109375" style="1" customWidth="1"/>
    <col min="9" max="9" width="13.140625" style="1" customWidth="1"/>
    <col min="10" max="10" width="13.7109375" style="1" customWidth="1"/>
    <col min="11" max="11" width="13.28125" style="1" customWidth="1"/>
    <col min="12" max="16384" width="8.8515625" style="1" customWidth="1"/>
  </cols>
  <sheetData>
    <row r="1" spans="1:11" ht="34.2" customHeight="1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2" customHeight="1"/>
    <row r="3" spans="1:11" ht="22.8" customHeight="1">
      <c r="A3" s="88" t="s">
        <v>0</v>
      </c>
      <c r="B3" s="88" t="s">
        <v>1</v>
      </c>
      <c r="C3" s="88" t="s">
        <v>2</v>
      </c>
      <c r="D3" s="88" t="s">
        <v>3</v>
      </c>
      <c r="E3" s="72" t="s">
        <v>90</v>
      </c>
      <c r="F3" s="72" t="s">
        <v>91</v>
      </c>
      <c r="G3" s="89" t="s">
        <v>92</v>
      </c>
      <c r="H3" s="91" t="s">
        <v>95</v>
      </c>
      <c r="I3" s="91" t="s">
        <v>96</v>
      </c>
      <c r="J3" s="91" t="s">
        <v>97</v>
      </c>
      <c r="K3" s="91" t="s">
        <v>98</v>
      </c>
    </row>
    <row r="4" spans="1:11" ht="78.6" customHeight="1">
      <c r="A4" s="88"/>
      <c r="B4" s="88"/>
      <c r="C4" s="88"/>
      <c r="D4" s="88"/>
      <c r="E4" s="73" t="s">
        <v>93</v>
      </c>
      <c r="F4" s="73" t="s">
        <v>94</v>
      </c>
      <c r="G4" s="89"/>
      <c r="H4" s="91"/>
      <c r="I4" s="91"/>
      <c r="J4" s="91"/>
      <c r="K4" s="91"/>
    </row>
    <row r="5" spans="1:11" s="64" customFormat="1" ht="16.2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 t="s">
        <v>99</v>
      </c>
      <c r="H5" s="77">
        <v>8</v>
      </c>
      <c r="I5" s="77" t="s">
        <v>100</v>
      </c>
      <c r="J5" s="77">
        <v>10</v>
      </c>
      <c r="K5" s="77" t="s">
        <v>101</v>
      </c>
    </row>
    <row r="6" spans="1:11" ht="32.4" customHeight="1">
      <c r="A6" s="60">
        <v>1</v>
      </c>
      <c r="B6" s="60" t="s">
        <v>4</v>
      </c>
      <c r="C6" s="60" t="s">
        <v>4</v>
      </c>
      <c r="D6" s="61" t="s">
        <v>5</v>
      </c>
      <c r="E6" s="63">
        <f>'87.371'!C33</f>
        <v>7.964903333333334</v>
      </c>
      <c r="F6" s="63">
        <f>'87.371'!C34</f>
        <v>30.033871231510417</v>
      </c>
      <c r="G6" s="63">
        <f>SUM(E6:F6)</f>
        <v>37.99877456484375</v>
      </c>
      <c r="H6" s="39">
        <v>106</v>
      </c>
      <c r="I6" s="79">
        <f>G6*H6</f>
        <v>4027.8701038734375</v>
      </c>
      <c r="J6" s="80">
        <f>$E$13</f>
        <v>1.919999707681493</v>
      </c>
      <c r="K6" s="79">
        <f>G6*J6</f>
        <v>72.95763605675495</v>
      </c>
    </row>
    <row r="7" spans="1:11" ht="32.4" customHeight="1">
      <c r="A7" s="60">
        <v>2</v>
      </c>
      <c r="B7" s="60" t="s">
        <v>4</v>
      </c>
      <c r="C7" s="60" t="s">
        <v>10</v>
      </c>
      <c r="D7" s="61" t="s">
        <v>11</v>
      </c>
      <c r="E7" s="63">
        <f>'87.371.1'!C33</f>
        <v>4.8149033333333335</v>
      </c>
      <c r="F7" s="63">
        <f>'87.371.1'!C34</f>
        <v>22.608678680729167</v>
      </c>
      <c r="G7" s="63">
        <f aca="true" t="shared" si="0" ref="G7:G9">SUM(E7:F7)</f>
        <v>27.4235820140625</v>
      </c>
      <c r="H7" s="39">
        <v>4</v>
      </c>
      <c r="I7" s="79">
        <f aca="true" t="shared" si="1" ref="I7:I9">G7*H7</f>
        <v>109.69432805625</v>
      </c>
      <c r="J7" s="80">
        <f aca="true" t="shared" si="2" ref="J7:J9">$E$13</f>
        <v>1.919999707681493</v>
      </c>
      <c r="K7" s="79">
        <f aca="true" t="shared" si="3" ref="K7:K9">G7*J7</f>
        <v>52.65326945057945</v>
      </c>
    </row>
    <row r="8" spans="1:11" ht="32.4" customHeight="1">
      <c r="A8" s="60">
        <v>3</v>
      </c>
      <c r="B8" s="60" t="s">
        <v>7</v>
      </c>
      <c r="C8" s="60" t="s">
        <v>7</v>
      </c>
      <c r="D8" s="61" t="s">
        <v>6</v>
      </c>
      <c r="E8" s="63">
        <f>'87.372'!C33</f>
        <v>14.264903333333333</v>
      </c>
      <c r="F8" s="63">
        <f>'87.372'!C34</f>
        <v>41.338210571874995</v>
      </c>
      <c r="G8" s="63">
        <f t="shared" si="0"/>
        <v>55.60311390520833</v>
      </c>
      <c r="H8" s="39">
        <v>355</v>
      </c>
      <c r="I8" s="79">
        <f t="shared" si="1"/>
        <v>19739.105436348957</v>
      </c>
      <c r="J8" s="80">
        <f t="shared" si="2"/>
        <v>1.919999707681493</v>
      </c>
      <c r="K8" s="79">
        <f t="shared" si="3"/>
        <v>106.75796244418075</v>
      </c>
    </row>
    <row r="9" spans="1:11" ht="32.4" customHeight="1">
      <c r="A9" s="3">
        <v>4</v>
      </c>
      <c r="B9" s="3" t="s">
        <v>8</v>
      </c>
      <c r="C9" s="3" t="s">
        <v>8</v>
      </c>
      <c r="D9" s="62" t="s">
        <v>9</v>
      </c>
      <c r="E9" s="63">
        <f>'87.373'!C33</f>
        <v>14.264903333333333</v>
      </c>
      <c r="F9" s="63">
        <f>'87.373'!C34</f>
        <v>33.91301802109375</v>
      </c>
      <c r="G9" s="63">
        <f t="shared" si="0"/>
        <v>48.177921354427085</v>
      </c>
      <c r="H9" s="39">
        <v>151</v>
      </c>
      <c r="I9" s="79">
        <f t="shared" si="1"/>
        <v>7274.866124518489</v>
      </c>
      <c r="J9" s="80">
        <f t="shared" si="2"/>
        <v>1.919999707681493</v>
      </c>
      <c r="K9" s="79">
        <f t="shared" si="3"/>
        <v>92.50159491720196</v>
      </c>
    </row>
    <row r="10" spans="1:9" s="65" customFormat="1" ht="23.4" customHeight="1">
      <c r="A10" s="92" t="s">
        <v>102</v>
      </c>
      <c r="B10" s="92"/>
      <c r="C10" s="92"/>
      <c r="D10" s="92"/>
      <c r="E10" s="92"/>
      <c r="F10" s="92"/>
      <c r="G10" s="92"/>
      <c r="H10" s="92"/>
      <c r="I10" s="78">
        <f>SUM(I6:I9)</f>
        <v>31151.535992797133</v>
      </c>
    </row>
    <row r="11" spans="3:5" s="65" customFormat="1" ht="23.4" customHeight="1">
      <c r="C11" s="90" t="s">
        <v>108</v>
      </c>
      <c r="D11" s="90"/>
      <c r="E11" s="81">
        <v>59810.94</v>
      </c>
    </row>
    <row r="12" spans="3:5" s="65" customFormat="1" ht="23.4" customHeight="1">
      <c r="C12" s="90" t="s">
        <v>102</v>
      </c>
      <c r="D12" s="90"/>
      <c r="E12" s="82">
        <f>I10</f>
        <v>31151.535992797133</v>
      </c>
    </row>
    <row r="13" spans="3:5" s="65" customFormat="1" ht="23.4" customHeight="1">
      <c r="C13" s="90" t="s">
        <v>97</v>
      </c>
      <c r="D13" s="90"/>
      <c r="E13" s="82">
        <f>E11/E12</f>
        <v>1.919999707681493</v>
      </c>
    </row>
  </sheetData>
  <mergeCells count="14">
    <mergeCell ref="J3:J4"/>
    <mergeCell ref="K3:K4"/>
    <mergeCell ref="A1:K1"/>
    <mergeCell ref="A10:H10"/>
    <mergeCell ref="A3:A4"/>
    <mergeCell ref="B3:B4"/>
    <mergeCell ref="C3:C4"/>
    <mergeCell ref="D3:D4"/>
    <mergeCell ref="G3:G4"/>
    <mergeCell ref="C11:D11"/>
    <mergeCell ref="C12:D12"/>
    <mergeCell ref="C13:D13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 topLeftCell="A19">
      <selection activeCell="C33" sqref="C33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2" customHeight="1">
      <c r="A1" s="32" t="s">
        <v>3</v>
      </c>
      <c r="B1" s="75" t="str">
        <f>'Wykaz procedur (przykład)'!D3</f>
        <v>Mammografia jednej piersi</v>
      </c>
      <c r="C1" s="34"/>
    </row>
    <row r="2" spans="1:3" s="1" customFormat="1" ht="31.8" customHeight="1">
      <c r="A2" s="32" t="s">
        <v>56</v>
      </c>
      <c r="B2" s="75" t="str">
        <f>'Wykaz procedur (przykład)'!C3</f>
        <v>87.371</v>
      </c>
      <c r="C2" s="35"/>
    </row>
    <row r="3" spans="1:3" s="1" customFormat="1" ht="15.6">
      <c r="A3" s="32"/>
      <c r="B3" s="33"/>
      <c r="C3" s="35"/>
    </row>
    <row r="4" s="1" customFormat="1" ht="15"/>
    <row r="5" s="1" customFormat="1" ht="15">
      <c r="A5" s="32" t="s">
        <v>57</v>
      </c>
    </row>
    <row r="6" s="1" customFormat="1" ht="15"/>
    <row r="7" spans="1:8" s="36" customFormat="1" ht="28.8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6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2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2</v>
      </c>
      <c r="G10" s="28">
        <f>'Słownik mat. (przykładowe ceny)'!E6</f>
        <v>3.15</v>
      </c>
      <c r="H10" s="27">
        <f>(F10/D10)*G10</f>
        <v>6.3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43.2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28.8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7.964903333333334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15">
      <c r="A21" s="32" t="s">
        <v>73</v>
      </c>
      <c r="B21" s="47" t="s">
        <v>74</v>
      </c>
      <c r="C21" s="47" t="s">
        <v>75</v>
      </c>
    </row>
    <row r="22" spans="1:3" s="1" customFormat="1" ht="23.4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8" customHeight="1"/>
    <row r="25" s="1" customFormat="1" ht="25.8" customHeight="1"/>
    <row r="26" spans="1:7" s="36" customFormat="1" ht="57.6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2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8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15</v>
      </c>
      <c r="F28" s="58">
        <f>C22</f>
        <v>1.48503851015625</v>
      </c>
      <c r="G28" s="58">
        <f>(E28/C28)*F28</f>
        <v>22.27557765234375</v>
      </c>
    </row>
    <row r="29" spans="1:7" s="36" customFormat="1" ht="22.8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10</v>
      </c>
      <c r="F29" s="27">
        <f>C23</f>
        <v>0.7758293579166666</v>
      </c>
      <c r="G29" s="27">
        <f>(E29/C29)*F29</f>
        <v>7.758293579166667</v>
      </c>
    </row>
    <row r="30" spans="1:7" s="46" customFormat="1" ht="22.8" customHeight="1">
      <c r="A30" s="93" t="s">
        <v>71</v>
      </c>
      <c r="B30" s="94"/>
      <c r="C30" s="94"/>
      <c r="D30" s="94"/>
      <c r="E30" s="94"/>
      <c r="F30" s="94"/>
      <c r="G30" s="45">
        <f>SUM(G28:G29)</f>
        <v>30.033871231510417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7.964903333333334</v>
      </c>
    </row>
    <row r="34" spans="1:3" s="1" customFormat="1" ht="27" customHeight="1">
      <c r="A34" s="96" t="s">
        <v>85</v>
      </c>
      <c r="B34" s="96"/>
      <c r="C34" s="52">
        <f>G30</f>
        <v>30.033871231510417</v>
      </c>
    </row>
    <row r="35" spans="1:3" s="32" customFormat="1" ht="27" customHeight="1">
      <c r="A35" s="97" t="s">
        <v>86</v>
      </c>
      <c r="B35" s="97"/>
      <c r="C35" s="76">
        <f>SUM(C33:C34)</f>
        <v>37.99877456484375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3319-1617-480F-A870-50F0C66E3CC0}">
  <dimension ref="A1:H35"/>
  <sheetViews>
    <sheetView workbookViewId="0" topLeftCell="A16">
      <selection activeCell="F29" sqref="F29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2" customHeight="1">
      <c r="A1" s="32" t="s">
        <v>3</v>
      </c>
      <c r="B1" s="75" t="str">
        <f>'Wykaz procedur (przykład)'!D4</f>
        <v>Zdjęcie mammograficzne celowane</v>
      </c>
      <c r="C1" s="34"/>
    </row>
    <row r="2" spans="1:3" s="1" customFormat="1" ht="31.8" customHeight="1">
      <c r="A2" s="32" t="s">
        <v>56</v>
      </c>
      <c r="B2" s="75" t="str">
        <f>'Wykaz procedur (przykład)'!C4</f>
        <v>87.371.1</v>
      </c>
      <c r="C2" s="35"/>
    </row>
    <row r="3" spans="1:3" s="1" customFormat="1" ht="15.6">
      <c r="A3" s="32"/>
      <c r="B3" s="33"/>
      <c r="C3" s="35"/>
    </row>
    <row r="4" s="1" customFormat="1" ht="15"/>
    <row r="5" s="1" customFormat="1" ht="15">
      <c r="A5" s="32" t="s">
        <v>57</v>
      </c>
    </row>
    <row r="6" s="1" customFormat="1" ht="15"/>
    <row r="7" spans="1:8" s="36" customFormat="1" ht="28.8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6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2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1</v>
      </c>
      <c r="G10" s="28">
        <f>'Słownik mat. (przykładowe ceny)'!E6</f>
        <v>3.15</v>
      </c>
      <c r="H10" s="27">
        <f>(F10/D10)*G10</f>
        <v>3.15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43.2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28.8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4.8149033333333335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15">
      <c r="A21" s="32" t="s">
        <v>73</v>
      </c>
      <c r="B21" s="47" t="s">
        <v>74</v>
      </c>
      <c r="C21" s="47" t="s">
        <v>75</v>
      </c>
    </row>
    <row r="22" spans="1:3" s="1" customFormat="1" ht="23.4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8" customHeight="1"/>
    <row r="25" s="1" customFormat="1" ht="25.8" customHeight="1"/>
    <row r="26" spans="1:7" s="36" customFormat="1" ht="57.6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2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8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10</v>
      </c>
      <c r="F28" s="58">
        <f>C22</f>
        <v>1.48503851015625</v>
      </c>
      <c r="G28" s="58">
        <f>(E28/C28)*F28</f>
        <v>14.8503851015625</v>
      </c>
    </row>
    <row r="29" spans="1:7" s="36" customFormat="1" ht="22.8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10</v>
      </c>
      <c r="F29" s="27">
        <f>C23</f>
        <v>0.7758293579166666</v>
      </c>
      <c r="G29" s="27">
        <f>(E29/C29)*F29</f>
        <v>7.758293579166667</v>
      </c>
    </row>
    <row r="30" spans="1:7" s="46" customFormat="1" ht="22.8" customHeight="1">
      <c r="A30" s="93" t="s">
        <v>71</v>
      </c>
      <c r="B30" s="94"/>
      <c r="C30" s="94"/>
      <c r="D30" s="94"/>
      <c r="E30" s="94"/>
      <c r="F30" s="94"/>
      <c r="G30" s="45">
        <f>SUM(G28:G29)</f>
        <v>22.608678680729167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4.8149033333333335</v>
      </c>
    </row>
    <row r="34" spans="1:3" s="1" customFormat="1" ht="27" customHeight="1">
      <c r="A34" s="96" t="s">
        <v>85</v>
      </c>
      <c r="B34" s="96"/>
      <c r="C34" s="52">
        <f>G30</f>
        <v>22.608678680729167</v>
      </c>
    </row>
    <row r="35" spans="1:3" s="32" customFormat="1" ht="27" customHeight="1">
      <c r="A35" s="97" t="s">
        <v>86</v>
      </c>
      <c r="B35" s="97"/>
      <c r="C35" s="76">
        <f>SUM(C33:C34)</f>
        <v>27.4235820140625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7712-B1A4-4FD0-9001-DE244E496504}">
  <dimension ref="A1:H35"/>
  <sheetViews>
    <sheetView workbookViewId="0" topLeftCell="A16">
      <selection activeCell="F29" sqref="F29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2" customHeight="1">
      <c r="A1" s="32" t="s">
        <v>3</v>
      </c>
      <c r="B1" s="75" t="str">
        <f>'Wykaz procedur (przykład)'!D5</f>
        <v>Mammografia obu piersi</v>
      </c>
      <c r="C1" s="34"/>
    </row>
    <row r="2" spans="1:3" s="1" customFormat="1" ht="31.8" customHeight="1">
      <c r="A2" s="32" t="s">
        <v>56</v>
      </c>
      <c r="B2" s="75" t="str">
        <f>'Wykaz procedur (przykład)'!C5</f>
        <v>87.372</v>
      </c>
      <c r="C2" s="35"/>
    </row>
    <row r="3" spans="1:3" s="1" customFormat="1" ht="15.6">
      <c r="A3" s="32"/>
      <c r="B3" s="33"/>
      <c r="C3" s="35"/>
    </row>
    <row r="4" s="1" customFormat="1" ht="15"/>
    <row r="5" s="1" customFormat="1" ht="15">
      <c r="A5" s="32" t="s">
        <v>57</v>
      </c>
    </row>
    <row r="6" s="1" customFormat="1" ht="15"/>
    <row r="7" spans="1:8" s="36" customFormat="1" ht="28.8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6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2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4</v>
      </c>
      <c r="G10" s="28">
        <f>'Słownik mat. (przykładowe ceny)'!E6</f>
        <v>3.15</v>
      </c>
      <c r="H10" s="27">
        <f>(F10/D10)*G10</f>
        <v>12.6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43.2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28.8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14.264903333333333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15">
      <c r="A21" s="32" t="s">
        <v>73</v>
      </c>
      <c r="B21" s="47" t="s">
        <v>74</v>
      </c>
      <c r="C21" s="47" t="s">
        <v>75</v>
      </c>
    </row>
    <row r="22" spans="1:3" s="1" customFormat="1" ht="23.4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8" customHeight="1"/>
    <row r="25" s="1" customFormat="1" ht="25.8" customHeight="1"/>
    <row r="26" spans="1:7" s="36" customFormat="1" ht="57.6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2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8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20</v>
      </c>
      <c r="F28" s="58">
        <f>C22</f>
        <v>1.48503851015625</v>
      </c>
      <c r="G28" s="58">
        <f>(E28/C28)*F28</f>
        <v>29.700770203125</v>
      </c>
    </row>
    <row r="29" spans="1:7" s="36" customFormat="1" ht="22.8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15</v>
      </c>
      <c r="F29" s="27">
        <f>C23</f>
        <v>0.7758293579166666</v>
      </c>
      <c r="G29" s="27">
        <f>(E29/C29)*F29</f>
        <v>11.63744036875</v>
      </c>
    </row>
    <row r="30" spans="1:7" s="46" customFormat="1" ht="22.8" customHeight="1">
      <c r="A30" s="93" t="s">
        <v>71</v>
      </c>
      <c r="B30" s="94"/>
      <c r="C30" s="94"/>
      <c r="D30" s="94"/>
      <c r="E30" s="94"/>
      <c r="F30" s="94"/>
      <c r="G30" s="45">
        <f>SUM(G28:G29)</f>
        <v>41.338210571874995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14.264903333333333</v>
      </c>
    </row>
    <row r="34" spans="1:3" s="1" customFormat="1" ht="27" customHeight="1">
      <c r="A34" s="96" t="s">
        <v>85</v>
      </c>
      <c r="B34" s="96"/>
      <c r="C34" s="52">
        <f>G30</f>
        <v>41.338210571874995</v>
      </c>
    </row>
    <row r="35" spans="1:3" s="32" customFormat="1" ht="27" customHeight="1">
      <c r="A35" s="97" t="s">
        <v>86</v>
      </c>
      <c r="B35" s="97"/>
      <c r="C35" s="76">
        <f>SUM(C33:C34)</f>
        <v>55.60311390520833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114E-A9FA-49EF-8A6C-1AE1878A27FD}">
  <dimension ref="A1:H35"/>
  <sheetViews>
    <sheetView workbookViewId="0" topLeftCell="A22">
      <selection activeCell="C34" sqref="C34"/>
    </sheetView>
  </sheetViews>
  <sheetFormatPr defaultColWidth="9.140625" defaultRowHeight="15"/>
  <cols>
    <col min="1" max="1" width="26.8515625" style="0" customWidth="1"/>
    <col min="2" max="2" width="43.14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2.2" customHeight="1">
      <c r="A1" s="32" t="s">
        <v>3</v>
      </c>
      <c r="B1" s="75" t="str">
        <f>'Wykaz procedur (przykład)'!D6</f>
        <v>Mammografia skryningowa obu piersi</v>
      </c>
      <c r="C1" s="34"/>
    </row>
    <row r="2" spans="1:3" s="1" customFormat="1" ht="31.8" customHeight="1">
      <c r="A2" s="32" t="s">
        <v>56</v>
      </c>
      <c r="B2" s="75" t="str">
        <f>'Wykaz procedur (przykład)'!C6</f>
        <v>87.373</v>
      </c>
      <c r="C2" s="35"/>
    </row>
    <row r="3" spans="1:3" s="1" customFormat="1" ht="15.6">
      <c r="A3" s="32"/>
      <c r="B3" s="33"/>
      <c r="C3" s="35"/>
    </row>
    <row r="4" s="1" customFormat="1" ht="15"/>
    <row r="5" s="1" customFormat="1" ht="15">
      <c r="A5" s="32" t="s">
        <v>57</v>
      </c>
    </row>
    <row r="6" s="1" customFormat="1" ht="15"/>
    <row r="7" spans="1:8" s="36" customFormat="1" ht="28.8">
      <c r="A7" s="23" t="s">
        <v>32</v>
      </c>
      <c r="B7" s="23" t="s">
        <v>58</v>
      </c>
      <c r="C7" s="23" t="s">
        <v>34</v>
      </c>
      <c r="D7" s="23" t="s">
        <v>59</v>
      </c>
      <c r="E7" s="23" t="s">
        <v>35</v>
      </c>
      <c r="F7" s="23" t="s">
        <v>60</v>
      </c>
      <c r="G7" s="23" t="s">
        <v>61</v>
      </c>
      <c r="H7" s="23" t="s">
        <v>62</v>
      </c>
    </row>
    <row r="8" spans="1:8" s="36" customFormat="1" ht="15.6">
      <c r="A8" s="37" t="s">
        <v>63</v>
      </c>
      <c r="B8" s="37" t="s">
        <v>64</v>
      </c>
      <c r="C8" s="37" t="s">
        <v>65</v>
      </c>
      <c r="D8" s="37" t="s">
        <v>66</v>
      </c>
      <c r="E8" s="37" t="s">
        <v>67</v>
      </c>
      <c r="F8" s="37" t="s">
        <v>68</v>
      </c>
      <c r="G8" s="37" t="s">
        <v>69</v>
      </c>
      <c r="H8" s="38" t="s">
        <v>70</v>
      </c>
    </row>
    <row r="9" spans="1:8" s="36" customFormat="1" ht="28.2" customHeight="1">
      <c r="A9" s="39" t="str">
        <f>'Słownik mat. (przykładowe ceny)'!A3</f>
        <v>MG-MM-001</v>
      </c>
      <c r="B9" s="39" t="str">
        <f>'Słownik mat. (przykładowe ceny)'!B3</f>
        <v>Rękawiczki jednorazowe</v>
      </c>
      <c r="C9" s="40" t="str">
        <f>'Słownik mat. (przykładowe ceny)'!C3</f>
        <v>materiał jednorazowy</v>
      </c>
      <c r="D9" s="10">
        <v>1</v>
      </c>
      <c r="E9" s="10" t="str">
        <f>'Słownik mat. (przykładowe ceny)'!D3</f>
        <v>szt</v>
      </c>
      <c r="F9" s="10">
        <v>2</v>
      </c>
      <c r="G9" s="28">
        <f>'Słownik mat. (przykładowe ceny)'!E3</f>
        <v>0.45</v>
      </c>
      <c r="H9" s="27">
        <f>(F9/D9)*G9</f>
        <v>0.9</v>
      </c>
    </row>
    <row r="10" spans="1:8" s="36" customFormat="1" ht="32.4" customHeight="1">
      <c r="A10" s="39" t="str">
        <f>'Słownik mat. (przykładowe ceny)'!A6</f>
        <v>MG-MM-004</v>
      </c>
      <c r="B10" s="39" t="str">
        <f>'Słownik mat. (przykładowe ceny)'!B6</f>
        <v>Klisza RTG o wymiarach 18 x 24 cm - opakowanie zawiera 50 szt.</v>
      </c>
      <c r="C10" s="40" t="str">
        <f>'Słownik mat. (przykładowe ceny)'!C6</f>
        <v>materiał do badań obrazowych</v>
      </c>
      <c r="D10" s="10">
        <v>1</v>
      </c>
      <c r="E10" s="10" t="str">
        <f>'Słownik mat. (przykładowe ceny)'!D6</f>
        <v>szt</v>
      </c>
      <c r="F10" s="10">
        <v>4</v>
      </c>
      <c r="G10" s="28">
        <f>'Słownik mat. (przykładowe ceny)'!E6</f>
        <v>3.15</v>
      </c>
      <c r="H10" s="27">
        <f>(F10/D10)*G10</f>
        <v>12.6</v>
      </c>
    </row>
    <row r="11" spans="1:8" s="36" customFormat="1" ht="48.6" customHeight="1">
      <c r="A11" s="41" t="str">
        <f>'Słownik mat. (przykładowe ceny)'!A7</f>
        <v>MG-MM-005</v>
      </c>
      <c r="B11" s="39" t="str">
        <f>'Słownik mat. (przykładowe ceny)'!B7</f>
        <v>Utrwalacz Carestream Kodak RP X-OMAT LG RTG. Opakowanie zawiera 20 l. Cena 1 litra 6,80 zł; wymiana średnio 4 l co 3 dni = około 150 badań.</v>
      </c>
      <c r="C11" s="40" t="str">
        <f>'Słownik mat. (przykładowe ceny)'!C7</f>
        <v>odczynnik do badań obrazowych</v>
      </c>
      <c r="D11" s="10">
        <v>150</v>
      </c>
      <c r="E11" s="10" t="str">
        <f>'Słownik mat. (przykładowe ceny)'!D7</f>
        <v>litr</v>
      </c>
      <c r="F11" s="10">
        <v>4</v>
      </c>
      <c r="G11" s="28">
        <f>'Słownik mat. (przykładowe ceny)'!E7</f>
        <v>6.8</v>
      </c>
      <c r="H11" s="27">
        <f>(F11/D11)*G11</f>
        <v>0.18133333333333335</v>
      </c>
    </row>
    <row r="12" spans="1:8" s="36" customFormat="1" ht="43.2">
      <c r="A12" s="41" t="str">
        <f>'Słownik mat. (przykładowe ceny)'!A8</f>
        <v>MG-MM-006</v>
      </c>
      <c r="B12" s="39" t="str">
        <f>'Słownik mat. (przykładowe ceny)'!B8</f>
        <v>Wywoływacz Carestream Kodak X-OMAT EX2. Opakowanie zawiera 20 l. Cena 1 litra 11,25 zł; wymiana średnio 4 l co 3 dni = około 150 badań.</v>
      </c>
      <c r="C12" s="40" t="str">
        <f>'Słownik mat. (przykładowe ceny)'!C8</f>
        <v>odczynnik do badań obrazowych</v>
      </c>
      <c r="D12" s="10">
        <v>150</v>
      </c>
      <c r="E12" s="10" t="str">
        <f>'Słownik mat. (przykładowe ceny)'!D8</f>
        <v>litr</v>
      </c>
      <c r="F12" s="10">
        <v>4</v>
      </c>
      <c r="G12" s="27">
        <v>11.25</v>
      </c>
      <c r="H12" s="27">
        <f>(F12/D12)*G12</f>
        <v>0.30000000000000004</v>
      </c>
    </row>
    <row r="13" spans="1:8" s="36" customFormat="1" ht="28.8">
      <c r="A13" s="41" t="str">
        <f>'[1]Słownik mat. (przykładowe ceny)'!A13</f>
        <v>MG-RTG-011</v>
      </c>
      <c r="B13" s="41" t="str">
        <f>'[1]Słownik mat. (przykładowe ceny)'!B13</f>
        <v>Szara koperta do dużych zdjęć. Opakowanie zawiera 1.000 szt.</v>
      </c>
      <c r="C13" s="42" t="str">
        <f>'[1]Słownik mat. (przykładowe ceny)'!C13</f>
        <v>materiał niemedyczny</v>
      </c>
      <c r="D13" s="10">
        <v>1000</v>
      </c>
      <c r="E13" s="10" t="str">
        <f>'[1]Słownik mat. (przykładowe ceny)'!D13</f>
        <v>opakowanie</v>
      </c>
      <c r="F13" s="10">
        <v>1</v>
      </c>
      <c r="G13" s="27">
        <f>'[1]Słownik mat. (przykładowe ceny)'!E13</f>
        <v>283.57</v>
      </c>
      <c r="H13" s="27">
        <f>(F13/D13)*G13</f>
        <v>0.28357</v>
      </c>
    </row>
    <row r="14" spans="1:8" s="46" customFormat="1" ht="26.4" customHeight="1">
      <c r="A14" s="43" t="s">
        <v>71</v>
      </c>
      <c r="B14" s="44"/>
      <c r="C14" s="44"/>
      <c r="D14" s="44"/>
      <c r="E14" s="44"/>
      <c r="F14" s="44"/>
      <c r="G14" s="44"/>
      <c r="H14" s="45">
        <f>SUM(H9:H13)</f>
        <v>14.264903333333333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72</v>
      </c>
    </row>
    <row r="21" spans="1:3" s="1" customFormat="1" ht="15">
      <c r="A21" s="32" t="s">
        <v>73</v>
      </c>
      <c r="B21" s="47" t="s">
        <v>74</v>
      </c>
      <c r="C21" s="47" t="s">
        <v>75</v>
      </c>
    </row>
    <row r="22" spans="1:3" s="1" customFormat="1" ht="23.4" customHeight="1">
      <c r="A22" s="48" t="s">
        <v>76</v>
      </c>
      <c r="B22" s="49">
        <f>'Stawki wynagrodzeń (przykład)'!E7</f>
        <v>89.102310609375</v>
      </c>
      <c r="C22" s="50">
        <f>B22/60</f>
        <v>1.48503851015625</v>
      </c>
    </row>
    <row r="23" spans="1:3" s="1" customFormat="1" ht="23.4" customHeight="1">
      <c r="A23" s="51" t="s">
        <v>23</v>
      </c>
      <c r="B23" s="52">
        <f>'Stawki wynagrodzeń (przykład)'!E16</f>
        <v>46.549761475</v>
      </c>
      <c r="C23" s="53">
        <f aca="true" t="shared" si="0" ref="C23">B23/60</f>
        <v>0.7758293579166666</v>
      </c>
    </row>
    <row r="24" s="1" customFormat="1" ht="25.8" customHeight="1"/>
    <row r="25" s="1" customFormat="1" ht="25.8" customHeight="1"/>
    <row r="26" spans="1:7" s="36" customFormat="1" ht="57.6">
      <c r="A26" s="23" t="s">
        <v>77</v>
      </c>
      <c r="B26" s="23" t="s">
        <v>78</v>
      </c>
      <c r="C26" s="23" t="s">
        <v>59</v>
      </c>
      <c r="D26" s="23" t="s">
        <v>79</v>
      </c>
      <c r="E26" s="23" t="s">
        <v>80</v>
      </c>
      <c r="F26" s="23" t="s">
        <v>81</v>
      </c>
      <c r="G26" s="23" t="s">
        <v>62</v>
      </c>
    </row>
    <row r="27" spans="1:7" s="36" customFormat="1" ht="22.2" customHeight="1">
      <c r="A27" s="54"/>
      <c r="B27" s="37" t="s">
        <v>64</v>
      </c>
      <c r="C27" s="37" t="s">
        <v>66</v>
      </c>
      <c r="D27" s="37" t="s">
        <v>67</v>
      </c>
      <c r="E27" s="37" t="s">
        <v>68</v>
      </c>
      <c r="F27" s="37" t="s">
        <v>69</v>
      </c>
      <c r="G27" s="38" t="s">
        <v>82</v>
      </c>
    </row>
    <row r="28" spans="1:7" s="36" customFormat="1" ht="22.8" customHeight="1">
      <c r="A28" s="55">
        <v>1</v>
      </c>
      <c r="B28" s="56" t="str">
        <f>A22</f>
        <v>Lekarz radiolog</v>
      </c>
      <c r="C28" s="56">
        <v>1</v>
      </c>
      <c r="D28" s="10" t="s">
        <v>83</v>
      </c>
      <c r="E28" s="57">
        <v>15</v>
      </c>
      <c r="F28" s="58">
        <f>C22</f>
        <v>1.48503851015625</v>
      </c>
      <c r="G28" s="58">
        <f>(E28/C28)*F28</f>
        <v>22.27557765234375</v>
      </c>
    </row>
    <row r="29" spans="1:7" s="36" customFormat="1" ht="22.8" customHeight="1">
      <c r="A29" s="10">
        <v>2</v>
      </c>
      <c r="B29" s="10" t="str">
        <f>A23</f>
        <v>Technik radiologii</v>
      </c>
      <c r="C29" s="10">
        <v>1</v>
      </c>
      <c r="D29" s="10" t="s">
        <v>83</v>
      </c>
      <c r="E29" s="41">
        <v>15</v>
      </c>
      <c r="F29" s="27">
        <f>C23</f>
        <v>0.7758293579166666</v>
      </c>
      <c r="G29" s="27">
        <f>(E29/C29)*F29</f>
        <v>11.63744036875</v>
      </c>
    </row>
    <row r="30" spans="1:7" s="46" customFormat="1" ht="22.8" customHeight="1">
      <c r="A30" s="93" t="s">
        <v>71</v>
      </c>
      <c r="B30" s="94"/>
      <c r="C30" s="94"/>
      <c r="D30" s="94"/>
      <c r="E30" s="94"/>
      <c r="F30" s="94"/>
      <c r="G30" s="45">
        <f>SUM(G28:G29)</f>
        <v>33.91301802109375</v>
      </c>
    </row>
    <row r="31" s="1" customFormat="1" ht="15"/>
    <row r="32" s="1" customFormat="1" ht="15"/>
    <row r="33" spans="1:3" s="1" customFormat="1" ht="27" customHeight="1">
      <c r="A33" s="95" t="s">
        <v>84</v>
      </c>
      <c r="B33" s="95"/>
      <c r="C33" s="49">
        <f>H14</f>
        <v>14.264903333333333</v>
      </c>
    </row>
    <row r="34" spans="1:3" s="1" customFormat="1" ht="27" customHeight="1">
      <c r="A34" s="96" t="s">
        <v>85</v>
      </c>
      <c r="B34" s="96"/>
      <c r="C34" s="52">
        <f>G30</f>
        <v>33.91301802109375</v>
      </c>
    </row>
    <row r="35" spans="1:3" s="32" customFormat="1" ht="27" customHeight="1">
      <c r="A35" s="97" t="s">
        <v>86</v>
      </c>
      <c r="B35" s="97"/>
      <c r="C35" s="76">
        <f>SUM(C33:C34)</f>
        <v>48.177921354427085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Dzierwa</dc:creator>
  <cp:keywords/>
  <dc:description/>
  <cp:lastModifiedBy>Magdalena Dzierwa</cp:lastModifiedBy>
  <dcterms:created xsi:type="dcterms:W3CDTF">2015-06-05T18:19:34Z</dcterms:created>
  <dcterms:modified xsi:type="dcterms:W3CDTF">2021-08-05T17:44:22Z</dcterms:modified>
  <cp:category/>
  <cp:version/>
  <cp:contentType/>
  <cp:contentStatus/>
</cp:coreProperties>
</file>