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01"/>
  <workbookPr filterPrivacy="1" defaultThemeVersion="124226"/>
  <bookViews>
    <workbookView xWindow="65428" yWindow="65428" windowWidth="23256" windowHeight="12576" tabRatio="953" firstSheet="10" activeTab="15"/>
  </bookViews>
  <sheets>
    <sheet name="Przykładowy wykaz procedur" sheetId="10" r:id="rId1"/>
    <sheet name="Zest. jednostk. koszt normat " sheetId="81" r:id="rId2"/>
    <sheet name="Zest. kosztów wytworzenia" sheetId="83" r:id="rId3"/>
    <sheet name="Przykładowe stawki wynagrodzeń" sheetId="4" r:id="rId4"/>
    <sheet name="Przykładowe materiały - ceny" sheetId="5" r:id="rId5"/>
    <sheet name="Kontr., kalibracja, konserwacja" sheetId="78" r:id="rId6"/>
    <sheet name="Przykładowe mat. wspólne-ceny " sheetId="80" r:id="rId7"/>
    <sheet name="I07" sheetId="77" r:id="rId8"/>
    <sheet name="I15" sheetId="76" r:id="rId9"/>
    <sheet name="I31" sheetId="75" r:id="rId10"/>
    <sheet name="I41" sheetId="74" r:id="rId11"/>
    <sheet name="I43" sheetId="73" r:id="rId12"/>
    <sheet name="I45" sheetId="72" r:id="rId13"/>
    <sheet name="I49" sheetId="71" r:id="rId14"/>
    <sheet name="I51" sheetId="70" r:id="rId15"/>
    <sheet name="I52" sheetId="69" r:id="rId16"/>
    <sheet name="I53" sheetId="68" r:id="rId17"/>
    <sheet name="I55" sheetId="67" r:id="rId18"/>
    <sheet name="I59" sheetId="66" r:id="rId19"/>
    <sheet name="I61" sheetId="65" r:id="rId20"/>
    <sheet name="I63" sheetId="64" r:id="rId21"/>
    <sheet name="I80" sheetId="63" r:id="rId22"/>
    <sheet name="I83" sheetId="62" r:id="rId23"/>
    <sheet name="K27" sheetId="61" r:id="rId24"/>
    <sheet name="K85" sheetId="60" r:id="rId25"/>
    <sheet name="K86" sheetId="59" r:id="rId26"/>
    <sheet name="K91" sheetId="58" r:id="rId27"/>
    <sheet name="K98" sheetId="57" r:id="rId28"/>
    <sheet name="K99" sheetId="56" r:id="rId29"/>
    <sheet name="L05" sheetId="55" r:id="rId30"/>
    <sheet name="L07" sheetId="54" r:id="rId31"/>
    <sheet name="L46" sheetId="53" r:id="rId32"/>
    <sheet name="L55" sheetId="52" r:id="rId33"/>
    <sheet name="L63" sheetId="51" r:id="rId34"/>
    <sheet name="L65" sheetId="50" r:id="rId35"/>
    <sheet name="L67" sheetId="49" r:id="rId36"/>
    <sheet name="L69" sheetId="48" r:id="rId37"/>
    <sheet name="L71" sheetId="47" r:id="rId38"/>
    <sheet name="L79" sheetId="46" r:id="rId39"/>
    <sheet name="L97" sheetId="45" r:id="rId40"/>
    <sheet name="M05" sheetId="44" r:id="rId41"/>
    <sheet name="M11" sheetId="42" r:id="rId42"/>
    <sheet name="M31" sheetId="41" r:id="rId43"/>
    <sheet name="M41" sheetId="40" r:id="rId44"/>
    <sheet name="M92" sheetId="39" r:id="rId45"/>
    <sheet name="N30" sheetId="38" r:id="rId46"/>
    <sheet name="N33" sheetId="37" r:id="rId47"/>
    <sheet name="N34" sheetId="36" r:id="rId48"/>
    <sheet name="N55" sheetId="35" r:id="rId49"/>
    <sheet name="N59" sheetId="34" r:id="rId50"/>
    <sheet name="N59.1" sheetId="33" r:id="rId51"/>
    <sheet name="O09" sheetId="32" r:id="rId52"/>
    <sheet name="O18" sheetId="31" r:id="rId53"/>
    <sheet name="O27" sheetId="30" r:id="rId54"/>
    <sheet name="O32" sheetId="29" r:id="rId55"/>
    <sheet name="O41" sheetId="28" r:id="rId56"/>
    <sheet name="O41.1" sheetId="27" r:id="rId57"/>
    <sheet name="O55" sheetId="26" r:id="rId58"/>
    <sheet name="O65" sheetId="25" r:id="rId59"/>
    <sheet name="O69" sheetId="24" r:id="rId60"/>
    <sheet name="O83" sheetId="23" r:id="rId61"/>
    <sheet name="O84" sheetId="22" r:id="rId62"/>
    <sheet name="O91" sheetId="21" r:id="rId63"/>
    <sheet name="V32" sheetId="20" r:id="rId64"/>
    <sheet name="V35" sheetId="19" r:id="rId65"/>
    <sheet name="V38" sheetId="18" r:id="rId66"/>
    <sheet name="V39" sheetId="17" r:id="rId67"/>
    <sheet name="V42" sheetId="16" r:id="rId68"/>
    <sheet name="V48" sheetId="15" r:id="rId69"/>
  </sheets>
  <definedNames/>
  <calcPr calcId="191029"/>
  <extLst/>
</workbook>
</file>

<file path=xl/sharedStrings.xml><?xml version="1.0" encoding="utf-8"?>
<sst xmlns="http://schemas.openxmlformats.org/spreadsheetml/2006/main" count="9568" uniqueCount="891">
  <si>
    <t>Nazwa badania</t>
  </si>
  <si>
    <t>Kod procedury według klasyfikacji ICD-9</t>
  </si>
  <si>
    <t>Lp.</t>
  </si>
  <si>
    <t>Markery nowotworowe</t>
  </si>
  <si>
    <t>I41</t>
  </si>
  <si>
    <t>Antygen CA 125 (CA125)</t>
  </si>
  <si>
    <t>I43</t>
  </si>
  <si>
    <t>Antygen CA 15-3 (CA15-3)</t>
  </si>
  <si>
    <t>I45</t>
  </si>
  <si>
    <t>Antygen CA 19-9 (CA19-9)</t>
  </si>
  <si>
    <t>I49</t>
  </si>
  <si>
    <t>Antygen CA 72-4 (CA72-4)</t>
  </si>
  <si>
    <t>I51</t>
  </si>
  <si>
    <t>Antygen CYFRA 21-1</t>
  </si>
  <si>
    <t>I52</t>
  </si>
  <si>
    <t>Antygen nowotworowy HE4</t>
  </si>
  <si>
    <t>I53</t>
  </si>
  <si>
    <t>Antygen karcynoembrionalny (CEA)</t>
  </si>
  <si>
    <t>I55</t>
  </si>
  <si>
    <t>Antygen polipeptydowy (TPA)</t>
  </si>
  <si>
    <t>I59</t>
  </si>
  <si>
    <t>Antygen raka płaskonabłonkowego (SCC)</t>
  </si>
  <si>
    <t>I61</t>
  </si>
  <si>
    <t>Antygen swoisty dla stercza (PSA) całkowity</t>
  </si>
  <si>
    <t>I63</t>
  </si>
  <si>
    <t>Antygen swoisty dla stercza (PSA) wolny</t>
  </si>
  <si>
    <t>K85</t>
  </si>
  <si>
    <t>Enolaza neuronowa swoista</t>
  </si>
  <si>
    <t>K86</t>
  </si>
  <si>
    <t>Chromogranina A</t>
  </si>
  <si>
    <t>L07</t>
  </si>
  <si>
    <t>α-fetoproteina (AFP)</t>
  </si>
  <si>
    <t>M92</t>
  </si>
  <si>
    <t>β2-mikroglobulina</t>
  </si>
  <si>
    <t>Hormony płciowe i inne oznaczenia ginekologiczne</t>
  </si>
  <si>
    <t>I31</t>
  </si>
  <si>
    <t>Androstendion</t>
  </si>
  <si>
    <t>I83</t>
  </si>
  <si>
    <t>Białko wiążące hormony płciowe (SHBP)</t>
  </si>
  <si>
    <t>K27</t>
  </si>
  <si>
    <t>Dehydroepiandrosteronu siarczan (DHEAS)</t>
  </si>
  <si>
    <t>K98</t>
  </si>
  <si>
    <t>AMH</t>
  </si>
  <si>
    <t>K99</t>
  </si>
  <si>
    <t>Estradiol</t>
  </si>
  <si>
    <t>L46</t>
  </si>
  <si>
    <t xml:space="preserve">Gonadotropina kosmówkowa – podjednostka beta (β-HCG) </t>
  </si>
  <si>
    <t>L65</t>
  </si>
  <si>
    <t>Hormon folikulotropowy (FSH)</t>
  </si>
  <si>
    <t>L67</t>
  </si>
  <si>
    <t>Hormon luteinizujący (LH)</t>
  </si>
  <si>
    <t>L79</t>
  </si>
  <si>
    <t>17-Hydroksyprogesteron</t>
  </si>
  <si>
    <t>N55</t>
  </si>
  <si>
    <t>Progesteron</t>
  </si>
  <si>
    <t>N59</t>
  </si>
  <si>
    <t>Prolaktyna</t>
  </si>
  <si>
    <t>N59.1</t>
  </si>
  <si>
    <t>Prolaktyna wolna</t>
  </si>
  <si>
    <t>O41</t>
  </si>
  <si>
    <t>Testosteron</t>
  </si>
  <si>
    <t>O41.1</t>
  </si>
  <si>
    <t>Testosteron wolny</t>
  </si>
  <si>
    <t>Inne hormony i metabolity</t>
  </si>
  <si>
    <t>I07</t>
  </si>
  <si>
    <t>Aktywność reninowa osocza (ARO)</t>
  </si>
  <si>
    <t>I15</t>
  </si>
  <si>
    <t>Aldosteron</t>
  </si>
  <si>
    <t>I80</t>
  </si>
  <si>
    <t>Galektyna</t>
  </si>
  <si>
    <t>K91</t>
  </si>
  <si>
    <t>Erytropoetyna</t>
  </si>
  <si>
    <t>L05</t>
  </si>
  <si>
    <t>Ferrytyna</t>
  </si>
  <si>
    <t>L55</t>
  </si>
  <si>
    <t>HbA1c (Hemoglobina glikowana)</t>
  </si>
  <si>
    <t>L63</t>
  </si>
  <si>
    <t>Hormon adrenokortykotropowy (ACTH)</t>
  </si>
  <si>
    <t>L69</t>
  </si>
  <si>
    <t>Hormon tyreotropowy (TSH)</t>
  </si>
  <si>
    <t>L71</t>
  </si>
  <si>
    <t>Hormon wzrostu (GH)</t>
  </si>
  <si>
    <t>L97</t>
  </si>
  <si>
    <t>Insulina</t>
  </si>
  <si>
    <t>M05</t>
  </si>
  <si>
    <t>Interleukina 6</t>
  </si>
  <si>
    <t>M11</t>
  </si>
  <si>
    <t>Kalcytonina</t>
  </si>
  <si>
    <t>M31</t>
  </si>
  <si>
    <t>Kortyzol</t>
  </si>
  <si>
    <t>M41</t>
  </si>
  <si>
    <t>Kwas foliowy</t>
  </si>
  <si>
    <t>N30</t>
  </si>
  <si>
    <t>Parathormon intact (iPTH)</t>
  </si>
  <si>
    <t>N33</t>
  </si>
  <si>
    <t>Peptyd C</t>
  </si>
  <si>
    <t>N34</t>
  </si>
  <si>
    <t>Peptyd natriuretyczny typu B (BNP)</t>
  </si>
  <si>
    <t>O09</t>
  </si>
  <si>
    <t>Przeciwciała przeciw peroksydazie tarczycowej</t>
  </si>
  <si>
    <t>O18</t>
  </si>
  <si>
    <t>Przeciwciała przeciw tyreoglobulinie</t>
  </si>
  <si>
    <t>O27</t>
  </si>
  <si>
    <t>Renina</t>
  </si>
  <si>
    <t>O32</t>
  </si>
  <si>
    <t>Somatomedyna C (IGF-1)</t>
  </si>
  <si>
    <t>O55</t>
  </si>
  <si>
    <t>Trijodotyronina wolna (FT3)</t>
  </si>
  <si>
    <t>O65</t>
  </si>
  <si>
    <t>Tyreoglobulina</t>
  </si>
  <si>
    <t>O69</t>
  </si>
  <si>
    <t>Tyroksyna wolna (FT4)</t>
  </si>
  <si>
    <t>O83</t>
  </si>
  <si>
    <t>Witamina B12</t>
  </si>
  <si>
    <t>O84</t>
  </si>
  <si>
    <t>Aktywna Witamina B12</t>
  </si>
  <si>
    <t>O91</t>
  </si>
  <si>
    <t>Witamina D - 25 OH</t>
  </si>
  <si>
    <t>Infekcje</t>
  </si>
  <si>
    <t>V32</t>
  </si>
  <si>
    <t>Wirus zapalenia wątroby typu B HBc IgM</t>
  </si>
  <si>
    <t>V35</t>
  </si>
  <si>
    <t>Wirus zapalenia wątroby typu B HBe Antygen</t>
  </si>
  <si>
    <t>V38</t>
  </si>
  <si>
    <t>Wirus zapalenia wątroby typu B HBe Przeciwciała</t>
  </si>
  <si>
    <t>V39</t>
  </si>
  <si>
    <t>Wirus zapalenia wątroby typu B HBs Antygen</t>
  </si>
  <si>
    <t>V42</t>
  </si>
  <si>
    <t>Wirus zapalenia wątroby typu B Przeciwciała HBs</t>
  </si>
  <si>
    <t>V48</t>
  </si>
  <si>
    <t>Wirus zapalenia wątroby typu C (HCV) Przeciwciała (anty-HCV)</t>
  </si>
  <si>
    <t>Pracownia Markerów i Hormonów - przykładowy wykaz procedur</t>
  </si>
  <si>
    <t>Lp</t>
  </si>
  <si>
    <t>Nazwisko i imię</t>
  </si>
  <si>
    <t>Stanowisko</t>
  </si>
  <si>
    <t>Pracownik 1</t>
  </si>
  <si>
    <t>diagnosta labolatoryjny (kierownik)</t>
  </si>
  <si>
    <t>Pracownik 2</t>
  </si>
  <si>
    <t>diagnosta labolatoryjny (z-ca kierownika)</t>
  </si>
  <si>
    <t>Pracownik 3</t>
  </si>
  <si>
    <t>diagnosta labolatoryjny</t>
  </si>
  <si>
    <t>Pracownik 4</t>
  </si>
  <si>
    <t>Pracownik 5</t>
  </si>
  <si>
    <t>Pracownik 6</t>
  </si>
  <si>
    <t>Pracownik 7</t>
  </si>
  <si>
    <t>Pracownik 8</t>
  </si>
  <si>
    <t>Pracownik 9</t>
  </si>
  <si>
    <t>Średnia stawka w zł/godz. diagnosta laboratoryjny</t>
  </si>
  <si>
    <t>Pracownik 10</t>
  </si>
  <si>
    <t>Pracownik 11</t>
  </si>
  <si>
    <t>Pracownik 12</t>
  </si>
  <si>
    <t>Pracownik 13</t>
  </si>
  <si>
    <t>pomoc labolatoryjna</t>
  </si>
  <si>
    <t>Średnia stawka w zł/godz. pomoc laboratoryjna</t>
  </si>
  <si>
    <t>Wynagrodzenie brutto
ROK 2020</t>
  </si>
  <si>
    <t>Wynagrodzenie brutto z ZUS pracodawcy
ROK 2020</t>
  </si>
  <si>
    <t>Nazwa procedury</t>
  </si>
  <si>
    <t>Kod procedury według ICD-9</t>
  </si>
  <si>
    <t>Tabela 1. Koszty materiałowe</t>
  </si>
  <si>
    <t>Tabela 2. Koszty osobowe</t>
  </si>
  <si>
    <t>diagnosta laboratoryjny</t>
  </si>
  <si>
    <t>starszy technik diagnostyki laboratoryjnej</t>
  </si>
  <si>
    <t>pomoc laboratoryjna</t>
  </si>
  <si>
    <t>Łącznie jednostkowy koszt normatywny procedury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</si>
  <si>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</si>
  <si>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</si>
  <si>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Grupa personelu</t>
  </si>
  <si>
    <t>Liczba procedur</t>
  </si>
  <si>
    <t>Jednostka czasu</t>
  </si>
  <si>
    <t>Zużyta ilość M  na N procedur</t>
  </si>
  <si>
    <t>Koszt jednostki czasu M</t>
  </si>
  <si>
    <t>Wkład do kosztu jednostkowego</t>
  </si>
  <si>
    <t>D</t>
  </si>
  <si>
    <t>N</t>
  </si>
  <si>
    <t>M</t>
  </si>
  <si>
    <t>L</t>
  </si>
  <si>
    <t>C</t>
  </si>
  <si>
    <t>P=(L/N)*C</t>
  </si>
  <si>
    <t>RAZEM</t>
  </si>
  <si>
    <t>minuta</t>
  </si>
  <si>
    <t>zł/godz.</t>
  </si>
  <si>
    <t>zł/minutę</t>
  </si>
  <si>
    <t>Stawka godzinowa personelu</t>
  </si>
  <si>
    <t>Indeks materiału</t>
  </si>
  <si>
    <t xml:space="preserve">Materiał/lek/ środek spożywczy specjalnego przeznaczenia żywieniowego/wyrób medyczny </t>
  </si>
  <si>
    <t>Typ</t>
  </si>
  <si>
    <t>Jednostka miary</t>
  </si>
  <si>
    <t>Ilość M zużyta na N procedur</t>
  </si>
  <si>
    <t>Cena jednostki miary</t>
  </si>
  <si>
    <t>I</t>
  </si>
  <si>
    <t>T</t>
  </si>
  <si>
    <t>U=(L/N)*C</t>
  </si>
  <si>
    <t>3. Wykonanie procedury.</t>
  </si>
  <si>
    <t>Indeks</t>
  </si>
  <si>
    <t>starszy technik diagnostyki labolatoryjnej</t>
  </si>
  <si>
    <t>Średnia stawka w zł/godz. starszy technik diagnostyki labolatoryjnej</t>
  </si>
  <si>
    <t>Średnia stawka w zł/godz. diagnosta laboratoryjny, technik diagnostyki labolatoryjnej</t>
  </si>
  <si>
    <t>Lp. / Etapy procedury
(wyodrębnienie etapów - opcjonalnie)</t>
  </si>
  <si>
    <t>średnia stawka; diagnosta laboratoryjny/technik diagnostyki laboratoryjnej</t>
  </si>
  <si>
    <t>CEA Reagent</t>
  </si>
  <si>
    <t>AFP Reagent</t>
  </si>
  <si>
    <t>CA 15-3 Reagent</t>
  </si>
  <si>
    <t>CA 19-9 XR Reagent</t>
  </si>
  <si>
    <t>CA 125 Reagent</t>
  </si>
  <si>
    <t>Całkowite beta-HCG Reagent</t>
  </si>
  <si>
    <t>SCC Reagent</t>
  </si>
  <si>
    <t>Total PSA Reagent</t>
  </si>
  <si>
    <t>Free PSA Reagent</t>
  </si>
  <si>
    <t>HE4+ Reagent</t>
  </si>
  <si>
    <t>B12 Reagent</t>
  </si>
  <si>
    <t>Aktywna Witamina B12 Reagent</t>
  </si>
  <si>
    <t>Ferritin Reagent</t>
  </si>
  <si>
    <t>Folate Reagent</t>
  </si>
  <si>
    <t>BNP Reagent</t>
  </si>
  <si>
    <t>IPTH Reagent</t>
  </si>
  <si>
    <t>Kortyzol Reagent</t>
  </si>
  <si>
    <t>Cyfra 21-1 Reagent</t>
  </si>
  <si>
    <t>Anti HCV Reagent</t>
  </si>
  <si>
    <t>17-OH Progesteron Reagent</t>
  </si>
  <si>
    <t>Aldosteron Reagent</t>
  </si>
  <si>
    <t>Renina Reagent</t>
  </si>
  <si>
    <t>Testosteron wolny Reagent</t>
  </si>
  <si>
    <t>TPA Reagent</t>
  </si>
  <si>
    <t>NSE Reagent</t>
  </si>
  <si>
    <t>SHBG Reagent</t>
  </si>
  <si>
    <t>LH Reagent</t>
  </si>
  <si>
    <t>FSH Reagent</t>
  </si>
  <si>
    <t>Prolaktyna Reagent</t>
  </si>
  <si>
    <t>Androstendion Reagent</t>
  </si>
  <si>
    <t>ACTH Reagent</t>
  </si>
  <si>
    <t>Erytropoetyna Reagent</t>
  </si>
  <si>
    <t>Interleukina 6 Reagent</t>
  </si>
  <si>
    <t>Hormon wzrostu Reagent</t>
  </si>
  <si>
    <t>Kalcytonina Reagent</t>
  </si>
  <si>
    <t>Beta 2-microalbumina Reagent</t>
  </si>
  <si>
    <t>IGF-1 Reagent</t>
  </si>
  <si>
    <t>HbsAg Reagent</t>
  </si>
  <si>
    <t>Przeciwciała Anty HBc IgM</t>
  </si>
  <si>
    <t>Hbe Ag</t>
  </si>
  <si>
    <t>Anty Hbe</t>
  </si>
  <si>
    <t>Multikontrola</t>
  </si>
  <si>
    <t>Cytokiny kontrola</t>
  </si>
  <si>
    <t>ACTH kontrola</t>
  </si>
  <si>
    <t>B2-microglobulina kontrola</t>
  </si>
  <si>
    <t>Erytropoetyna kontrola</t>
  </si>
  <si>
    <t>Kalcytonina kontrola</t>
  </si>
  <si>
    <t>IGF-1 kontrola</t>
  </si>
  <si>
    <t>Substrat chemiluminescencyjny</t>
  </si>
  <si>
    <t>Roztwór płuczący</t>
  </si>
  <si>
    <t>Kuwety</t>
  </si>
  <si>
    <t>Roztwór czyszczacy</t>
  </si>
  <si>
    <t>Alkohol izopropylowy</t>
  </si>
  <si>
    <t>Filtr</t>
  </si>
  <si>
    <t>Rozcieńczalnik FSH</t>
  </si>
  <si>
    <t>Rozcieńczalnik Prolaktyna</t>
  </si>
  <si>
    <t>Multi Diluent 1</t>
  </si>
  <si>
    <t>Multi Diluent 2</t>
  </si>
  <si>
    <t>Active B12 Calibration</t>
  </si>
  <si>
    <t>Anti -HBs Calibration</t>
  </si>
  <si>
    <t>Anti - HCV Calibration</t>
  </si>
  <si>
    <t>B12 Calibration</t>
  </si>
  <si>
    <t>Folate Calibration Kit</t>
  </si>
  <si>
    <t>Anti HBc Calibration Kit</t>
  </si>
  <si>
    <t>Anti Hbe Calibration Kit</t>
  </si>
  <si>
    <t>Hbe Ag Calibration Kit</t>
  </si>
  <si>
    <t>25-OH Vitamin Calibration Kit</t>
  </si>
  <si>
    <t>AFP Calibration Kit</t>
  </si>
  <si>
    <t>BNP Calibration Kit</t>
  </si>
  <si>
    <t>CA 125 Calibration Kit</t>
  </si>
  <si>
    <t>CA 15-3 Calibration Kit</t>
  </si>
  <si>
    <t>CA 19-9 XR Calibration Kit</t>
  </si>
  <si>
    <t>SCC Calibration Kit</t>
  </si>
  <si>
    <t>CEA  Calibration Kit</t>
  </si>
  <si>
    <t>Ferritin Calibration Kit</t>
  </si>
  <si>
    <t>Fre PSA Calibration Kit</t>
  </si>
  <si>
    <t>HE4+ Calibration Kit</t>
  </si>
  <si>
    <t>STAT Intact PTH Calibration Kit</t>
  </si>
  <si>
    <t>STAT Total B-HCG Calibration Kit</t>
  </si>
  <si>
    <t>Total PSA Calibration Kit</t>
  </si>
  <si>
    <t>Anti -HBs Control Kit</t>
  </si>
  <si>
    <t>Anti - HCV Control Kit</t>
  </si>
  <si>
    <t>Anti HBc IgM Control Kit</t>
  </si>
  <si>
    <t>Cyfra 21-1 Control Kit</t>
  </si>
  <si>
    <r>
      <t xml:space="preserve">2. Rejestracja, przyjęcie oraz przygotowanie materiału do badań.
</t>
    </r>
    <r>
      <rPr>
        <i/>
        <sz val="10"/>
        <color theme="1"/>
        <rFont val="Calibri"/>
        <family val="2"/>
        <scheme val="minor"/>
      </rPr>
      <t>Przeanalizowano, że rejestracja 50 probówek z krwią zajmuje około 2 godz.; średnio w Pracowni Markerów i Hormonów 1 probówka =3 oznaczenia.</t>
    </r>
  </si>
  <si>
    <t>1. Przygotowanie aparatów i stanowisk pracy.</t>
  </si>
  <si>
    <t>Do wyceny procedury przyjęto ststystycznie 10 skierowań = 13 oznaczeń</t>
  </si>
  <si>
    <t>4. Wydrukowanie dziennej listy wyników z aparatu, sprawdzenie listy wyników z książką badań oraz zabezpieczenie surowicy.</t>
  </si>
  <si>
    <t>5. Wydruk, autoryzacja i archiwizacja wyników.</t>
  </si>
  <si>
    <t>6. Zakończenie pracy aparatów, sprzątnięcie stanowisk pracy.</t>
  </si>
  <si>
    <r>
      <t xml:space="preserve">7. Czynności związane z kontrolą aparatów.
</t>
    </r>
    <r>
      <rPr>
        <i/>
        <sz val="9"/>
        <color theme="1"/>
        <rFont val="Calibri"/>
        <family val="2"/>
        <scheme val="minor"/>
      </rPr>
      <t>Czynność wykonuje jedna osoba przez ok. 15 minut trzy razy w tygodniu (15 min x 3 kontrole = 45 min)</t>
    </r>
  </si>
  <si>
    <r>
      <t xml:space="preserve">8. Czynności związane z kalibracją aparatów.
</t>
    </r>
    <r>
      <rPr>
        <i/>
        <sz val="9"/>
        <color theme="1"/>
        <rFont val="Calibri"/>
        <family val="2"/>
        <scheme val="minor"/>
      </rPr>
      <t>Czynność wykonuje jedna osoba przez ok 25 minut dwa razy w tygodniu (25 min x 2 kalibracje = 50 min)</t>
    </r>
  </si>
  <si>
    <t>Do wyceny procedury przyjęto ststystycznie  42 oznaczenia</t>
  </si>
  <si>
    <t xml:space="preserve">3. Przygotowanie materiału, inhibitora i buforu do badania </t>
  </si>
  <si>
    <r>
      <t xml:space="preserve">4. Wykonanie procedury </t>
    </r>
    <r>
      <rPr>
        <b/>
        <sz val="11"/>
        <color theme="1"/>
        <rFont val="Calibri"/>
        <family val="2"/>
        <scheme val="minor"/>
      </rPr>
      <t>(Dzień I)</t>
    </r>
  </si>
  <si>
    <t>5. Sprawdzenie poprzednich wyników.</t>
  </si>
  <si>
    <r>
      <t xml:space="preserve">6. Wykonanie procedury </t>
    </r>
    <r>
      <rPr>
        <b/>
        <sz val="11"/>
        <color theme="1"/>
        <rFont val="Calibri"/>
        <family val="2"/>
        <scheme val="minor"/>
      </rPr>
      <t>(Dzień II)</t>
    </r>
  </si>
  <si>
    <t>7. Wydruk, autoryzacja i archiwizacja wyniku.</t>
  </si>
  <si>
    <t>8. Zakończenie pracy aparatów, sprzątnięcie stanowisk pracy.</t>
  </si>
  <si>
    <t>Odczynnik do badania</t>
  </si>
  <si>
    <t>Odczynnik do kontroli</t>
  </si>
  <si>
    <t>Roztwór do aparatu</t>
  </si>
  <si>
    <t>Odczynnik do kalibracji</t>
  </si>
  <si>
    <r>
      <t xml:space="preserve">8. Czynności związane z kalibracją aparatów.
</t>
    </r>
    <r>
      <rPr>
        <i/>
        <sz val="9"/>
        <color theme="1"/>
        <rFont val="Calibri"/>
        <family val="2"/>
        <scheme val="minor"/>
      </rPr>
      <t>Czynność wykonuje jedna osoba przez ok 25 minut dwa razy w tygodniu (30 min x 2 kalibracje = 60 min)</t>
    </r>
  </si>
  <si>
    <r>
      <t xml:space="preserve">9. Czynności związane z tygodniową konserwacją aparatów.
</t>
    </r>
    <r>
      <rPr>
        <i/>
        <sz val="9"/>
        <color theme="1"/>
        <rFont val="Calibri"/>
        <family val="2"/>
        <scheme val="minor"/>
      </rPr>
      <t>Czynność wykonuje jedna osoba przez ok. 25 minut jeden raz w tygodniu</t>
    </r>
  </si>
  <si>
    <r>
      <t xml:space="preserve">Przyjęto średnio wykonanie </t>
    </r>
    <r>
      <rPr>
        <b/>
        <sz val="11"/>
        <color theme="1"/>
        <rFont val="Calibri"/>
        <family val="2"/>
        <scheme val="minor"/>
      </rPr>
      <t>procedur w "Pracowni X"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(aparat "1")</t>
    </r>
    <r>
      <rPr>
        <sz val="11"/>
        <color theme="1"/>
        <rFont val="Calibri"/>
        <family val="2"/>
        <scheme val="minor"/>
      </rPr>
      <t xml:space="preserve"> - 45 dziennie; 225 tygodniowo; kontrola 3 x tydzień; kalibracja 2 x tydzień</t>
    </r>
  </si>
  <si>
    <r>
      <t xml:space="preserve">Przyjęto średnio wykonanie </t>
    </r>
    <r>
      <rPr>
        <b/>
        <sz val="11"/>
        <color theme="1"/>
        <rFont val="Calibri"/>
        <family val="2"/>
        <scheme val="minor"/>
      </rPr>
      <t>procedur w "Pracowni X"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(aparat "2")</t>
    </r>
    <r>
      <rPr>
        <sz val="11"/>
        <color theme="1"/>
        <rFont val="Calibri"/>
        <family val="2"/>
        <scheme val="minor"/>
      </rPr>
      <t xml:space="preserve"> - 45 dziennie; 225 tygodniowo; kontrola 3 x tydzień; kalibracja 2 x tydzień</t>
    </r>
  </si>
  <si>
    <t>Do wyceny procedury przyjęto ststystycznie 10 skierowań = 10 oznaczeń</t>
  </si>
  <si>
    <r>
      <t xml:space="preserve">7. Czynności związane z kontrolą aparatów.
</t>
    </r>
    <r>
      <rPr>
        <i/>
        <sz val="9"/>
        <color theme="1"/>
        <rFont val="Calibri"/>
        <family val="2"/>
        <scheme val="minor"/>
      </rPr>
      <t>Czynność wykonuje jedna osoba przez ok. 15 minut trzy razy w tygodniu (20 min x 3 kontrole = 45 min)</t>
    </r>
  </si>
  <si>
    <r>
      <t xml:space="preserve">7. Czynności związane z codzienną kontrolą aparatów.
</t>
    </r>
    <r>
      <rPr>
        <i/>
        <sz val="9"/>
        <color theme="1"/>
        <rFont val="Calibri"/>
        <family val="2"/>
        <scheme val="minor"/>
      </rPr>
      <t>Czynność wykonuje jedna osoba przez ok. 25 minut pięć razy w tygodniu (25 min x 5 kontrole = 125 min)</t>
    </r>
  </si>
  <si>
    <r>
      <t xml:space="preserve">Przyjęto średnio wykonanie </t>
    </r>
    <r>
      <rPr>
        <b/>
        <sz val="11"/>
        <color theme="1"/>
        <rFont val="Calibri"/>
        <family val="2"/>
        <scheme val="minor"/>
      </rPr>
      <t>procedur w "Pracowni Y"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(aparat "3")</t>
    </r>
    <r>
      <rPr>
        <sz val="11"/>
        <color theme="1"/>
        <rFont val="Calibri"/>
        <family val="2"/>
        <scheme val="minor"/>
      </rPr>
      <t xml:space="preserve"> - 165 dziennie; 825 tygodniowo; kontrola 5 x tydzień; kalibracja 3 x tydzień</t>
    </r>
  </si>
  <si>
    <r>
      <t xml:space="preserve">8. Czynności związane z kalibracją aparatów.
</t>
    </r>
    <r>
      <rPr>
        <i/>
        <sz val="9"/>
        <color theme="1"/>
        <rFont val="Calibri"/>
        <family val="2"/>
        <scheme val="minor"/>
      </rPr>
      <t>Czynność wykonuje jedna osoba przez ok 30 minut trzy razy w tygodniu (30 min x 3 kalibracje = 90 min).</t>
    </r>
  </si>
  <si>
    <r>
      <t xml:space="preserve">9. Czynności związane z tygodniową konserwacją aparatów.
</t>
    </r>
    <r>
      <rPr>
        <i/>
        <sz val="9"/>
        <color theme="1"/>
        <rFont val="Calibri"/>
        <family val="2"/>
        <scheme val="minor"/>
      </rPr>
      <t>Czynność wykonuje jedna osoba przez ok. 25 minut jeden raz w tygodniu.</t>
    </r>
  </si>
  <si>
    <t>Do wyceny procedury przyjęto ststystycznie 10 skierowań = 25 oznaczeń</t>
  </si>
  <si>
    <t>Do wyceny procedury przyjęto ststystycznie 10 skierowań = 28 oznaczeń</t>
  </si>
  <si>
    <r>
      <t xml:space="preserve">10. Czynności związane z comiesięczną dekontaminacją aparatów.
</t>
    </r>
    <r>
      <rPr>
        <i/>
        <sz val="9"/>
        <color theme="1"/>
        <rFont val="Calibri"/>
        <family val="2"/>
        <scheme val="minor"/>
      </rPr>
      <t>Czynność wykonuje jedna osoba przez ok. 60 minut jeden raz w miesiącu</t>
    </r>
  </si>
  <si>
    <r>
      <t xml:space="preserve">11. Czynności związane comiesięcznym testem wodnym aparatów.
</t>
    </r>
    <r>
      <rPr>
        <i/>
        <sz val="9"/>
        <color theme="1"/>
        <rFont val="Calibri"/>
        <family val="2"/>
        <scheme val="minor"/>
      </rPr>
      <t>Czynność wykonuje jedna osoba przez ok. 35 minut jeden raz w tygodniu</t>
    </r>
  </si>
  <si>
    <r>
      <t xml:space="preserve">Przyjęto średnio wykonanie </t>
    </r>
    <r>
      <rPr>
        <b/>
        <sz val="11"/>
        <color theme="1"/>
        <rFont val="Calibri"/>
        <family val="2"/>
        <scheme val="minor"/>
      </rPr>
      <t>procedur w "Pracowni X"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(aparat "4")</t>
    </r>
    <r>
      <rPr>
        <sz val="11"/>
        <color theme="1"/>
        <rFont val="Calibri"/>
        <family val="2"/>
        <scheme val="minor"/>
      </rPr>
      <t xml:space="preserve"> - 45 dziennie; 225 tygodniowo; kontrola 3 x tydzień; kalibracja 2 x tydzień</t>
    </r>
  </si>
  <si>
    <r>
      <t xml:space="preserve">Przyjęto średnio wykonanie </t>
    </r>
    <r>
      <rPr>
        <b/>
        <sz val="11"/>
        <color theme="1"/>
        <rFont val="Calibri"/>
        <family val="2"/>
        <scheme val="minor"/>
      </rPr>
      <t>procedur w "Pracowni Y"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(aparat "4")</t>
    </r>
    <r>
      <rPr>
        <sz val="11"/>
        <color theme="1"/>
        <rFont val="Calibri"/>
        <family val="2"/>
        <scheme val="minor"/>
      </rPr>
      <t xml:space="preserve"> - 165 dziennie; 825 tygodniowo; kontrola 5 x tydzień; kalibracja 3 x tydzień</t>
    </r>
  </si>
  <si>
    <t>Do wyceny procedury przyjęto ststystycznie 10 skierowań = 33 oznaczenia</t>
  </si>
  <si>
    <r>
      <t xml:space="preserve">8. Czynności związane z kalibracją aparatów.
</t>
    </r>
    <r>
      <rPr>
        <i/>
        <sz val="9"/>
        <color theme="1"/>
        <rFont val="Calibri"/>
        <family val="2"/>
        <scheme val="minor"/>
      </rPr>
      <t>Czynność wykonuje jedna osoba przez ok 20 minut trzy razy w tygodniu (20 min x 3 kalibracje = 60 min).</t>
    </r>
  </si>
  <si>
    <r>
      <t xml:space="preserve">Przyjęto średnio wykonanie </t>
    </r>
    <r>
      <rPr>
        <b/>
        <sz val="11"/>
        <color theme="1"/>
        <rFont val="Calibri"/>
        <family val="2"/>
        <scheme val="minor"/>
      </rPr>
      <t>procedur w "Pracowni Z"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(aparat "5")</t>
    </r>
    <r>
      <rPr>
        <sz val="11"/>
        <color theme="1"/>
        <rFont val="Calibri"/>
        <family val="2"/>
        <scheme val="minor"/>
      </rPr>
      <t xml:space="preserve"> - 65 dziennie; 325 tygodniowo; kontrola 5 x tydzień; kalibracja 1 x tydzień</t>
    </r>
  </si>
  <si>
    <t>Do wyceny procedury przyjęto ststystycznie 10 skierowań = 24 oznaczenia</t>
  </si>
  <si>
    <r>
      <t xml:space="preserve">8. Czynności związane z kalibracją aparatów.
</t>
    </r>
    <r>
      <rPr>
        <i/>
        <sz val="9"/>
        <color theme="1"/>
        <rFont val="Calibri"/>
        <family val="2"/>
        <scheme val="minor"/>
      </rPr>
      <t>Czynność wykonuje jedna osoba przez ok 20 minut jeden raz w tygodniu (20 min x 1 kalibracja = 20 min).</t>
    </r>
  </si>
  <si>
    <t>Do wyceny procedury przyjęto ststystycznie  24 oznaczenia</t>
  </si>
  <si>
    <t>Do wyceny procedury przyjęto ststystycznie  20 oznaczeń</t>
  </si>
  <si>
    <r>
      <t xml:space="preserve">3. Wykonanie procedury </t>
    </r>
    <r>
      <rPr>
        <b/>
        <sz val="11"/>
        <color theme="1"/>
        <rFont val="Calibri"/>
        <family val="2"/>
        <scheme val="minor"/>
      </rPr>
      <t>(Dzień I)</t>
    </r>
  </si>
  <si>
    <t>4. Sprawdzenie poprzednich wyników.</t>
  </si>
  <si>
    <r>
      <t xml:space="preserve">5. Wykonanie procedury </t>
    </r>
    <r>
      <rPr>
        <b/>
        <sz val="11"/>
        <color theme="1"/>
        <rFont val="Calibri"/>
        <family val="2"/>
        <scheme val="minor"/>
      </rPr>
      <t>(Dzień II)</t>
    </r>
  </si>
  <si>
    <t>6. Wydruk, autoryzacja i archiwizacja wyniku.</t>
  </si>
  <si>
    <t>7. Zakończenie pracy aparatów, sprzątnięcie stanowisk pracy.</t>
  </si>
  <si>
    <t>MG-PMH-0001</t>
  </si>
  <si>
    <t>MG-PMH-0002</t>
  </si>
  <si>
    <t>MG-PMH-0003</t>
  </si>
  <si>
    <t>MG-PMH-0004</t>
  </si>
  <si>
    <t>MG-PMH-0005</t>
  </si>
  <si>
    <t>MG-PMH-0006</t>
  </si>
  <si>
    <t>MG-PMH-0007</t>
  </si>
  <si>
    <t>MG-PMH-0008</t>
  </si>
  <si>
    <t>MG-PMH-0010</t>
  </si>
  <si>
    <t>MG-PMH-0013</t>
  </si>
  <si>
    <t>MG-PMH-0014</t>
  </si>
  <si>
    <t>MG-PMH-0015</t>
  </si>
  <si>
    <t>MG-PMH-0016</t>
  </si>
  <si>
    <t>MG-PMH-0017</t>
  </si>
  <si>
    <t>MG-PMH-0018</t>
  </si>
  <si>
    <t>MG-PMH-0019</t>
  </si>
  <si>
    <t>MG-PMH-0020</t>
  </si>
  <si>
    <t>MG-PMH-0022</t>
  </si>
  <si>
    <t>MG-PMH-0023</t>
  </si>
  <si>
    <t>MG-PMH-0024</t>
  </si>
  <si>
    <t>MG-PMH-0025</t>
  </si>
  <si>
    <t>MG-PMH-0028</t>
  </si>
  <si>
    <t>MG-PMH-0029</t>
  </si>
  <si>
    <t>MG-PMH-0030</t>
  </si>
  <si>
    <t>MG-PMH-0031</t>
  </si>
  <si>
    <t>MG-PMH-0032</t>
  </si>
  <si>
    <t>MG-PMH-0033</t>
  </si>
  <si>
    <t>MG-PMH-0034</t>
  </si>
  <si>
    <t>MG-PMH-0035</t>
  </si>
  <si>
    <t>MG-PMH-0036</t>
  </si>
  <si>
    <t>MG-PMH-0038</t>
  </si>
  <si>
    <t>MG-PMH-0039</t>
  </si>
  <si>
    <t>MG-PMH-0040</t>
  </si>
  <si>
    <t>MG-PMH-0041</t>
  </si>
  <si>
    <t>MG-PMH-0042</t>
  </si>
  <si>
    <t>MG-PMH-0043</t>
  </si>
  <si>
    <t>MG-PMH-0046</t>
  </si>
  <si>
    <t>MG-PMH-0048</t>
  </si>
  <si>
    <t>MG-PMH-0049</t>
  </si>
  <si>
    <t>MG-PMH-0050</t>
  </si>
  <si>
    <t>MG-PMH-0051</t>
  </si>
  <si>
    <t>MG-PMH-0052</t>
  </si>
  <si>
    <t>MG-PMH-0053</t>
  </si>
  <si>
    <t>MG-PMH-0055</t>
  </si>
  <si>
    <t>MG-PMH-0056</t>
  </si>
  <si>
    <t>MG-PMH-0061</t>
  </si>
  <si>
    <t>MG-PMH-0062</t>
  </si>
  <si>
    <t>MG-PMH-0063</t>
  </si>
  <si>
    <t>MG-PMH-0064</t>
  </si>
  <si>
    <t>MG-PMH-0065</t>
  </si>
  <si>
    <t>MG-PMH-0066</t>
  </si>
  <si>
    <t>MG-PMH-0067</t>
  </si>
  <si>
    <t>MG-PMH-0068</t>
  </si>
  <si>
    <t>MG-PMH-0069</t>
  </si>
  <si>
    <t>MG-PMH-0070</t>
  </si>
  <si>
    <t>MG-PMH-0071</t>
  </si>
  <si>
    <t>MG-PMH-0072</t>
  </si>
  <si>
    <t>MG-PMH-0073</t>
  </si>
  <si>
    <t>MG-PMH-0074</t>
  </si>
  <si>
    <t>MG-PMH-0075</t>
  </si>
  <si>
    <t>MG-PMH-0076</t>
  </si>
  <si>
    <t>C-peptyd Reagent</t>
  </si>
  <si>
    <t>C-peptyd Calibration Kit</t>
  </si>
  <si>
    <t>C-peptyd Control Kit</t>
  </si>
  <si>
    <t>MG-PMH-0200</t>
  </si>
  <si>
    <t>MG-PMH-0201</t>
  </si>
  <si>
    <t>MG-PMH-0202</t>
  </si>
  <si>
    <t>MG-PMH-0203</t>
  </si>
  <si>
    <t>MG-PMH-0204</t>
  </si>
  <si>
    <t>MG-PMH-0205</t>
  </si>
  <si>
    <t>MG-PMH-0206</t>
  </si>
  <si>
    <t>MG-PMH-0207</t>
  </si>
  <si>
    <t>MG-PMH-0208</t>
  </si>
  <si>
    <t>MG-PMH-0209</t>
  </si>
  <si>
    <t>MG-PMH-0210</t>
  </si>
  <si>
    <t>MG-PMH-0211</t>
  </si>
  <si>
    <t>MG-PMH-0212</t>
  </si>
  <si>
    <t>MG-PMH-0213</t>
  </si>
  <si>
    <t>MG-PMH-0217</t>
  </si>
  <si>
    <t>MG-PMH-0218</t>
  </si>
  <si>
    <t>MG-PMH-0219</t>
  </si>
  <si>
    <t>MG-PMH-0220</t>
  </si>
  <si>
    <t>MG-PMH-0221</t>
  </si>
  <si>
    <t>MG-PMH-0222</t>
  </si>
  <si>
    <t>MG-PMH-0224</t>
  </si>
  <si>
    <t>MG-PMH-0225</t>
  </si>
  <si>
    <t>MG-PMH-0226</t>
  </si>
  <si>
    <t>MG-PMH-0227</t>
  </si>
  <si>
    <t>MG-PMH-0228</t>
  </si>
  <si>
    <t>MG-PMH-0229</t>
  </si>
  <si>
    <t>MG-PMH-0230</t>
  </si>
  <si>
    <t>MG-PMH-0231</t>
  </si>
  <si>
    <t>MG-PMH-0232</t>
  </si>
  <si>
    <t>MG-PMH-0233</t>
  </si>
  <si>
    <t>MG-PMH-0234</t>
  </si>
  <si>
    <t>MG-PMH-0235</t>
  </si>
  <si>
    <t>MG-PMH-0236</t>
  </si>
  <si>
    <t>MG-PMH-0237</t>
  </si>
  <si>
    <t>MG-PMH-0238</t>
  </si>
  <si>
    <t>MG-PMH-0239</t>
  </si>
  <si>
    <t>MG-PMH-0240</t>
  </si>
  <si>
    <t>MG-PMH-0241</t>
  </si>
  <si>
    <t>MG-PMH-0242</t>
  </si>
  <si>
    <t>MG-PMH-0243</t>
  </si>
  <si>
    <t>MG-PMH-0244</t>
  </si>
  <si>
    <t>MG-PMH-0245</t>
  </si>
  <si>
    <t>MG-PMH-0246</t>
  </si>
  <si>
    <t>MG-PMH-0247</t>
  </si>
  <si>
    <t>MG-PMH-0248</t>
  </si>
  <si>
    <t>MG-PMH-0249</t>
  </si>
  <si>
    <t>MG-PMH-0250</t>
  </si>
  <si>
    <t>MG-PMH-0251</t>
  </si>
  <si>
    <t>MG-PMH-0252</t>
  </si>
  <si>
    <t>MG-PMH-0253</t>
  </si>
  <si>
    <t>MG-PMH-0254</t>
  </si>
  <si>
    <t>MG-PMH-0255</t>
  </si>
  <si>
    <t>MG-PMH-0256</t>
  </si>
  <si>
    <t>MG-PMH-0300</t>
  </si>
  <si>
    <t>MG-PMH-0302</t>
  </si>
  <si>
    <t>MG-PMH-0303</t>
  </si>
  <si>
    <t>MG-PMH-0304</t>
  </si>
  <si>
    <t>MG-PMH-0307</t>
  </si>
  <si>
    <t>MG-PMH-0308</t>
  </si>
  <si>
    <t>MG-PMH-0310</t>
  </si>
  <si>
    <t>MG-PMH-0311</t>
  </si>
  <si>
    <t>MG-PMH-0312</t>
  </si>
  <si>
    <t>MG-PMH-0313</t>
  </si>
  <si>
    <t>MG-PMH-0314</t>
  </si>
  <si>
    <t>MG-PMH-0315</t>
  </si>
  <si>
    <t>MG-PMH-0316</t>
  </si>
  <si>
    <t>MG-PMH-0317</t>
  </si>
  <si>
    <t>MG-PMH-0318</t>
  </si>
  <si>
    <t>MG-PMH-0319</t>
  </si>
  <si>
    <t>MG-PMH-0320</t>
  </si>
  <si>
    <t>MG-PMH-0321</t>
  </si>
  <si>
    <t>MG-PMH-0322</t>
  </si>
  <si>
    <t>MG-PMH-0323</t>
  </si>
  <si>
    <t>MG-PMH-0324</t>
  </si>
  <si>
    <t>MG-PMH-0325</t>
  </si>
  <si>
    <t>MG-PMH-0326</t>
  </si>
  <si>
    <t>MG-PMH-0327</t>
  </si>
  <si>
    <t>MG-PMH-0335</t>
  </si>
  <si>
    <t>MG-PMH-0336</t>
  </si>
  <si>
    <t>MG-PMH-0337</t>
  </si>
  <si>
    <t>MG-PMH-0338</t>
  </si>
  <si>
    <t>MG-PMH-0339</t>
  </si>
  <si>
    <t>MG-PMH-0340</t>
  </si>
  <si>
    <t>MG-PMH-0341</t>
  </si>
  <si>
    <t>MG-PMH-0342</t>
  </si>
  <si>
    <t>MG-PMH-0344</t>
  </si>
  <si>
    <t>MG-PMH-0345</t>
  </si>
  <si>
    <t>MG-PMH-0346</t>
  </si>
  <si>
    <t>MG-PMH-0347</t>
  </si>
  <si>
    <t>MG-PMH-0349</t>
  </si>
  <si>
    <t>MG-PMH-0352</t>
  </si>
  <si>
    <t>MG-PMH-0353</t>
  </si>
  <si>
    <t>MG-PMH-0355</t>
  </si>
  <si>
    <t>MG-PMH-0356</t>
  </si>
  <si>
    <t>MG-PMH-0360</t>
  </si>
  <si>
    <t>MG-PMH-0363</t>
  </si>
  <si>
    <t>MG-PMH-0379</t>
  </si>
  <si>
    <t>MG-PMH-0380</t>
  </si>
  <si>
    <t>zestaw</t>
  </si>
  <si>
    <r>
      <t xml:space="preserve">ACTH kontrola
</t>
    </r>
    <r>
      <rPr>
        <sz val="9"/>
        <color theme="1"/>
        <rFont val="Calibri"/>
        <family val="2"/>
        <scheme val="minor"/>
      </rPr>
      <t>Roczne zużycie 4 opakowania = średniorocznie 1.200 badań.</t>
    </r>
  </si>
  <si>
    <t>opakowanie</t>
  </si>
  <si>
    <r>
      <t xml:space="preserve">Substrat chemiluminescencyjny
</t>
    </r>
    <r>
      <rPr>
        <sz val="9"/>
        <color theme="1"/>
        <rFont val="Calibri"/>
        <family val="2"/>
        <scheme val="minor"/>
      </rPr>
      <t>Opakowanie = 2.000 testów.</t>
    </r>
  </si>
  <si>
    <r>
      <t xml:space="preserve">Roztwór płuczący
</t>
    </r>
    <r>
      <rPr>
        <sz val="9"/>
        <color theme="1"/>
        <rFont val="Calibri"/>
        <family val="2"/>
        <scheme val="minor"/>
      </rPr>
      <t>Opakowanie = 2.000 testów.</t>
    </r>
  </si>
  <si>
    <r>
      <t xml:space="preserve">Kuwety
</t>
    </r>
    <r>
      <rPr>
        <sz val="9"/>
        <color theme="1"/>
        <rFont val="Calibri"/>
        <family val="2"/>
        <scheme val="minor"/>
      </rPr>
      <t>Opakowanie = 1.000 testów.</t>
    </r>
  </si>
  <si>
    <t>Materiał do badania</t>
  </si>
  <si>
    <t>szt.</t>
  </si>
  <si>
    <r>
      <t xml:space="preserve">Alkohol izopropylowy
</t>
    </r>
    <r>
      <rPr>
        <sz val="9"/>
        <color theme="1"/>
        <rFont val="Calibri"/>
        <family val="2"/>
        <scheme val="minor"/>
      </rPr>
      <t>Roczne zużycie 2 opakowania = średniorocznie 20.000 badań.</t>
    </r>
  </si>
  <si>
    <r>
      <t xml:space="preserve">Roztwór czyszczacy
</t>
    </r>
    <r>
      <rPr>
        <sz val="9"/>
        <color theme="1"/>
        <rFont val="Calibri"/>
        <family val="2"/>
        <scheme val="minor"/>
      </rPr>
      <t>Roczne zużycie 12 opakowań = średniorocznie 20.000 badań.</t>
    </r>
  </si>
  <si>
    <t>Adaptator do mikroprobówek</t>
  </si>
  <si>
    <r>
      <t xml:space="preserve">Adaptator do mikroprobówek
</t>
    </r>
    <r>
      <rPr>
        <sz val="9"/>
        <color theme="1"/>
        <rFont val="Calibri"/>
        <family val="2"/>
        <scheme val="minor"/>
      </rPr>
      <t>Roczne zużycie 1 opakowanie = średniorocznie 20.000 badań.</t>
    </r>
  </si>
  <si>
    <r>
      <t xml:space="preserve">Filtr 
</t>
    </r>
    <r>
      <rPr>
        <sz val="9"/>
        <color theme="1"/>
        <rFont val="Calibri"/>
        <family val="2"/>
        <scheme val="minor"/>
      </rPr>
      <t>Roczne zużycie 4 szt. = średniorocznie 20.000 badań.</t>
    </r>
  </si>
  <si>
    <r>
      <t xml:space="preserve">Multi Diluent 1
</t>
    </r>
    <r>
      <rPr>
        <sz val="9"/>
        <color theme="1"/>
        <rFont val="Calibri"/>
        <family val="2"/>
        <scheme val="minor"/>
      </rPr>
      <t>Roczne zużycie 2 opakowania = średniorocznie 20.000 badań.</t>
    </r>
  </si>
  <si>
    <r>
      <t xml:space="preserve">Multi Diluent 2
</t>
    </r>
    <r>
      <rPr>
        <sz val="9"/>
        <color theme="1"/>
        <rFont val="Calibri"/>
        <family val="2"/>
        <scheme val="minor"/>
      </rPr>
      <t>Roczne zużycie 2 opakowania = średniorocznie 20.000 badań.</t>
    </r>
  </si>
  <si>
    <t>Koszt wspólnych materiałów wyliczony na jedno badanie</t>
  </si>
  <si>
    <r>
      <t xml:space="preserve">ACTH Reagent
</t>
    </r>
    <r>
      <rPr>
        <sz val="9"/>
        <color theme="1"/>
        <rFont val="Calibri"/>
        <family val="2"/>
        <scheme val="minor"/>
      </rPr>
      <t>Zestaw = 200 testów (200 testów -16 kalibracji - 16 kontrole = 168 badania)</t>
    </r>
  </si>
  <si>
    <r>
      <t xml:space="preserve">Androstendion Reagent
</t>
    </r>
    <r>
      <rPr>
        <sz val="9"/>
        <color theme="1"/>
        <rFont val="Calibri"/>
        <family val="2"/>
        <scheme val="minor"/>
      </rPr>
      <t>Zestaw = 200 testów (200 testów -16 kalibracji - 21 kontroli = 163 badania)</t>
    </r>
  </si>
  <si>
    <r>
      <t xml:space="preserve">Multikontrola
</t>
    </r>
    <r>
      <rPr>
        <sz val="9"/>
        <color theme="1"/>
        <rFont val="Calibri"/>
        <family val="2"/>
        <scheme val="minor"/>
      </rPr>
      <t>Roczne zużycie 1 opakowanie = średniorocznie 8.000 badań (LH, FSH, Prolaktyna, Kortyzol, Androstendion, HG).</t>
    </r>
  </si>
  <si>
    <r>
      <t xml:space="preserve">Beta 2-microalbumina Reagent
</t>
    </r>
    <r>
      <rPr>
        <sz val="9"/>
        <color theme="1"/>
        <rFont val="Calibri"/>
        <family val="2"/>
        <scheme val="minor"/>
      </rPr>
      <t>Zestaw = 200 testów (200 testów -16 kalibracji - 16 kontrole = 168 badania)</t>
    </r>
  </si>
  <si>
    <t>B2-microglobulina kontrola
Roczne zużycie 1 opakowanie = średniorocznie 500 badań.</t>
  </si>
  <si>
    <r>
      <t xml:space="preserve">Erytropoetyna Reagent
</t>
    </r>
    <r>
      <rPr>
        <sz val="9"/>
        <color theme="1"/>
        <rFont val="Calibri"/>
        <family val="2"/>
        <scheme val="minor"/>
      </rPr>
      <t>Zestaw = 200 testów (200 testów -24 kalibracje - 37 kontroli = 139 badań)</t>
    </r>
  </si>
  <si>
    <r>
      <t xml:space="preserve">Erytropoetyna kontrola
</t>
    </r>
    <r>
      <rPr>
        <sz val="9"/>
        <color theme="1"/>
        <rFont val="Calibri"/>
        <family val="2"/>
        <scheme val="minor"/>
      </rPr>
      <t>Roczne zużycie 6 opakowań = średniorocznie 200 badań.</t>
    </r>
  </si>
  <si>
    <r>
      <t xml:space="preserve">FSH Reagent
</t>
    </r>
    <r>
      <rPr>
        <sz val="9"/>
        <color theme="1"/>
        <rFont val="Calibri"/>
        <family val="2"/>
        <scheme val="minor"/>
      </rPr>
      <t>Zestaw = 200 testów (200 testów -16 kalibracji - 32 kontrole = 152 badania)</t>
    </r>
  </si>
  <si>
    <r>
      <t xml:space="preserve">Rozcieńczalnik FSH
</t>
    </r>
    <r>
      <rPr>
        <sz val="9"/>
        <color theme="1"/>
        <rFont val="Calibri"/>
        <family val="2"/>
        <scheme val="minor"/>
      </rPr>
      <t>Roczne zużycie 1 opakowanie = średniorocznie 800 badań.</t>
    </r>
  </si>
  <si>
    <r>
      <t xml:space="preserve">Hormon wzrostu Reagent
</t>
    </r>
    <r>
      <rPr>
        <sz val="9"/>
        <color theme="1"/>
        <rFont val="Calibri"/>
        <family val="2"/>
        <scheme val="minor"/>
      </rPr>
      <t>Zestaw = 200 testów (200 testów -24 kalibracje - 15 kontroli = 161 badań)</t>
    </r>
  </si>
  <si>
    <r>
      <t xml:space="preserve">IGF-1 Reagent
</t>
    </r>
    <r>
      <rPr>
        <sz val="9"/>
        <color theme="1"/>
        <rFont val="Calibri"/>
        <family val="2"/>
        <scheme val="minor"/>
      </rPr>
      <t>Zestaw = 200 testów (200 testów -16 kalibracji - 16 kontroli = 168 badań)</t>
    </r>
  </si>
  <si>
    <r>
      <t xml:space="preserve">IGF-1 kontrola
</t>
    </r>
    <r>
      <rPr>
        <sz val="9"/>
        <color theme="1"/>
        <rFont val="Calibri"/>
        <family val="2"/>
        <scheme val="minor"/>
      </rPr>
      <t>Roczne zużycie 1 opakowanie = średniorocznie 180 badań.</t>
    </r>
  </si>
  <si>
    <r>
      <t xml:space="preserve">Interleukina 6 Reagent
</t>
    </r>
    <r>
      <rPr>
        <sz val="9"/>
        <color theme="1"/>
        <rFont val="Calibri"/>
        <family val="2"/>
        <scheme val="minor"/>
      </rPr>
      <t>Zestaw = 200 testów (200 testów -25 kalibracji - 25 kontroli = 150 badań)</t>
    </r>
  </si>
  <si>
    <r>
      <t xml:space="preserve">Cytokiny kontrola
</t>
    </r>
    <r>
      <rPr>
        <sz val="9"/>
        <color theme="1"/>
        <rFont val="Calibri"/>
        <family val="2"/>
        <scheme val="minor"/>
      </rPr>
      <t>Roczne zużycie 2 opakowania = średniorocznie optymalnie 150 badań.</t>
    </r>
  </si>
  <si>
    <r>
      <t xml:space="preserve">Kalcytonina Reagent
</t>
    </r>
    <r>
      <rPr>
        <sz val="9"/>
        <color theme="1"/>
        <rFont val="Calibri"/>
        <family val="2"/>
        <scheme val="minor"/>
      </rPr>
      <t>Zestaw = 200 testów (200 testów -16 kalibracji - 11 kontroli = 173 badania)</t>
    </r>
  </si>
  <si>
    <r>
      <t xml:space="preserve">Kortyzol Reagent
</t>
    </r>
    <r>
      <rPr>
        <sz val="9"/>
        <color theme="1"/>
        <rFont val="Calibri"/>
        <family val="2"/>
        <scheme val="minor"/>
      </rPr>
      <t>Zestaw = 600 testów (600 testów -24 kalibracje- 33 kontrole = 543 badania)</t>
    </r>
  </si>
  <si>
    <r>
      <t xml:space="preserve">LH Reagent
</t>
    </r>
    <r>
      <rPr>
        <sz val="9"/>
        <color theme="1"/>
        <rFont val="Calibri"/>
        <family val="2"/>
        <scheme val="minor"/>
      </rPr>
      <t>Zestaw = 200 testów (200 testów -16 kalibracji - 33 kontrole = 151 badania)</t>
    </r>
  </si>
  <si>
    <r>
      <t xml:space="preserve">Prolaktyna Reagent
</t>
    </r>
    <r>
      <rPr>
        <sz val="9"/>
        <color theme="1"/>
        <rFont val="Calibri"/>
        <family val="2"/>
        <scheme val="minor"/>
      </rPr>
      <t>Zestaw = 600 testów (600 testów -24 kalibracje - 39 kontroli = 537 badań)</t>
    </r>
  </si>
  <si>
    <r>
      <t xml:space="preserve">Rozcieńczalnik Prolaktyna
</t>
    </r>
    <r>
      <rPr>
        <sz val="9"/>
        <color theme="1"/>
        <rFont val="Calibri"/>
        <family val="2"/>
        <scheme val="minor"/>
      </rPr>
      <t>Opakowanie = ok. 60 testów.</t>
    </r>
  </si>
  <si>
    <r>
      <t xml:space="preserve">Przeciwciała Anty HBc IgM Reagent
</t>
    </r>
    <r>
      <rPr>
        <sz val="9"/>
        <color theme="1"/>
        <rFont val="Calibri"/>
        <family val="2"/>
        <scheme val="minor"/>
      </rPr>
      <t>Roczna wartość zamówienia 4.894,56 zł</t>
    </r>
    <r>
      <rPr>
        <sz val="11"/>
        <color theme="1"/>
        <rFont val="Calibri"/>
        <family val="2"/>
        <scheme val="minor"/>
      </rPr>
      <t xml:space="preserve"> = </t>
    </r>
    <r>
      <rPr>
        <sz val="9"/>
        <color theme="1"/>
        <rFont val="Calibri"/>
        <family val="2"/>
        <scheme val="minor"/>
      </rPr>
      <t>średnioroczne wykonanie ok. 250 badań</t>
    </r>
  </si>
  <si>
    <t>IA Architect Multi Assy Diluent</t>
  </si>
  <si>
    <t>IA HBSAG QUAL II Cont. Mann Diluent</t>
  </si>
  <si>
    <t>IA Pree-Trigger Solution</t>
  </si>
  <si>
    <t>IA Probe Conditioning Solution</t>
  </si>
  <si>
    <t>IA Reaction Vessels</t>
  </si>
  <si>
    <t>IA Replacernent Caps</t>
  </si>
  <si>
    <t>IA Septums</t>
  </si>
  <si>
    <t>IA Trigger Solution</t>
  </si>
  <si>
    <t>IA Wasch Buffer</t>
  </si>
  <si>
    <t>Alinity i Multi-Assy Manual Diluent</t>
  </si>
  <si>
    <t>Alinity i Concentrated Wash Buffer</t>
  </si>
  <si>
    <t>Alinity i HBSAG Qual Conf Man Diluet</t>
  </si>
  <si>
    <t>Alinity i Pre-Trrigger Solution</t>
  </si>
  <si>
    <t>Alinity i Probe Conditioning Solution</t>
  </si>
  <si>
    <t>Alinity i Reaction Vessels</t>
  </si>
  <si>
    <t>Alinity i Replacement Caps</t>
  </si>
  <si>
    <t>IA Sample Cups</t>
  </si>
  <si>
    <t>Alinity i Sample Cups</t>
  </si>
  <si>
    <t>Alinity i Trigger Solution</t>
  </si>
  <si>
    <t>Zestaw materiałów wymiennych Anility I</t>
  </si>
  <si>
    <t>Zestaw materiałów wymiennych Architekt</t>
  </si>
  <si>
    <t>Anty Mullerian Hormon Reagent</t>
  </si>
  <si>
    <r>
      <t xml:space="preserve">Anty Mullerian Hormon Reagent
</t>
    </r>
    <r>
      <rPr>
        <sz val="9"/>
        <color theme="1"/>
        <rFont val="Calibri"/>
        <family val="2"/>
        <scheme val="minor"/>
      </rPr>
      <t>Roczna wartość zamówienia 10.108,80 zł = średnioroczne wykonanie ok. 200 badań</t>
    </r>
  </si>
  <si>
    <t>Anty Mullerian Hormon Calibration Kit</t>
  </si>
  <si>
    <t>ISE cleaning solution Sys Clean</t>
  </si>
  <si>
    <t>ASSAY CUP ELECSS2010</t>
  </si>
  <si>
    <t>ASSAY TIP ELECSS2010</t>
  </si>
  <si>
    <t>CalSet Vials Elecsys</t>
  </si>
  <si>
    <t>Clean liner Elecsys 2010</t>
  </si>
  <si>
    <t>ClanCell Elecsys</t>
  </si>
  <si>
    <t>Diluent MultiAssay Elecsys</t>
  </si>
  <si>
    <t>ProCell Elecsys</t>
  </si>
  <si>
    <t>Sys Wash Elecsys</t>
  </si>
  <si>
    <t>Universal Diluent 2 x 16 ml Elecsys</t>
  </si>
  <si>
    <t xml:space="preserve">Sample Cup </t>
  </si>
  <si>
    <t>MG-PMH-0257</t>
  </si>
  <si>
    <t>MG-PMH-0258</t>
  </si>
  <si>
    <t>MG-PMH-0259</t>
  </si>
  <si>
    <t>MG-PMH-0260</t>
  </si>
  <si>
    <t>MG-PMH-0261</t>
  </si>
  <si>
    <t>MG-PMH-0262</t>
  </si>
  <si>
    <t>MG-PMH-0263</t>
  </si>
  <si>
    <t>MG-PMH-0264</t>
  </si>
  <si>
    <t>MG-PMH-0265</t>
  </si>
  <si>
    <t>MG-PMH-0266</t>
  </si>
  <si>
    <t>MG-PMH-0267</t>
  </si>
  <si>
    <r>
      <t xml:space="preserve">ASSAY CUP ELECSS2010
</t>
    </r>
    <r>
      <rPr>
        <sz val="9"/>
        <color theme="1"/>
        <rFont val="Calibri"/>
        <family val="2"/>
        <scheme val="minor"/>
      </rPr>
      <t>Roczna wartość zamówienia 677,16 zł = średnioroczne wykonanie na aparacie ok. 7.500 badań</t>
    </r>
  </si>
  <si>
    <r>
      <t xml:space="preserve">ASSAY TIP ELECSS2010
</t>
    </r>
    <r>
      <rPr>
        <sz val="9"/>
        <color theme="1"/>
        <rFont val="Calibri"/>
        <family val="2"/>
        <scheme val="minor"/>
      </rPr>
      <t>Roczna wartość zamówienia 1.354,32 zł = średnioroczne wykonanie na aparacie ok. 7.500 badań</t>
    </r>
  </si>
  <si>
    <r>
      <t xml:space="preserve">CalSet Vials Elecsys
</t>
    </r>
    <r>
      <rPr>
        <sz val="9"/>
        <color theme="1"/>
        <rFont val="Calibri"/>
        <family val="2"/>
        <scheme val="minor"/>
      </rPr>
      <t>Roczna wartość zamówienia 831,60 zł = średnioroczne wykonanie na aparacie ok. 7.500 badań</t>
    </r>
  </si>
  <si>
    <r>
      <t xml:space="preserve">Clean liner Elecsys 2010
</t>
    </r>
    <r>
      <rPr>
        <sz val="9"/>
        <color theme="1"/>
        <rFont val="Calibri"/>
        <family val="2"/>
        <scheme val="minor"/>
      </rPr>
      <t>Roczna wartość zamówienia 386,96 zł = średnioroczne wykonanie na aparacie ok. 7.500 badań</t>
    </r>
  </si>
  <si>
    <r>
      <t xml:space="preserve">ClanCell Elecsys
</t>
    </r>
    <r>
      <rPr>
        <sz val="9"/>
        <color theme="1"/>
        <rFont val="Calibri"/>
        <family val="2"/>
        <scheme val="minor"/>
      </rPr>
      <t>Roczna wartość zamówienia 2.851,20 zł = średnioroczne wykonanie na aparacie ok. 7.500 badań</t>
    </r>
  </si>
  <si>
    <r>
      <t xml:space="preserve">ProCell Elecsys
</t>
    </r>
    <r>
      <rPr>
        <sz val="9"/>
        <color theme="1"/>
        <rFont val="Calibri"/>
        <family val="2"/>
        <scheme val="minor"/>
      </rPr>
      <t>Roczna wartość zamówienia 2.851,20 zł = średnioroczne wykonanie na aparacie ok. 7.500 badań</t>
    </r>
  </si>
  <si>
    <r>
      <t xml:space="preserve">Sys Wash Elecsys
</t>
    </r>
    <r>
      <rPr>
        <sz val="9"/>
        <color theme="1"/>
        <rFont val="Calibri"/>
        <family val="2"/>
        <scheme val="minor"/>
      </rPr>
      <t>Roczna wartość zamówienia 1.261,66 zł = średnioroczne wykonanie na aparacie ok. 7.500 badań</t>
    </r>
  </si>
  <si>
    <r>
      <t xml:space="preserve">Sample Cup
</t>
    </r>
    <r>
      <rPr>
        <sz val="9"/>
        <color theme="1"/>
        <rFont val="Calibri"/>
        <family val="2"/>
        <scheme val="minor"/>
      </rPr>
      <t>Roczna wartość zamówienia 171,07 zł = średnioroczne wykonanie na aparacie ok. 7.500 badań</t>
    </r>
  </si>
  <si>
    <r>
      <t xml:space="preserve">Universal Diluent 2 x 16 ml Elecsys
</t>
    </r>
    <r>
      <rPr>
        <sz val="9"/>
        <color theme="1"/>
        <rFont val="Calibri"/>
        <family val="2"/>
        <scheme val="minor"/>
      </rPr>
      <t>Roczna wartość zamówienia 831,60 zł = średnioroczne wykonanie na aparacie ok. 7.500 badań</t>
    </r>
  </si>
  <si>
    <t>Anty TG Reagent</t>
  </si>
  <si>
    <t>Anty Mullerian Hormon Control Kit</t>
  </si>
  <si>
    <r>
      <t xml:space="preserve">Anty Mullerian Hormon Calibration Kit
</t>
    </r>
    <r>
      <rPr>
        <sz val="9"/>
        <color theme="1"/>
        <rFont val="Calibri"/>
        <family val="2"/>
        <scheme val="minor"/>
      </rPr>
      <t>Roczna wartość zamówienia 856,61 zł = średnioroczne wykonanie ok. 200 badań</t>
    </r>
  </si>
  <si>
    <r>
      <t xml:space="preserve">Anty Mullerian Hormon Control Kit
</t>
    </r>
    <r>
      <rPr>
        <sz val="9"/>
        <color theme="1"/>
        <rFont val="Calibri"/>
        <family val="2"/>
        <scheme val="minor"/>
      </rPr>
      <t>Roczna wartość zamówienia 821,95 zł = średnioroczne wykonanie ok. 200 badań</t>
    </r>
  </si>
  <si>
    <r>
      <t xml:space="preserve">Anty TG Reagent
</t>
    </r>
    <r>
      <rPr>
        <sz val="9"/>
        <color theme="1"/>
        <rFont val="Calibri"/>
        <family val="2"/>
        <scheme val="minor"/>
      </rPr>
      <t>Roczna wartość zamówienia 33.546,24 zł = średnioroczne wykonanie ok. 3.300 badań</t>
    </r>
  </si>
  <si>
    <t>ANTY TG CS Elecsys</t>
  </si>
  <si>
    <r>
      <t xml:space="preserve">ANTY TG CS Elecsys
</t>
    </r>
    <r>
      <rPr>
        <sz val="9"/>
        <color theme="1"/>
        <rFont val="Calibri"/>
        <family val="2"/>
        <scheme val="minor"/>
      </rPr>
      <t>Roczna wartość zamówienia 1.347,84 zł = średnioroczne wykonanie ok. 3.300 badań</t>
    </r>
  </si>
  <si>
    <t xml:space="preserve">Anty TG Preci Control Universal Elecsys </t>
  </si>
  <si>
    <r>
      <t xml:space="preserve">Anty TG Preci Control Universal Elecsys 
</t>
    </r>
    <r>
      <rPr>
        <sz val="9"/>
        <color theme="1"/>
        <rFont val="Calibri"/>
        <family val="2"/>
        <scheme val="minor"/>
      </rPr>
      <t>Roczna wartość zamówienia 2.882,13 zł = średnioroczne wykonanie ok. 3.300 badań</t>
    </r>
  </si>
  <si>
    <t>Anty TPO Reagent</t>
  </si>
  <si>
    <t xml:space="preserve">Anty TPO Preci Control Universal Elecsys </t>
  </si>
  <si>
    <t>ANTY TPO CS Elecsys</t>
  </si>
  <si>
    <r>
      <t xml:space="preserve">Anty TPO Reagent
</t>
    </r>
    <r>
      <rPr>
        <sz val="9"/>
        <color theme="1"/>
        <rFont val="Calibri"/>
        <family val="2"/>
        <scheme val="minor"/>
      </rPr>
      <t>Roczna wartość zamówienia 22.763,52 zł = średnioroczne wykonanie ok. 2.000 badań</t>
    </r>
  </si>
  <si>
    <r>
      <t xml:space="preserve">ANTY TPO CS Elecsys
</t>
    </r>
    <r>
      <rPr>
        <sz val="9"/>
        <color theme="1"/>
        <rFont val="Calibri"/>
        <family val="2"/>
        <scheme val="minor"/>
      </rPr>
      <t>Roczna wartość zamówienia 1.347,84 zł = średnioroczne wykonanie ok. 2.000 badań</t>
    </r>
  </si>
  <si>
    <r>
      <t xml:space="preserve">Anty TPO Preci Control Universal Elecsys 
</t>
    </r>
    <r>
      <rPr>
        <sz val="9"/>
        <color theme="1"/>
        <rFont val="Calibri"/>
        <family val="2"/>
        <scheme val="minor"/>
      </rPr>
      <t>Roczna wartość zamówienia 3.201,12 zł = średnioroczne wykonanie ok. 2.000 badań</t>
    </r>
  </si>
  <si>
    <r>
      <t xml:space="preserve">Diluent Multi Assay Elecsys
</t>
    </r>
    <r>
      <rPr>
        <sz val="9"/>
        <color theme="1"/>
        <rFont val="Calibri"/>
        <family val="2"/>
        <scheme val="minor"/>
      </rPr>
      <t>Roczna wartość zamówienia 1.540,00 zł = średnioroczne wykonanie na aparacie ok. 7.500 badań</t>
    </r>
  </si>
  <si>
    <r>
      <t xml:space="preserve">Clan Cell Elecsys
</t>
    </r>
    <r>
      <rPr>
        <sz val="9"/>
        <color theme="1"/>
        <rFont val="Calibri"/>
        <family val="2"/>
        <scheme val="minor"/>
      </rPr>
      <t>Roczna wartość zamówienia 2.851,20 zł = średnioroczne wykonanie na aparacie ok. 7.500 badań</t>
    </r>
  </si>
  <si>
    <r>
      <t xml:space="preserve">ISE Cleaning Solution Sys Clean
</t>
    </r>
    <r>
      <rPr>
        <sz val="9"/>
        <color theme="1"/>
        <rFont val="Calibri"/>
        <family val="2"/>
        <scheme val="minor"/>
      </rPr>
      <t>Roczna wartość zamówienia174,64 zł = średnioroczne wykonanie na aparacie ok. 7.500 badań</t>
    </r>
  </si>
  <si>
    <r>
      <t xml:space="preserve">ISE Cleaning solution Sys Clean
</t>
    </r>
    <r>
      <rPr>
        <sz val="9"/>
        <color theme="1"/>
        <rFont val="Calibri"/>
        <family val="2"/>
        <scheme val="minor"/>
      </rPr>
      <t>Roczna wartość zamówienia174,64 zł = średnioroczne wykonanie na aparacie ok. 7.500 badań</t>
    </r>
  </si>
  <si>
    <t>Antygen CA 72-4 Reagent</t>
  </si>
  <si>
    <t>Antygen CA 72-4 Control Kit</t>
  </si>
  <si>
    <t>Antygen CA 72-4 Calibration Kit</t>
  </si>
  <si>
    <r>
      <t xml:space="preserve">Antygen CA 72-4 Reagent
</t>
    </r>
    <r>
      <rPr>
        <sz val="9"/>
        <color theme="1"/>
        <rFont val="Calibri"/>
        <family val="2"/>
        <scheme val="minor"/>
      </rPr>
      <t>Zestaw = 100 testów (100 testów -5 kalibracji - 5 kontroli = 90 badań)</t>
    </r>
  </si>
  <si>
    <r>
      <t xml:space="preserve">Antygen CA 72-4 Control Kit
</t>
    </r>
    <r>
      <rPr>
        <sz val="9"/>
        <color theme="1"/>
        <rFont val="Calibri"/>
        <family val="2"/>
        <scheme val="minor"/>
      </rPr>
      <t>1 opakowanie = 5 zestawów odczynnika</t>
    </r>
  </si>
  <si>
    <r>
      <t xml:space="preserve">Antygen CA 72-4 Calibration Kit
</t>
    </r>
    <r>
      <rPr>
        <sz val="9"/>
        <color theme="1"/>
        <rFont val="Calibri"/>
        <family val="2"/>
        <scheme val="minor"/>
      </rPr>
      <t>1 opakowanie = 5 zestawów odczynnika</t>
    </r>
  </si>
  <si>
    <t>Tyreoglobulina Reagent</t>
  </si>
  <si>
    <t>Tyreoglobulina Preci Control Universal Elecsys</t>
  </si>
  <si>
    <t>Tyreoglobulina CS Elecsys</t>
  </si>
  <si>
    <t>Multi Assy Manual Diluent</t>
  </si>
  <si>
    <t>Concentrated Wash Buffer</t>
  </si>
  <si>
    <t>Tigger solution</t>
  </si>
  <si>
    <t>Pre - Tiger Solution</t>
  </si>
  <si>
    <t>Reactions Vessels</t>
  </si>
  <si>
    <t>Split Septum</t>
  </si>
  <si>
    <t>Probe  Conditioning solution</t>
  </si>
  <si>
    <t>Replacement Caps</t>
  </si>
  <si>
    <t>Sample cups</t>
  </si>
  <si>
    <t>Probe</t>
  </si>
  <si>
    <t>Tubing Sensor Wash Zone</t>
  </si>
  <si>
    <t>MG-PMH-0268</t>
  </si>
  <si>
    <t>MG-PMH-0269</t>
  </si>
  <si>
    <t>MG-PMH-0270</t>
  </si>
  <si>
    <t>MG-PMH-0271</t>
  </si>
  <si>
    <t>MG-PMH-0272</t>
  </si>
  <si>
    <t>MG-PMH-0273</t>
  </si>
  <si>
    <t>MG-PMH-0274</t>
  </si>
  <si>
    <t>MG-PMH-0275</t>
  </si>
  <si>
    <t>MG-PMH-0276</t>
  </si>
  <si>
    <t>MG-PMH-0277</t>
  </si>
  <si>
    <t>MG-PMH-0278</t>
  </si>
  <si>
    <t>DHEA-S Reagent</t>
  </si>
  <si>
    <t>DHEA-S Calibration Kit</t>
  </si>
  <si>
    <r>
      <t xml:space="preserve">DHEA-S Reagent
</t>
    </r>
    <r>
      <rPr>
        <sz val="9"/>
        <color theme="1"/>
        <rFont val="Calibri"/>
        <family val="2"/>
        <scheme val="minor"/>
      </rPr>
      <t>Zestaw = 400 testów (400 testów -16 kalibracji - 64 kontrole = 320 badania)</t>
    </r>
  </si>
  <si>
    <r>
      <t xml:space="preserve">DHEA-S Calibration Kit
</t>
    </r>
    <r>
      <rPr>
        <sz val="9"/>
        <color theme="1"/>
        <rFont val="Calibri"/>
        <family val="2"/>
        <scheme val="minor"/>
      </rPr>
      <t>Roczne zużycie 1 opakowanie = średnioroczne wykonanie ok. 750 badań</t>
    </r>
  </si>
  <si>
    <t>Multikontrola-MCC Control</t>
  </si>
  <si>
    <r>
      <t xml:space="preserve">Multikontrola-MCC Control
</t>
    </r>
    <r>
      <rPr>
        <sz val="9"/>
        <color theme="1"/>
        <rFont val="Calibri"/>
        <family val="2"/>
        <scheme val="minor"/>
      </rPr>
      <t>Roczne zużycie 3 opakowania = średnioroczne wykonanie ok. 2.850 badań (DHEA-S, Estradiol, Progesteron, Testosteron, Insulina)</t>
    </r>
  </si>
  <si>
    <r>
      <t xml:space="preserve">C-peptyd Reagent
</t>
    </r>
    <r>
      <rPr>
        <sz val="9"/>
        <color theme="1"/>
        <rFont val="Calibri"/>
        <family val="2"/>
        <scheme val="minor"/>
      </rPr>
      <t>Zestaw = 100 testów (100 testów -16 kalibracji - 16 kontroli = 68 badań)</t>
    </r>
  </si>
  <si>
    <r>
      <t xml:space="preserve">C-peptyd Control Kit
</t>
    </r>
    <r>
      <rPr>
        <sz val="9"/>
        <color theme="1"/>
        <rFont val="Calibri"/>
        <family val="2"/>
        <scheme val="minor"/>
      </rPr>
      <t>Roczne zużycie 2 opakowania = średnioroczne wykonanie ok. 120 badań</t>
    </r>
  </si>
  <si>
    <r>
      <t xml:space="preserve">C-peptyd Calibration Kit
</t>
    </r>
    <r>
      <rPr>
        <sz val="9"/>
        <color theme="1"/>
        <rFont val="Calibri"/>
        <family val="2"/>
        <scheme val="minor"/>
      </rPr>
      <t>Roczne zużycie 2 opakowania = średnioroczne wykonanie ok. 120 badań</t>
    </r>
  </si>
  <si>
    <t>Estradiol Reagent</t>
  </si>
  <si>
    <r>
      <t xml:space="preserve">Estradiol Reagent
</t>
    </r>
    <r>
      <rPr>
        <sz val="9"/>
        <color theme="1"/>
        <rFont val="Calibri"/>
        <family val="2"/>
        <scheme val="minor"/>
      </rPr>
      <t>Zestaw = 400 testów (400 testów -24 kalibracje - 80 kontroli = 296 badań)</t>
    </r>
  </si>
  <si>
    <t>Estardiol Calibrator</t>
  </si>
  <si>
    <r>
      <t xml:space="preserve">Estardiol Calibrator
</t>
    </r>
    <r>
      <rPr>
        <sz val="9"/>
        <color theme="1"/>
        <rFont val="Calibri"/>
        <family val="2"/>
        <scheme val="minor"/>
      </rPr>
      <t>Roczne zużycie 1 opakowanie = średnioroczne wykonanie ok. 450 badań</t>
    </r>
  </si>
  <si>
    <t>FT3 Reagent</t>
  </si>
  <si>
    <r>
      <t xml:space="preserve">FT3 Reagent
</t>
    </r>
    <r>
      <rPr>
        <sz val="9"/>
        <color theme="1"/>
        <rFont val="Calibri"/>
        <family val="2"/>
        <scheme val="minor"/>
      </rPr>
      <t>Zestaw = 400 testów (400 testów -16 kalibracji - 90 kontrole = 294 badania)</t>
    </r>
  </si>
  <si>
    <t>Free T3 Calibrator</t>
  </si>
  <si>
    <r>
      <t xml:space="preserve">Free T3 Calibrator
</t>
    </r>
    <r>
      <rPr>
        <sz val="9"/>
        <color theme="1"/>
        <rFont val="Calibri"/>
        <family val="2"/>
        <scheme val="minor"/>
      </rPr>
      <t>Roczne zużycie 2 opakowania = średnioroczne wykonanie ok. 600 badań</t>
    </r>
  </si>
  <si>
    <t>FT4 Reagent</t>
  </si>
  <si>
    <r>
      <t xml:space="preserve">FT4 Reagent
</t>
    </r>
    <r>
      <rPr>
        <sz val="9"/>
        <color theme="1"/>
        <rFont val="Calibri"/>
        <family val="2"/>
        <scheme val="minor"/>
      </rPr>
      <t>Zestaw = 2.000 testów (2.000 testów -16 kalibracji - 100 kontroli = 1.884 badania)</t>
    </r>
  </si>
  <si>
    <t>Free T4 Calibrator</t>
  </si>
  <si>
    <t xml:space="preserve">Insulina Reagent </t>
  </si>
  <si>
    <r>
      <t xml:space="preserve">Insulina Reagent
</t>
    </r>
    <r>
      <rPr>
        <sz val="9"/>
        <color theme="1"/>
        <rFont val="Calibri"/>
        <family val="2"/>
        <scheme val="minor"/>
      </rPr>
      <t>Zestaw = 100 testów (100 testów -12 kalibracji - 9 kontroli = 320 badania)</t>
    </r>
  </si>
  <si>
    <t>Insulina Calibrator</t>
  </si>
  <si>
    <r>
      <t xml:space="preserve">Insulina Calibrator
</t>
    </r>
    <r>
      <rPr>
        <sz val="9"/>
        <color theme="1"/>
        <rFont val="Calibri"/>
        <family val="2"/>
        <scheme val="minor"/>
      </rPr>
      <t>Roczne zużycie 4 opakowania = średnioroczne wykonanie ok. 300 badań</t>
    </r>
  </si>
  <si>
    <r>
      <t xml:space="preserve">IPTH Reagent
</t>
    </r>
    <r>
      <rPr>
        <sz val="9"/>
        <color theme="1"/>
        <rFont val="Calibri"/>
        <family val="2"/>
        <scheme val="minor"/>
      </rPr>
      <t>Zestaw = 400 testów (400 testów -24 kalibracje - 60 kontroli = 316 badań)</t>
    </r>
  </si>
  <si>
    <t>STAT Intact PTH Control Kit</t>
  </si>
  <si>
    <r>
      <t xml:space="preserve">STAT Intact PTH Calibration Kit
</t>
    </r>
    <r>
      <rPr>
        <sz val="9"/>
        <color theme="1"/>
        <rFont val="Calibri"/>
        <family val="2"/>
        <scheme val="minor"/>
      </rPr>
      <t>Roczne zużycie 1 opakowanie = średnioroczne wykonanie ok. 850 badań</t>
    </r>
  </si>
  <si>
    <r>
      <t xml:space="preserve">STAT Intact PTH Control Kit
</t>
    </r>
    <r>
      <rPr>
        <sz val="9"/>
        <color theme="1"/>
        <rFont val="Calibri"/>
        <family val="2"/>
        <scheme val="minor"/>
      </rPr>
      <t>Roczne zużycie 1 opakowanie = średnioroczne wykonanie ok. 850 badań</t>
    </r>
  </si>
  <si>
    <t>Testosteron Reagent</t>
  </si>
  <si>
    <t>Testosteron Calibrator</t>
  </si>
  <si>
    <r>
      <t xml:space="preserve">Testosteron Reagent
</t>
    </r>
    <r>
      <rPr>
        <sz val="9"/>
        <color theme="1"/>
        <rFont val="Calibri"/>
        <family val="2"/>
        <scheme val="minor"/>
      </rPr>
      <t>Zestaw = 400 testów (400 testów -16 kalibracji - 64 kontroli = 320 badania)</t>
    </r>
  </si>
  <si>
    <r>
      <t xml:space="preserve">Testosteron Calibrator
</t>
    </r>
    <r>
      <rPr>
        <sz val="9"/>
        <color theme="1"/>
        <rFont val="Calibri"/>
        <family val="2"/>
        <scheme val="minor"/>
      </rPr>
      <t>Roczne zużycie 1 opakowanie = średnioroczne wykonanie ok. 700 badań</t>
    </r>
  </si>
  <si>
    <t>TSH Reagent</t>
  </si>
  <si>
    <r>
      <t xml:space="preserve">TSH Reagent
</t>
    </r>
    <r>
      <rPr>
        <sz val="9"/>
        <color theme="1"/>
        <rFont val="Calibri"/>
        <family val="2"/>
        <scheme val="minor"/>
      </rPr>
      <t>Zestaw = 2.000 testów (2.000 testów -16 kalibracje - 30 kontroli = 1.954 badań)</t>
    </r>
  </si>
  <si>
    <t>TSH Calibrator</t>
  </si>
  <si>
    <r>
      <t xml:space="preserve">TSH Calibrator
</t>
    </r>
    <r>
      <rPr>
        <sz val="9"/>
        <color theme="1"/>
        <rFont val="Calibri"/>
        <family val="2"/>
        <scheme val="minor"/>
      </rPr>
      <t>Roczne zużycie 4 opakowania = średnioroczne wykonanie ok. 3.000 badań</t>
    </r>
  </si>
  <si>
    <r>
      <t xml:space="preserve">Free T4 Calibrator
</t>
    </r>
    <r>
      <rPr>
        <sz val="9"/>
        <color theme="1"/>
        <rFont val="Calibri"/>
        <family val="2"/>
        <scheme val="minor"/>
      </rPr>
      <t>Roczne zużycie 2 opakowania = średnioroczne wykonanie ok. 3.500 badań</t>
    </r>
  </si>
  <si>
    <r>
      <t xml:space="preserve">Multi Assy Manual Diluent
</t>
    </r>
    <r>
      <rPr>
        <sz val="9"/>
        <color theme="1"/>
        <rFont val="Calibri"/>
        <family val="2"/>
        <scheme val="minor"/>
      </rPr>
      <t>Roczne zużycie 1 opakowanie = średnioroczne wykonanie ok. 9.700 badań</t>
    </r>
  </si>
  <si>
    <r>
      <t xml:space="preserve">Concentrated Wash Buffer
</t>
    </r>
    <r>
      <rPr>
        <sz val="9"/>
        <color theme="1"/>
        <rFont val="Calibri"/>
        <family val="2"/>
        <scheme val="minor"/>
      </rPr>
      <t>Roczne zużycie 38 opakowań = średnioroczne wykonanie ok. 9.700 badań</t>
    </r>
  </si>
  <si>
    <r>
      <t xml:space="preserve">Tigger solution
</t>
    </r>
    <r>
      <rPr>
        <sz val="9"/>
        <color theme="1"/>
        <rFont val="Calibri"/>
        <family val="2"/>
        <scheme val="minor"/>
      </rPr>
      <t>Roczne zużycie 9 opakowań = średnioroczne wykonanie ok. 9.700 badań</t>
    </r>
  </si>
  <si>
    <r>
      <t xml:space="preserve">Pre - Tiger Solution
</t>
    </r>
    <r>
      <rPr>
        <sz val="9"/>
        <color theme="1"/>
        <rFont val="Calibri"/>
        <family val="2"/>
        <scheme val="minor"/>
      </rPr>
      <t>Roczne zużycie 6 opakowań = średnioroczne wykonanie ok. 9.700 badań</t>
    </r>
  </si>
  <si>
    <r>
      <t xml:space="preserve">Reactions Vessels
</t>
    </r>
    <r>
      <rPr>
        <sz val="9"/>
        <color theme="1"/>
        <rFont val="Calibri"/>
        <family val="2"/>
        <scheme val="minor"/>
      </rPr>
      <t>Roczne zużycie 18 opakowań = średnioroczne wykonanie ok. 9.700 badań</t>
    </r>
  </si>
  <si>
    <r>
      <t xml:space="preserve">Split Septum
</t>
    </r>
    <r>
      <rPr>
        <sz val="9"/>
        <color theme="1"/>
        <rFont val="Calibri"/>
        <family val="2"/>
        <scheme val="minor"/>
      </rPr>
      <t>Roczne zużycie 5 opakowań = średnioroczne wykonanie ok. 9.700 badań</t>
    </r>
  </si>
  <si>
    <r>
      <t xml:space="preserve">Probe  Conditioning solution
</t>
    </r>
    <r>
      <rPr>
        <sz val="9"/>
        <color theme="1"/>
        <rFont val="Calibri"/>
        <family val="2"/>
        <scheme val="minor"/>
      </rPr>
      <t>Roczne zużycie 2 opakowania = średnioroczne wykonanie ok. 9.700 badań</t>
    </r>
  </si>
  <si>
    <r>
      <t xml:space="preserve">Replacement Caps
</t>
    </r>
    <r>
      <rPr>
        <sz val="9"/>
        <color theme="1"/>
        <rFont val="Calibri"/>
        <family val="2"/>
        <scheme val="minor"/>
      </rPr>
      <t>Roczne zużycie 1 opakowanie = średnioroczne wykonanie ok. 9.700 badań</t>
    </r>
  </si>
  <si>
    <r>
      <t xml:space="preserve">Sample cups
</t>
    </r>
    <r>
      <rPr>
        <sz val="9"/>
        <color theme="1"/>
        <rFont val="Calibri"/>
        <family val="2"/>
        <scheme val="minor"/>
      </rPr>
      <t>Roczne zużycie 12 opakowań = średnioroczne wykonanie ok. 9.700 badań</t>
    </r>
  </si>
  <si>
    <r>
      <t xml:space="preserve">Probe
</t>
    </r>
    <r>
      <rPr>
        <sz val="9"/>
        <color theme="1"/>
        <rFont val="Calibri"/>
        <family val="2"/>
        <scheme val="minor"/>
      </rPr>
      <t>Roczne zużycie 2 opakowania = średnioroczne wykonanie ok. 9.700 badań</t>
    </r>
  </si>
  <si>
    <r>
      <t xml:space="preserve">Tubing Sensor Wash Zone
</t>
    </r>
    <r>
      <rPr>
        <sz val="9"/>
        <color theme="1"/>
        <rFont val="Calibri"/>
        <family val="2"/>
        <scheme val="minor"/>
      </rPr>
      <t>Roczne zużycie 2 opakowania = średnioroczne wykonanie ok. 9.700 badań</t>
    </r>
  </si>
  <si>
    <r>
      <t xml:space="preserve">Tyreoglobulina Reagent
</t>
    </r>
    <r>
      <rPr>
        <sz val="9"/>
        <color theme="1"/>
        <rFont val="Calibri"/>
        <family val="2"/>
        <scheme val="minor"/>
      </rPr>
      <t>Roczna wartość zamówienia 25.084,80 zł = średnioroczne wykonanie ok. 2.000 badań</t>
    </r>
  </si>
  <si>
    <r>
      <t xml:space="preserve">Tyreoglobulina Preci Control Universal Elecsys 
</t>
    </r>
    <r>
      <rPr>
        <sz val="9"/>
        <color theme="1"/>
        <rFont val="Calibri"/>
        <family val="2"/>
        <scheme val="minor"/>
      </rPr>
      <t>Roczna wartość zamówienia 630,83 zł = średnioroczne wykonanie ok. 2.000 badań</t>
    </r>
  </si>
  <si>
    <r>
      <t xml:space="preserve">Tyreoglobulina CS Elecsys
</t>
    </r>
    <r>
      <rPr>
        <sz val="9"/>
        <color theme="1"/>
        <rFont val="Calibri"/>
        <family val="2"/>
        <scheme val="minor"/>
      </rPr>
      <t>Roczna wartość zamówienia 1.347,84 zł = średnioroczne wykonanie ok. 2.000 badań</t>
    </r>
  </si>
  <si>
    <t>Galektyna Reagent</t>
  </si>
  <si>
    <r>
      <t xml:space="preserve">Galektyna Reagent
</t>
    </r>
    <r>
      <rPr>
        <sz val="9"/>
        <color theme="1"/>
        <rFont val="Calibri"/>
        <family val="2"/>
        <scheme val="minor"/>
      </rPr>
      <t>1 zestaw = 80 badań</t>
    </r>
  </si>
  <si>
    <r>
      <t xml:space="preserve">17-OH Progesteron Reagent
</t>
    </r>
    <r>
      <rPr>
        <sz val="9"/>
        <color theme="1"/>
        <rFont val="Calibri"/>
        <family val="2"/>
        <scheme val="minor"/>
      </rPr>
      <t>1 zestaw = 40 badań</t>
    </r>
  </si>
  <si>
    <t>Probówki</t>
  </si>
  <si>
    <t>Wash Bufor</t>
  </si>
  <si>
    <t>CleaNIN Wosh</t>
  </si>
  <si>
    <t>MG-PMH-0279</t>
  </si>
  <si>
    <t>MG-PMH-0280</t>
  </si>
  <si>
    <t>MG-PMH-0281</t>
  </si>
  <si>
    <t>MG-PMH-0282</t>
  </si>
  <si>
    <t>Materiały do badań</t>
  </si>
  <si>
    <r>
      <t xml:space="preserve">Probówki
</t>
    </r>
    <r>
      <rPr>
        <sz val="9"/>
        <color theme="1"/>
        <rFont val="Calibri"/>
        <family val="2"/>
        <scheme val="minor"/>
      </rPr>
      <t>Roczne zużycie 1 opakowanie = średniorocznie 3.500 badań.</t>
    </r>
  </si>
  <si>
    <r>
      <t xml:space="preserve">Wash Bufor
</t>
    </r>
    <r>
      <rPr>
        <sz val="9"/>
        <color theme="1"/>
        <rFont val="Calibri"/>
        <family val="2"/>
        <scheme val="minor"/>
      </rPr>
      <t>Roczne zużycie 1 opakowanie = średniorocznie 3.500 badań.</t>
    </r>
  </si>
  <si>
    <r>
      <t xml:space="preserve">CleaNIN Wosh
</t>
    </r>
    <r>
      <rPr>
        <sz val="9"/>
        <color theme="1"/>
        <rFont val="Calibri"/>
        <family val="2"/>
        <scheme val="minor"/>
      </rPr>
      <t>Roczne zużycie 1 opakowanie = średniorocznie 3.500 badań.</t>
    </r>
  </si>
  <si>
    <r>
      <t xml:space="preserve">Kuwety
</t>
    </r>
    <r>
      <rPr>
        <sz val="9"/>
        <color theme="1"/>
        <rFont val="Calibri"/>
        <family val="2"/>
        <scheme val="minor"/>
      </rPr>
      <t>Roczne zużycie 1 opakowanie = średniorocznie 3.500 badań.</t>
    </r>
  </si>
  <si>
    <r>
      <t xml:space="preserve">Aldosteron Reagent
</t>
    </r>
    <r>
      <rPr>
        <sz val="9"/>
        <color theme="1"/>
        <rFont val="Calibri"/>
        <family val="2"/>
        <scheme val="minor"/>
      </rPr>
      <t>1 zestaw = 40 badań</t>
    </r>
  </si>
  <si>
    <t>Progesteron Reagent</t>
  </si>
  <si>
    <r>
      <t xml:space="preserve">Progesteron Reagent
</t>
    </r>
    <r>
      <rPr>
        <sz val="9"/>
        <color theme="1"/>
        <rFont val="Calibri"/>
        <family val="2"/>
        <scheme val="minor"/>
      </rPr>
      <t>1 zestaw = 40 badań</t>
    </r>
  </si>
  <si>
    <r>
      <t xml:space="preserve">Renina Reagent
</t>
    </r>
    <r>
      <rPr>
        <sz val="9"/>
        <color theme="1"/>
        <rFont val="Calibri"/>
        <family val="2"/>
        <scheme val="minor"/>
      </rPr>
      <t>1 zestaw = 40 badań</t>
    </r>
  </si>
  <si>
    <r>
      <t xml:space="preserve">Testosteron wolny Reagent
</t>
    </r>
    <r>
      <rPr>
        <sz val="9"/>
        <color theme="1"/>
        <rFont val="Calibri"/>
        <family val="2"/>
        <scheme val="minor"/>
      </rPr>
      <t>1 zestaw = 80 badań</t>
    </r>
  </si>
  <si>
    <t>25-OH Vitamin Reagent</t>
  </si>
  <si>
    <t>25-OH Vitamin Control Kit</t>
  </si>
  <si>
    <r>
      <t xml:space="preserve">25-OH Vitamin Reagent
</t>
    </r>
    <r>
      <rPr>
        <sz val="9"/>
        <color theme="1"/>
        <rFont val="Calibri"/>
        <family val="2"/>
        <scheme val="minor"/>
      </rPr>
      <t>Roczna wartość zamówienia 29.297,18 zł = średnioroczne wykonanie na aparacie ok. 2.500 badań</t>
    </r>
  </si>
  <si>
    <r>
      <t xml:space="preserve">25-OH Vitamin Calibration Kit
</t>
    </r>
    <r>
      <rPr>
        <sz val="9"/>
        <color theme="1"/>
        <rFont val="Calibri"/>
        <family val="2"/>
        <scheme val="minor"/>
      </rPr>
      <t>Roczna wartość zamówienia 1.313,87 zł = średnioroczne wykonanie na aparacie ok. 2.500 badań</t>
    </r>
  </si>
  <si>
    <r>
      <t xml:space="preserve">25-OH Vitamin Control Kit
</t>
    </r>
    <r>
      <rPr>
        <sz val="9"/>
        <color theme="1"/>
        <rFont val="Calibri"/>
        <family val="2"/>
        <scheme val="minor"/>
      </rPr>
      <t>Roczna wartość zamówienia 796,19 zł = średnioroczne wykonanie na aparacie ok. 2.500 badań</t>
    </r>
  </si>
  <si>
    <r>
      <t xml:space="preserve">IA Pree-Trigger Solution
</t>
    </r>
    <r>
      <rPr>
        <sz val="9"/>
        <color theme="1"/>
        <rFont val="Calibri"/>
        <family val="2"/>
        <scheme val="minor"/>
      </rPr>
      <t>Roczne zużycie 2 opakowania = średnioroczne wykonanie ok. 40.000 badań</t>
    </r>
  </si>
  <si>
    <r>
      <t xml:space="preserve">IA Sample Cups
</t>
    </r>
    <r>
      <rPr>
        <sz val="9"/>
        <color theme="1"/>
        <rFont val="Calibri"/>
        <family val="2"/>
        <scheme val="minor"/>
      </rPr>
      <t>Roczne zużycie 2 opakowania = średnioroczne wykonanie ok. 40.000 badań</t>
    </r>
  </si>
  <si>
    <r>
      <t xml:space="preserve">Alinity i Pre-Trrigger Solution
</t>
    </r>
    <r>
      <rPr>
        <sz val="9"/>
        <color theme="1"/>
        <rFont val="Calibri"/>
        <family val="2"/>
        <scheme val="minor"/>
      </rPr>
      <t>Roczne zużycie 5 opakowań = średnioroczne wykonanie ok. 40.000 badań</t>
    </r>
  </si>
  <si>
    <r>
      <t xml:space="preserve">Alinity i Multi-Assy Manual Diluent
</t>
    </r>
    <r>
      <rPr>
        <sz val="9"/>
        <color theme="1"/>
        <rFont val="Calibri"/>
        <family val="2"/>
        <scheme val="minor"/>
      </rPr>
      <t>Roczne zużycie 5 opakowań = średnioroczne wykonanie ok. 40.000 badań</t>
    </r>
  </si>
  <si>
    <r>
      <t xml:space="preserve">IA Probe Conditioning Solution
</t>
    </r>
    <r>
      <rPr>
        <sz val="9"/>
        <color theme="1"/>
        <rFont val="Calibri"/>
        <family val="2"/>
        <scheme val="minor"/>
      </rPr>
      <t>Roczne zużycie 6 opakowań = średnioroczne wykonanie ok. 40.000 badań</t>
    </r>
  </si>
  <si>
    <r>
      <t xml:space="preserve">Alinity i Probe Conditioning Solution
</t>
    </r>
    <r>
      <rPr>
        <sz val="9"/>
        <color theme="1"/>
        <rFont val="Calibri"/>
        <family val="2"/>
        <scheme val="minor"/>
      </rPr>
      <t>Roczne zużycie 8 opakowań = średnioroczne wykonanie ok. 40.000 badań</t>
    </r>
  </si>
  <si>
    <r>
      <t xml:space="preserve">IA Reaction Vessels
</t>
    </r>
    <r>
      <rPr>
        <sz val="9"/>
        <color theme="1"/>
        <rFont val="Calibri"/>
        <family val="2"/>
        <scheme val="minor"/>
      </rPr>
      <t>Roczne zużycie 7 opakowań = średnioroczne wykonanie ok. 40.000 badań</t>
    </r>
  </si>
  <si>
    <r>
      <t xml:space="preserve">Alinity i Reaction Vessels
</t>
    </r>
    <r>
      <rPr>
        <sz val="9"/>
        <color theme="1"/>
        <rFont val="Calibri"/>
        <family val="2"/>
        <scheme val="minor"/>
      </rPr>
      <t>Roczne zużycie 13 opakowań = średnioroczne wykonanie ok. 40.000 badań</t>
    </r>
  </si>
  <si>
    <r>
      <t xml:space="preserve">IA Replacernent Caps
</t>
    </r>
    <r>
      <rPr>
        <sz val="9"/>
        <color theme="1"/>
        <rFont val="Calibri"/>
        <family val="2"/>
        <scheme val="minor"/>
      </rPr>
      <t>Roczne zużycie 6 opakowań = średnioroczne wykonanie ok. 40.000 badań</t>
    </r>
  </si>
  <si>
    <r>
      <t xml:space="preserve">Alinity i Replacement Caps
</t>
    </r>
    <r>
      <rPr>
        <sz val="9"/>
        <color theme="1"/>
        <rFont val="Calibri"/>
        <family val="2"/>
        <scheme val="minor"/>
      </rPr>
      <t>Roczne zużycie 8 opakowań = średnioroczne wykonanie ok. 40.000 badań</t>
    </r>
  </si>
  <si>
    <r>
      <t xml:space="preserve">IA Trigger Solution
</t>
    </r>
    <r>
      <rPr>
        <sz val="9"/>
        <color theme="1"/>
        <rFont val="Calibri"/>
        <family val="2"/>
        <scheme val="minor"/>
      </rPr>
      <t>Roczne zużycie 6 opakowań = średnioroczne wykonanie ok. 40.000 badań</t>
    </r>
  </si>
  <si>
    <r>
      <t xml:space="preserve">Alinity i Trigger Solution
</t>
    </r>
    <r>
      <rPr>
        <sz val="9"/>
        <color theme="1"/>
        <rFont val="Calibri"/>
        <family val="2"/>
        <scheme val="minor"/>
      </rPr>
      <t>Roczne zużycie 8 opakowań = średnioroczne wykonanie ok. 40.000 badań</t>
    </r>
  </si>
  <si>
    <r>
      <t xml:space="preserve">IA Wasch Buffer
</t>
    </r>
    <r>
      <rPr>
        <sz val="9"/>
        <color theme="1"/>
        <rFont val="Calibri"/>
        <family val="2"/>
        <scheme val="minor"/>
      </rPr>
      <t>Roczne zużycie 32 opakowania = średnioroczne wykonanie ok. 40.000 badań</t>
    </r>
  </si>
  <si>
    <r>
      <t xml:space="preserve">Alinity i Sample Cups
</t>
    </r>
    <r>
      <rPr>
        <sz val="9"/>
        <color theme="1"/>
        <rFont val="Calibri"/>
        <family val="2"/>
        <scheme val="minor"/>
      </rPr>
      <t>Roczne zużycie 3 opakowania = średnioroczne wykonanie ok. 40.000 badań</t>
    </r>
  </si>
  <si>
    <r>
      <t xml:space="preserve">IA Septums
</t>
    </r>
    <r>
      <rPr>
        <sz val="9"/>
        <color theme="1"/>
        <rFont val="Calibri"/>
        <family val="2"/>
        <scheme val="minor"/>
      </rPr>
      <t>Roczne zużycie 4 opakowania = średnioroczne wykonanie ok. 40.000 badań</t>
    </r>
  </si>
  <si>
    <r>
      <t xml:space="preserve">Alinity i Concentrated Wash Buffer
</t>
    </r>
    <r>
      <rPr>
        <sz val="9"/>
        <color theme="1"/>
        <rFont val="Calibri"/>
        <family val="2"/>
        <scheme val="minor"/>
      </rPr>
      <t>Roczne zużycie 54 opakowania = średnioroczne wykonanie ok. 40.000 badań</t>
    </r>
  </si>
  <si>
    <r>
      <t xml:space="preserve">IA Architect Multi Assy Diluent
</t>
    </r>
    <r>
      <rPr>
        <sz val="9"/>
        <color theme="1"/>
        <rFont val="Calibri"/>
        <family val="2"/>
        <scheme val="minor"/>
      </rPr>
      <t>Roczne zużycie 2 opakowania = średnioroczne wykonanie ok. 40.000 badań</t>
    </r>
  </si>
  <si>
    <r>
      <t xml:space="preserve">IA HBSAG QUAL II Cont. Mann Diluent
</t>
    </r>
    <r>
      <rPr>
        <sz val="9"/>
        <color theme="1"/>
        <rFont val="Calibri"/>
        <family val="2"/>
        <scheme val="minor"/>
      </rPr>
      <t>Roczne zużycie 4 opakowania = średnioroczne wykonanie ok. 40.000 badań</t>
    </r>
  </si>
  <si>
    <r>
      <t xml:space="preserve">Alinity i HBSAG Qual Conf Man Diluet
</t>
    </r>
    <r>
      <rPr>
        <sz val="9"/>
        <color theme="1"/>
        <rFont val="Calibri"/>
        <family val="2"/>
        <scheme val="minor"/>
      </rPr>
      <t>Roczne zużycie 6 opakowań = średnioroczne wykonanie ok. 40.000 badań</t>
    </r>
  </si>
  <si>
    <r>
      <t xml:space="preserve">Zestaw materiałów wymiennych Anility I </t>
    </r>
    <r>
      <rPr>
        <sz val="9"/>
        <color theme="1"/>
        <rFont val="Calibri"/>
        <family val="2"/>
        <scheme val="minor"/>
      </rPr>
      <t>Zużycie roczne 2 komplety = średnioroczne wykonanie ok. 40.000 badań</t>
    </r>
  </si>
  <si>
    <r>
      <t xml:space="preserve">Zestaw materiałów wymiennych Architekt
</t>
    </r>
    <r>
      <rPr>
        <sz val="9"/>
        <color theme="1"/>
        <rFont val="Calibri"/>
        <family val="2"/>
        <scheme val="minor"/>
      </rPr>
      <t>Zużycie roczne 2 komplety = średnioroczne wykonanie ok. 40.000 badań</t>
    </r>
  </si>
  <si>
    <t>Active B12 Control</t>
  </si>
  <si>
    <r>
      <t xml:space="preserve">Aktywna Witamina B12 Reagent
</t>
    </r>
    <r>
      <rPr>
        <sz val="9"/>
        <color theme="1"/>
        <rFont val="Calibri"/>
        <family val="2"/>
        <scheme val="minor"/>
      </rPr>
      <t>Roczna wartość zamówienia 20.575,67 zł = średnioroczne wykonanie na aparacie ok. 1.000 badań</t>
    </r>
  </si>
  <si>
    <r>
      <t xml:space="preserve">Active B12 Calibration
</t>
    </r>
    <r>
      <rPr>
        <sz val="9"/>
        <color theme="1"/>
        <rFont val="Calibri"/>
        <family val="2"/>
        <scheme val="minor"/>
      </rPr>
      <t>Roczne zużycie 2 opakowania = średnioroczne wykonanie ok. 1.000 badań</t>
    </r>
  </si>
  <si>
    <r>
      <t xml:space="preserve">Active B12 Control
</t>
    </r>
    <r>
      <rPr>
        <sz val="9"/>
        <color theme="1"/>
        <rFont val="Calibri"/>
        <family val="2"/>
        <scheme val="minor"/>
      </rPr>
      <t>Roczne zużycie 2 opakowania = średnioroczne wykonanie ok. 1.000 badań</t>
    </r>
  </si>
  <si>
    <t>Control MIX</t>
  </si>
  <si>
    <r>
      <t xml:space="preserve">AFP Reagent
</t>
    </r>
    <r>
      <rPr>
        <sz val="9"/>
        <color theme="1"/>
        <rFont val="Calibri"/>
        <family val="2"/>
        <scheme val="minor"/>
      </rPr>
      <t>Roczna wartość zamówienia 23.346,00 zł = średnioroczne wykonanie na aparacie ok. 1.800 badań</t>
    </r>
  </si>
  <si>
    <r>
      <t xml:space="preserve">AFP Calibration Kit
</t>
    </r>
    <r>
      <rPr>
        <sz val="9"/>
        <color theme="1"/>
        <rFont val="Calibri"/>
        <family val="2"/>
        <scheme val="minor"/>
      </rPr>
      <t>Roczne zużycie 2 opakowania = średnioroczne wykonanie ok. 1.800 badań</t>
    </r>
  </si>
  <si>
    <r>
      <t xml:space="preserve">Całkowite beta-HCG Reagent
</t>
    </r>
    <r>
      <rPr>
        <sz val="9"/>
        <color theme="1"/>
        <rFont val="Calibri"/>
        <family val="2"/>
        <scheme val="minor"/>
      </rPr>
      <t>Roczna wartość zamówienia 32.788,80 zł = średnioroczne wykonanie na aparacie ok. 2.100 badań</t>
    </r>
  </si>
  <si>
    <r>
      <t xml:space="preserve">STAT Total B-HCG Calibration Kit
</t>
    </r>
    <r>
      <rPr>
        <sz val="9"/>
        <color theme="1"/>
        <rFont val="Calibri"/>
        <family val="2"/>
        <scheme val="minor"/>
      </rPr>
      <t>Roczne zużycie 2 opakowania = średnioroczne wykonanie ok. 2.100 badań</t>
    </r>
  </si>
  <si>
    <t>BNP Control Kit</t>
  </si>
  <si>
    <r>
      <t xml:space="preserve">BNP Reagent
</t>
    </r>
    <r>
      <rPr>
        <sz val="9"/>
        <color theme="1"/>
        <rFont val="Calibri"/>
        <family val="2"/>
        <scheme val="minor"/>
      </rPr>
      <t>Roczna wartość zamówienia 7.022,03 zł = średnioroczne wykonanie na aparacie ok. 180 badań</t>
    </r>
  </si>
  <si>
    <r>
      <t xml:space="preserve">BNP Calibration Kit
</t>
    </r>
    <r>
      <rPr>
        <sz val="9"/>
        <color theme="1"/>
        <rFont val="Calibri"/>
        <family val="2"/>
        <scheme val="minor"/>
      </rPr>
      <t>Roczne zużycie 2 opakowania = średnioroczne wykonanie ok. 180 badań</t>
    </r>
  </si>
  <si>
    <r>
      <t xml:space="preserve">BNP Control Kit
</t>
    </r>
    <r>
      <rPr>
        <sz val="9"/>
        <color theme="1"/>
        <rFont val="Calibri"/>
        <family val="2"/>
        <scheme val="minor"/>
      </rPr>
      <t>Roczne zużycie 2 opakowania = średnioroczne wykonanie ok. 180 badań</t>
    </r>
  </si>
  <si>
    <r>
      <t xml:space="preserve">CA 15-3 Reagent
</t>
    </r>
    <r>
      <rPr>
        <sz val="9"/>
        <color theme="1"/>
        <rFont val="Calibri"/>
        <family val="2"/>
        <scheme val="minor"/>
      </rPr>
      <t>Roczna wartość zamówienia 20.166,30 zł = średnioroczne wykonanie na aparacie ok. 1.600 badań</t>
    </r>
  </si>
  <si>
    <r>
      <t xml:space="preserve">CA 15-3 Calibration Kit
</t>
    </r>
    <r>
      <rPr>
        <sz val="9"/>
        <color theme="1"/>
        <rFont val="Calibri"/>
        <family val="2"/>
        <scheme val="minor"/>
      </rPr>
      <t>Roczne zużycie 2 opakowania = średnioroczne wykonanie ok. 1.600 badań</t>
    </r>
  </si>
  <si>
    <r>
      <t xml:space="preserve">CA 125 Reagent
</t>
    </r>
    <r>
      <rPr>
        <sz val="9"/>
        <color theme="1"/>
        <rFont val="Calibri"/>
        <family val="2"/>
        <scheme val="minor"/>
      </rPr>
      <t>Roczna wartość zamówienia 37.260,38 zł = średnioroczne wykonanie na aparacie ok. 3.300 badań</t>
    </r>
  </si>
  <si>
    <r>
      <t xml:space="preserve">CA 19-9 XR Reagent
</t>
    </r>
    <r>
      <rPr>
        <sz val="9"/>
        <color theme="1"/>
        <rFont val="Calibri"/>
        <family val="2"/>
        <scheme val="minor"/>
      </rPr>
      <t>Roczna wartość zamówienia 33.660 zł = średnioroczne wykonanie na aparacie ok. 3.000 badań</t>
    </r>
  </si>
  <si>
    <r>
      <t xml:space="preserve">CA 125 Calibration Kit
</t>
    </r>
    <r>
      <rPr>
        <sz val="9"/>
        <color theme="1"/>
        <rFont val="Calibri"/>
        <family val="2"/>
        <scheme val="minor"/>
      </rPr>
      <t>Roczne zużycie 2 opakowania = średnioroczne wykonanie ok. 3.300 badania</t>
    </r>
  </si>
  <si>
    <r>
      <t xml:space="preserve">CA 19-9 XR Calibration Kit
</t>
    </r>
    <r>
      <rPr>
        <sz val="9"/>
        <color theme="1"/>
        <rFont val="Calibri"/>
        <family val="2"/>
        <scheme val="minor"/>
      </rPr>
      <t>Roczne zużycie 2 opakowania = średnioroczne wykonanie ok. 3.000 badań</t>
    </r>
  </si>
  <si>
    <r>
      <t xml:space="preserve">CEA Reagent
</t>
    </r>
    <r>
      <rPr>
        <sz val="9"/>
        <color theme="1"/>
        <rFont val="Calibri"/>
        <family val="2"/>
        <scheme val="minor"/>
      </rPr>
      <t>Roczna wartość zamówienia 33.687,65 zł = średnioroczne wykonanie na aparacie ok. 3.800 badań</t>
    </r>
  </si>
  <si>
    <r>
      <t xml:space="preserve">CEA  Calibration Kit
</t>
    </r>
    <r>
      <rPr>
        <sz val="9"/>
        <color theme="1"/>
        <rFont val="Calibri"/>
        <family val="2"/>
        <scheme val="minor"/>
      </rPr>
      <t>Roczne zużycie 2 opakowania = średnioroczne wykonanie ok. 3.800 badań</t>
    </r>
  </si>
  <si>
    <t>Cyfra 21-1 Calibration Kit</t>
  </si>
  <si>
    <r>
      <t xml:space="preserve">Cyfra 21-1 Reagent
</t>
    </r>
    <r>
      <rPr>
        <sz val="9"/>
        <color theme="1"/>
        <rFont val="Calibri"/>
        <family val="2"/>
        <scheme val="minor"/>
      </rPr>
      <t>Roczna wartość zamówienia 2.011,45 zł = średnioroczne wykonanie na aparacie ok. 120 badań</t>
    </r>
  </si>
  <si>
    <r>
      <t xml:space="preserve">Cyfra 21-1 Control Kit
</t>
    </r>
    <r>
      <rPr>
        <sz val="9"/>
        <color theme="1"/>
        <rFont val="Calibri"/>
        <family val="2"/>
        <scheme val="minor"/>
      </rPr>
      <t>Roczne zużycie 1 opakowanie = średnioroczne wykonanie ok. 120 badań</t>
    </r>
  </si>
  <si>
    <r>
      <t xml:space="preserve">Cyfra 21-1 Calibration Kit
</t>
    </r>
    <r>
      <rPr>
        <sz val="9"/>
        <color theme="1"/>
        <rFont val="Calibri"/>
        <family val="2"/>
        <scheme val="minor"/>
      </rPr>
      <t>Roczne zużycie 1 opakowanie = średnioroczne wykonanie ok. 120 badań</t>
    </r>
  </si>
  <si>
    <t>HE4+ Control Kit</t>
  </si>
  <si>
    <t>HbA1c Reagent</t>
  </si>
  <si>
    <t>SCC Control Kit</t>
  </si>
  <si>
    <r>
      <t xml:space="preserve">Control MIX 
</t>
    </r>
    <r>
      <rPr>
        <sz val="9"/>
        <color theme="1"/>
        <rFont val="Calibri"/>
        <family val="2"/>
        <scheme val="minor"/>
      </rPr>
      <t>Roczne zużycie 18 opakowań = średnioroczne wykonanie ok. 23.000 badań (CEA, CA19-9, CA125, CA15-3 AFP, Beta HCG, PSA Total, PSA Free, Witamina B12, Ferrytyna, Folik, HbA1c)</t>
    </r>
  </si>
  <si>
    <r>
      <t xml:space="preserve">Ferritin Calibration Kit
</t>
    </r>
    <r>
      <rPr>
        <sz val="9"/>
        <color theme="1"/>
        <rFont val="Calibri"/>
        <family val="2"/>
        <scheme val="minor"/>
      </rPr>
      <t>Roczne zużycie 2 opakowania = średnioroczne wykonanie ok. 1.600 badań</t>
    </r>
  </si>
  <si>
    <r>
      <t xml:space="preserve">HE4+ Reagent
</t>
    </r>
    <r>
      <rPr>
        <sz val="9"/>
        <color theme="1"/>
        <rFont val="Calibri"/>
        <family val="2"/>
        <scheme val="minor"/>
      </rPr>
      <t>Roczna wartość zamówienia 18.731,25 zł = średnioroczne wykonanie ok. 750 badań</t>
    </r>
  </si>
  <si>
    <r>
      <t xml:space="preserve">Ferritin Reagent
</t>
    </r>
    <r>
      <rPr>
        <sz val="9"/>
        <color theme="1"/>
        <rFont val="Calibri"/>
        <family val="2"/>
        <scheme val="minor"/>
      </rPr>
      <t>Roczna wartość zamówienia 17.882,09 zł = średnioroczne wykonanie ok. 1.600 badań</t>
    </r>
  </si>
  <si>
    <r>
      <t xml:space="preserve">HE4+ Control Kit
</t>
    </r>
    <r>
      <rPr>
        <sz val="9"/>
        <color theme="1"/>
        <rFont val="Calibri"/>
        <family val="2"/>
        <scheme val="minor"/>
      </rPr>
      <t>Roczne zużycie 1 opakowanie = średnioroczne wykonanie ok. 750 badań</t>
    </r>
  </si>
  <si>
    <r>
      <t xml:space="preserve">HE4+ Calibration Kit
</t>
    </r>
    <r>
      <rPr>
        <sz val="9"/>
        <color theme="1"/>
        <rFont val="Calibri"/>
        <family val="2"/>
        <scheme val="minor"/>
      </rPr>
      <t>Roczne zużycie 1 opakowanie = średnioroczne wykonanie ok. 750 badań</t>
    </r>
  </si>
  <si>
    <r>
      <t xml:space="preserve">HbA1c Reagent
</t>
    </r>
    <r>
      <rPr>
        <sz val="9"/>
        <color theme="1"/>
        <rFont val="Calibri"/>
        <family val="2"/>
        <scheme val="minor"/>
      </rPr>
      <t>Roczna wartość zamówienia 9.842,55 zł = średnioroczne wykonanie ok. 950 badań</t>
    </r>
  </si>
  <si>
    <r>
      <t xml:space="preserve">HBA1c Calibration Kit
</t>
    </r>
    <r>
      <rPr>
        <sz val="9"/>
        <color theme="1"/>
        <rFont val="Calibri"/>
        <family val="2"/>
        <scheme val="minor"/>
      </rPr>
      <t>Roczne zużycie 2 opakowania = średnioroczne wykonanie ok. 950 badań</t>
    </r>
  </si>
  <si>
    <r>
      <t xml:space="preserve">Folate Reagent
</t>
    </r>
    <r>
      <rPr>
        <sz val="9"/>
        <color theme="1"/>
        <rFont val="Calibri"/>
        <family val="2"/>
        <scheme val="minor"/>
      </rPr>
      <t>Roczna wartość zamówienia 13.273,74 zł = średnioroczne wykonanie ok. 800 badań</t>
    </r>
  </si>
  <si>
    <r>
      <t xml:space="preserve">Folate Calibration Kit
</t>
    </r>
    <r>
      <rPr>
        <sz val="9"/>
        <color theme="1"/>
        <rFont val="Calibri"/>
        <family val="2"/>
        <scheme val="minor"/>
      </rPr>
      <t>Roczne zużycie 1 opakowanie = średnioroczne wykonanie ok. 800 badań</t>
    </r>
  </si>
  <si>
    <r>
      <t xml:space="preserve">B12 Reagent
</t>
    </r>
    <r>
      <rPr>
        <sz val="9"/>
        <color theme="1"/>
        <rFont val="Calibri"/>
        <family val="2"/>
        <scheme val="minor"/>
      </rPr>
      <t>Roczna wartość zamówienia 6.846,70 zł = średnioroczne wykonanie ok. 550 badań</t>
    </r>
  </si>
  <si>
    <r>
      <t xml:space="preserve">Free PSA Reagent
</t>
    </r>
    <r>
      <rPr>
        <sz val="9"/>
        <color theme="1"/>
        <rFont val="Calibri"/>
        <family val="2"/>
        <scheme val="minor"/>
      </rPr>
      <t>Roczna wartość zamówienia 18.627,54 zł = średnioroczne wykonanie ok. 1.050 badań</t>
    </r>
  </si>
  <si>
    <r>
      <t xml:space="preserve">Total PSA Reagent
</t>
    </r>
    <r>
      <rPr>
        <sz val="9"/>
        <color theme="1"/>
        <rFont val="Calibri"/>
        <family val="2"/>
        <scheme val="minor"/>
      </rPr>
      <t>Roczna wartość zamówienia 27.490,91 zł = średnioroczne wykonanie ok. 2.800 badań</t>
    </r>
  </si>
  <si>
    <r>
      <t xml:space="preserve">SCC Reagent
</t>
    </r>
    <r>
      <rPr>
        <sz val="9"/>
        <color theme="1"/>
        <rFont val="Calibri"/>
        <family val="2"/>
        <scheme val="minor"/>
      </rPr>
      <t>Roczna wartość zamówienia 14.287,42 zł = średnioroczne wykonanie ok. 600 badań</t>
    </r>
  </si>
  <si>
    <r>
      <t xml:space="preserve">B12 Calibration
</t>
    </r>
    <r>
      <rPr>
        <sz val="9"/>
        <color theme="1"/>
        <rFont val="Calibri"/>
        <family val="2"/>
        <scheme val="minor"/>
      </rPr>
      <t>Roczne zużycie 2 opakowania = średnioroczne wykonanie ok. 550 badań</t>
    </r>
  </si>
  <si>
    <r>
      <t xml:space="preserve">Fre PSA Calibration Kit
</t>
    </r>
    <r>
      <rPr>
        <sz val="9"/>
        <color theme="1"/>
        <rFont val="Calibri"/>
        <family val="2"/>
        <scheme val="minor"/>
      </rPr>
      <t>Roczne zużycie 2 opakowania = średnioroczne wykonanie ok. 1.050 badań</t>
    </r>
  </si>
  <si>
    <r>
      <t xml:space="preserve">Total PSA Calibration Kit
</t>
    </r>
    <r>
      <rPr>
        <sz val="9"/>
        <color theme="1"/>
        <rFont val="Calibri"/>
        <family val="2"/>
        <scheme val="minor"/>
      </rPr>
      <t>Roczne zużycie 1 opakowanie = średnioroczne wykonanie ok. 2.800 badań</t>
    </r>
  </si>
  <si>
    <r>
      <t xml:space="preserve">SCC Calibration Kit
</t>
    </r>
    <r>
      <rPr>
        <sz val="9"/>
        <color theme="1"/>
        <rFont val="Calibri"/>
        <family val="2"/>
        <scheme val="minor"/>
      </rPr>
      <t>Roczne zużycie 1 opakowanie = średnioroczne wykonanie ok. 600 badań</t>
    </r>
  </si>
  <si>
    <r>
      <t xml:space="preserve">SCC Control Kit
</t>
    </r>
    <r>
      <rPr>
        <sz val="9"/>
        <color theme="1"/>
        <rFont val="Calibri"/>
        <family val="2"/>
        <scheme val="minor"/>
      </rPr>
      <t>Roczne zużycie 1 opakowanie = średnioroczne wykonanie ok. 600 badań</t>
    </r>
  </si>
  <si>
    <t>Wash concentrate</t>
  </si>
  <si>
    <t>Reaction Modules</t>
  </si>
  <si>
    <t>Light Check</t>
  </si>
  <si>
    <t>System Dubing Cleaning Solution</t>
  </si>
  <si>
    <t>MG-PMH-0283</t>
  </si>
  <si>
    <t>MG-PMH-0284</t>
  </si>
  <si>
    <t>MG-PMH-0285</t>
  </si>
  <si>
    <t>MG-PMH-0286</t>
  </si>
  <si>
    <t>MG-PMH-0287</t>
  </si>
  <si>
    <t>Starter Kit 1+2</t>
  </si>
  <si>
    <r>
      <t xml:space="preserve">SHBG Reagent
</t>
    </r>
    <r>
      <rPr>
        <sz val="9"/>
        <color theme="1"/>
        <rFont val="Calibri"/>
        <family val="2"/>
        <scheme val="minor"/>
      </rPr>
      <t>Roczna wartość zamówienia 2.557,33 zł = średnioroczne wykonanie ok. 100 badań</t>
    </r>
  </si>
  <si>
    <r>
      <t xml:space="preserve">Starter Kit 1+2
</t>
    </r>
    <r>
      <rPr>
        <sz val="9"/>
        <color theme="1"/>
        <rFont val="Calibri"/>
        <family val="2"/>
        <scheme val="minor"/>
      </rPr>
      <t>Roczne zużycie 1 opakowanie = średniorocznie 1.200 badań na aparacie</t>
    </r>
  </si>
  <si>
    <r>
      <t xml:space="preserve">Wash concentrate
</t>
    </r>
    <r>
      <rPr>
        <sz val="9"/>
        <color theme="1"/>
        <rFont val="Calibri"/>
        <family val="2"/>
        <scheme val="minor"/>
      </rPr>
      <t>Roczne zużycie 1 opakowanie = średniorocznie 1.200 badań na aparacie</t>
    </r>
  </si>
  <si>
    <r>
      <t xml:space="preserve">Reaction Modules
</t>
    </r>
    <r>
      <rPr>
        <sz val="9"/>
        <color theme="1"/>
        <rFont val="Calibri"/>
        <family val="2"/>
        <scheme val="minor"/>
      </rPr>
      <t>Roczne zużycie 1 opakowanie = średniorocznie 1.200 badań na aparacie</t>
    </r>
  </si>
  <si>
    <r>
      <t xml:space="preserve">Light Check
</t>
    </r>
    <r>
      <rPr>
        <sz val="9"/>
        <color theme="1"/>
        <rFont val="Calibri"/>
        <family val="2"/>
        <scheme val="minor"/>
      </rPr>
      <t>Roczne zużycie 1 opakowanie = średniorocznie 1.200 badań na aparacie</t>
    </r>
  </si>
  <si>
    <r>
      <t xml:space="preserve">System Dubing Cleaning Solution
</t>
    </r>
    <r>
      <rPr>
        <sz val="9"/>
        <color theme="1"/>
        <rFont val="Calibri"/>
        <family val="2"/>
        <scheme val="minor"/>
      </rPr>
      <t>Roczne zużycie 1 opakowanie = średniorocznie 1.200 badań na aparacie</t>
    </r>
  </si>
  <si>
    <t>ARO Reagent</t>
  </si>
  <si>
    <t>Do wyceny procedury przyjęto statystycznie  42 oznaczenia</t>
  </si>
  <si>
    <r>
      <t xml:space="preserve">ARO Reagent
</t>
    </r>
    <r>
      <rPr>
        <sz val="9"/>
        <color theme="1"/>
        <rFont val="Calibri"/>
        <family val="2"/>
        <scheme val="minor"/>
      </rPr>
      <t>1 zestaw = 80 badań</t>
    </r>
  </si>
  <si>
    <r>
      <t xml:space="preserve">Chromogranina A
</t>
    </r>
    <r>
      <rPr>
        <sz val="9"/>
        <color theme="1"/>
        <rFont val="Calibri"/>
        <family val="2"/>
        <scheme val="minor"/>
      </rPr>
      <t>1 zestaw = 80 badań</t>
    </r>
  </si>
  <si>
    <r>
      <t xml:space="preserve">NSE Reagent
</t>
    </r>
    <r>
      <rPr>
        <sz val="9"/>
        <color theme="1"/>
        <rFont val="Calibri"/>
        <family val="2"/>
        <scheme val="minor"/>
      </rPr>
      <t>1 zestaw = 76 badań</t>
    </r>
  </si>
  <si>
    <r>
      <t xml:space="preserve">TPA Reagent
</t>
    </r>
    <r>
      <rPr>
        <sz val="9"/>
        <color theme="1"/>
        <rFont val="Calibri"/>
        <family val="2"/>
        <scheme val="minor"/>
      </rPr>
      <t>1 zestaw = 78 badań</t>
    </r>
  </si>
  <si>
    <r>
      <t xml:space="preserve">Anti HBc Calibration Kit
</t>
    </r>
    <r>
      <rPr>
        <sz val="9"/>
        <color theme="1"/>
        <rFont val="Calibri"/>
        <family val="2"/>
        <scheme val="minor"/>
      </rPr>
      <t>Roczne zużycie 1 opakowanie = średnioroczne wykonanie ok. 250 badań</t>
    </r>
  </si>
  <si>
    <r>
      <t xml:space="preserve">Anti HBc IgM Control Kit
</t>
    </r>
    <r>
      <rPr>
        <sz val="9"/>
        <color theme="1"/>
        <rFont val="Calibri"/>
        <family val="2"/>
        <scheme val="minor"/>
      </rPr>
      <t>Roczne zużycie 1 opakowanie = średnioroczne wykonanie ok. 250 badań</t>
    </r>
  </si>
  <si>
    <t>Hbe Ag Control Kit</t>
  </si>
  <si>
    <t>Anti Hbe Control Kit</t>
  </si>
  <si>
    <t>HbsAg Control</t>
  </si>
  <si>
    <t>HbsAg Calibrator</t>
  </si>
  <si>
    <t>Przeciwciała Anty HBs</t>
  </si>
  <si>
    <r>
      <t xml:space="preserve">Hbe Ag
</t>
    </r>
    <r>
      <rPr>
        <sz val="9"/>
        <color theme="1"/>
        <rFont val="Calibri"/>
        <family val="2"/>
        <scheme val="minor"/>
      </rPr>
      <t>Roczna wartość zamówienia 7.263,77 zł = średnioroczne wykonanie ok. 400 badań</t>
    </r>
  </si>
  <si>
    <r>
      <t xml:space="preserve">Anti HCV Reagent
</t>
    </r>
    <r>
      <rPr>
        <sz val="9"/>
        <color theme="1"/>
        <rFont val="Calibri"/>
        <family val="2"/>
        <scheme val="minor"/>
      </rPr>
      <t>Roczna wartość zamówienia 51.172,53 zł = średnioroczne wykonanie ok. 5.000 badań</t>
    </r>
  </si>
  <si>
    <r>
      <t xml:space="preserve">Przeciwciała Anty HBs
</t>
    </r>
    <r>
      <rPr>
        <sz val="9"/>
        <color theme="1"/>
        <rFont val="Calibri"/>
        <family val="2"/>
        <scheme val="minor"/>
      </rPr>
      <t>Roczna wartość zamówienia 7.421,08 zł = średnioroczne wykonanie ok. 600 badań</t>
    </r>
  </si>
  <si>
    <r>
      <t xml:space="preserve">HbsAg Reagent
</t>
    </r>
    <r>
      <rPr>
        <sz val="9"/>
        <color theme="1"/>
        <rFont val="Calibri"/>
        <family val="2"/>
        <scheme val="minor"/>
      </rPr>
      <t>Roczna wartość zamówienia 28.426,47 zł = średnioroczne wykonanie ok. 6.500 badań</t>
    </r>
  </si>
  <si>
    <r>
      <t xml:space="preserve">Anty Hbe
</t>
    </r>
    <r>
      <rPr>
        <sz val="9"/>
        <color theme="1"/>
        <rFont val="Calibri"/>
        <family val="2"/>
        <scheme val="minor"/>
      </rPr>
      <t>Roczna wartość zamówienia 7.331,04 zł = średnioroczne wykonanie ok. 400 badań</t>
    </r>
  </si>
  <si>
    <r>
      <t xml:space="preserve">Hbe Ag Calibration Kit
</t>
    </r>
    <r>
      <rPr>
        <sz val="9"/>
        <color theme="1"/>
        <rFont val="Calibri"/>
        <family val="2"/>
        <scheme val="minor"/>
      </rPr>
      <t>Roczne zużycie 2 opakowania = średnioroczne wykonanie ok. 400 badań</t>
    </r>
  </si>
  <si>
    <r>
      <t xml:space="preserve">Hbe Ag Control Kit
</t>
    </r>
    <r>
      <rPr>
        <sz val="9"/>
        <color theme="1"/>
        <rFont val="Calibri"/>
        <family val="2"/>
        <scheme val="minor"/>
      </rPr>
      <t>Roczne zużycie 2 opakowania = średnioroczne wykonanie ok. 400 badań</t>
    </r>
  </si>
  <si>
    <r>
      <t xml:space="preserve">Anti Hbe Calibration Kit
</t>
    </r>
    <r>
      <rPr>
        <sz val="9"/>
        <color theme="1"/>
        <rFont val="Calibri"/>
        <family val="2"/>
        <scheme val="minor"/>
      </rPr>
      <t>Roczne zużycie 2 opakowania = średnioroczne wykonanie ok. 400 badań</t>
    </r>
  </si>
  <si>
    <r>
      <t xml:space="preserve">Anti Hbe Control Kit
</t>
    </r>
    <r>
      <rPr>
        <sz val="9"/>
        <color theme="1"/>
        <rFont val="Calibri"/>
        <family val="2"/>
        <scheme val="minor"/>
      </rPr>
      <t>Roczne zużycie 2 opakowania = średnioroczne wykonanie ok. 400 badań</t>
    </r>
  </si>
  <si>
    <r>
      <t xml:space="preserve">HbsAg Calibrator
</t>
    </r>
    <r>
      <rPr>
        <sz val="9"/>
        <color theme="1"/>
        <rFont val="Calibri"/>
        <family val="2"/>
        <scheme val="minor"/>
      </rPr>
      <t>Roczne zużycie 6 opakowań = średnioroczne wykonanie ok. 6.500 badań</t>
    </r>
  </si>
  <si>
    <r>
      <t xml:space="preserve">HbsAg Control
</t>
    </r>
    <r>
      <rPr>
        <sz val="9"/>
        <color theme="1"/>
        <rFont val="Calibri"/>
        <family val="2"/>
        <scheme val="minor"/>
      </rPr>
      <t>Roczne zużycie 6 opakowań = średnioroczne wykonanie ok. 6.500 badań</t>
    </r>
  </si>
  <si>
    <r>
      <t xml:space="preserve">Anti -HBs Calibration
</t>
    </r>
    <r>
      <rPr>
        <sz val="9"/>
        <color theme="1"/>
        <rFont val="Calibri"/>
        <family val="2"/>
        <scheme val="minor"/>
      </rPr>
      <t>Roczne zużycie 2 opakowania = średnioroczne wykonanie ok. 600 badań</t>
    </r>
  </si>
  <si>
    <r>
      <t xml:space="preserve">Anti -HBs Control Kit
</t>
    </r>
    <r>
      <rPr>
        <sz val="9"/>
        <color theme="1"/>
        <rFont val="Calibri"/>
        <family val="2"/>
        <scheme val="minor"/>
      </rPr>
      <t>Roczne zużycie 2 opakowania = średnioroczne wykonanie ok. 600 badań</t>
    </r>
  </si>
  <si>
    <r>
      <t xml:space="preserve">Anti - HCV Calibration
</t>
    </r>
    <r>
      <rPr>
        <sz val="9"/>
        <color theme="1"/>
        <rFont val="Calibri"/>
        <family val="2"/>
        <scheme val="minor"/>
      </rPr>
      <t>Roczne zużycie 6 opakowań = średnioroczne wykonanie ok. 5.000 badań</t>
    </r>
  </si>
  <si>
    <r>
      <t xml:space="preserve">Anti - HCV Control Kit
</t>
    </r>
    <r>
      <rPr>
        <sz val="9"/>
        <color theme="1"/>
        <rFont val="Calibri"/>
        <family val="2"/>
        <scheme val="minor"/>
      </rPr>
      <t>Roczne zużycie 6 opakowań = średnioroczne wykonanie ok. 5.000 badań</t>
    </r>
  </si>
  <si>
    <t>Do wyceny procedury przyjęto statystycznie  20 oznaczeń</t>
  </si>
  <si>
    <t>PMH-200-004</t>
  </si>
  <si>
    <t xml:space="preserve">Fartuch ochronny </t>
  </si>
  <si>
    <t>PMH-200-005</t>
  </si>
  <si>
    <t>PMH-200-006</t>
  </si>
  <si>
    <t>PMH-200-007</t>
  </si>
  <si>
    <t>PMH-200-008</t>
  </si>
  <si>
    <t>PMH-200-009</t>
  </si>
  <si>
    <t>PMH-200-010</t>
  </si>
  <si>
    <t>PMH-200-011</t>
  </si>
  <si>
    <t>PMH-200-012</t>
  </si>
  <si>
    <t>PMH-200-013</t>
  </si>
  <si>
    <t>PMH-200-014</t>
  </si>
  <si>
    <t>PMH-200-015</t>
  </si>
  <si>
    <t>Roczna wartość</t>
  </si>
  <si>
    <t>Półmaska FFP2 z zaworem</t>
  </si>
  <si>
    <t>Chusteczki Mikrozid senstive D+Wk</t>
  </si>
  <si>
    <t>Chusteczki Mikrozid z alkoholem D+Wk</t>
  </si>
  <si>
    <t>Końcówka do pipet autom. 100/200 ml żółta</t>
  </si>
  <si>
    <t>Maski chirurgiczne</t>
  </si>
  <si>
    <t>Rękawice bezpudrowe S, XS</t>
  </si>
  <si>
    <t>Rękawice bezpudrowe M</t>
  </si>
  <si>
    <t>Rekawice skin2 nitryl S</t>
  </si>
  <si>
    <t>Rękawice skin2 nitryl M</t>
  </si>
  <si>
    <t>Rekawice nit.bp sil. (jedwab) S, XS</t>
  </si>
  <si>
    <t>Rekawice nit.bp sil. (jedwab) M</t>
  </si>
  <si>
    <t>Mikrozid lique 1 L</t>
  </si>
  <si>
    <t>Maska ochronna z trokami</t>
  </si>
  <si>
    <t>PMH-200-016</t>
  </si>
  <si>
    <t>PMH-200-017</t>
  </si>
  <si>
    <t>PMH-200-018</t>
  </si>
  <si>
    <t>Chusteczki DRY&amp;WET Low Part.Dry Wipe</t>
  </si>
  <si>
    <t>Nazwa materiału</t>
  </si>
  <si>
    <t>Tabela 1</t>
  </si>
  <si>
    <t>Tabela zużycia materiałów, leków, środków spożywczych specjalnego przeznaczenia żywieniowego i wyrobów medycznych (koszty materiałowe)</t>
  </si>
  <si>
    <t>Tabela 2</t>
  </si>
  <si>
    <t>Tabela nakładu czasu pracy osób wykonujących procedurę
(koszty osobowe)</t>
  </si>
  <si>
    <t>Liczba procedur ogółem w roku</t>
  </si>
  <si>
    <t>Ilość zużyta na wykonanie procedur</t>
  </si>
  <si>
    <t xml:space="preserve">Pracownia Markerów i Hormonów - przykładowe ceny materiałów </t>
  </si>
  <si>
    <t>Cena brutto 
za jednostkę miarę</t>
  </si>
  <si>
    <t>Zestaw</t>
  </si>
  <si>
    <t>Opakowanie</t>
  </si>
  <si>
    <t>Sztuka</t>
  </si>
  <si>
    <t>Wartość roczna zakupu</t>
  </si>
  <si>
    <t>RAZEM materiały wspólne w przeliczeniu na 1 procedurę</t>
  </si>
  <si>
    <t>HBA1c Calibration Kit</t>
  </si>
  <si>
    <r>
      <t xml:space="preserve">Kalcytonina kontrola
</t>
    </r>
    <r>
      <rPr>
        <sz val="9"/>
        <color theme="1"/>
        <rFont val="Calibri"/>
        <family val="2"/>
        <scheme val="minor"/>
      </rPr>
      <t>Roczne zużycie 3 opakowania = średniorocznie 350 badań.</t>
    </r>
  </si>
  <si>
    <t>Pracownia Markerów i Hormonów - przykładowe materiały wspólne - ceny</t>
  </si>
  <si>
    <t>Łącznie jednostkowy koszt normatywny</t>
  </si>
  <si>
    <t>Ilość wykonań w miesiącu</t>
  </si>
  <si>
    <t>Całkowity koszt normatywny</t>
  </si>
  <si>
    <t>Wartość jednostki kalkulacyjnej</t>
  </si>
  <si>
    <t>Koszt wytworzenia procedury</t>
  </si>
  <si>
    <t>Łącznie koszt wytworzenia</t>
  </si>
  <si>
    <t>Tabela 1
Koszty materiałowe</t>
  </si>
  <si>
    <t>Tabela 2
Koszty osobowe</t>
  </si>
  <si>
    <t>6=4+5</t>
  </si>
  <si>
    <t>8=6x7</t>
  </si>
  <si>
    <t>10=6*9</t>
  </si>
  <si>
    <t>11=7*10</t>
  </si>
  <si>
    <t>Suma jednostek kalkulacyjnych</t>
  </si>
  <si>
    <t>Koszt wytworzenia Pracowni Markerów i Hormonów w miesiącu</t>
  </si>
  <si>
    <t>Pracownia Markerów i Hormonów - zestawienie jednostkowych kosztów wytworzenia przykładowych procedur laboratoryjnych</t>
  </si>
  <si>
    <t>Pracownia Markerów i Hormonów - przykładowe stawki wynagrodzeń personelu</t>
  </si>
  <si>
    <t>Data sporządzenia aktualizacji:</t>
  </si>
  <si>
    <t>Akceptacja osoby odpowiedzialnej po stronie wyceny kosztowej</t>
  </si>
  <si>
    <t>Akceptacja osoby odpowiedzialnej po stronie wyceny merytorycznej</t>
  </si>
  <si>
    <t>Data sporządzenia/aktualizacji:</t>
  </si>
  <si>
    <t>Akceptacja Kierownika OPK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</si>
</sst>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zł-415]_-;\-* #,##0.00\ [$zł-415]_-;_-* &quot;-&quot;??\ [$zł-415]_-;_-@_-"/>
    <numFmt numFmtId="165" formatCode="#,##0.0000\ &quot;zł&quot;"/>
    <numFmt numFmtId="166" formatCode="#,##0.00\ &quot;zł&quot;"/>
    <numFmt numFmtId="167" formatCode="_-* #,##0.000\ [$zł-415]_-;\-* #,##0.000\ [$zł-415]_-;_-* &quot;-&quot;??\ [$zł-415]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70C0"/>
      <name val="Calibri"/>
      <family val="2"/>
    </font>
    <font>
      <sz val="12"/>
      <color rgb="FF000000"/>
      <name val="+mn-cs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4" fillId="4" borderId="3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6" fontId="4" fillId="4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 wrapText="1"/>
    </xf>
    <xf numFmtId="165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6" fontId="2" fillId="5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4" fontId="2" fillId="6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0" fillId="5" borderId="1" xfId="0" applyNumberFormat="1" applyFill="1" applyBorder="1" applyAlignment="1">
      <alignment horizontal="right" vertical="center" wrapText="1"/>
    </xf>
    <xf numFmtId="0" fontId="0" fillId="6" borderId="1" xfId="0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0</xdr:row>
      <xdr:rowOff>9525</xdr:rowOff>
    </xdr:from>
    <xdr:to>
      <xdr:col>13</xdr:col>
      <xdr:colOff>28575</xdr:colOff>
      <xdr:row>10</xdr:row>
      <xdr:rowOff>152400</xdr:rowOff>
    </xdr:to>
    <xdr:pic>
      <xdr:nvPicPr>
        <xdr:cNvPr id="3" name="Obraz 2" descr="Symbole żółte i niebieski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9525"/>
          <a:ext cx="3114675" cy="20478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590550</xdr:colOff>
      <xdr:row>8</xdr:row>
      <xdr:rowOff>171450</xdr:rowOff>
    </xdr:from>
    <xdr:to>
      <xdr:col>13</xdr:col>
      <xdr:colOff>9525</xdr:colOff>
      <xdr:row>18</xdr:row>
      <xdr:rowOff>142875</xdr:rowOff>
    </xdr:to>
    <xdr:sp macro="" textlink="">
      <xdr:nvSpPr>
        <xdr:cNvPr id="8" name="Owal 7"/>
        <xdr:cNvSpPr/>
      </xdr:nvSpPr>
      <xdr:spPr>
        <a:xfrm>
          <a:off x="4857750" y="1695450"/>
          <a:ext cx="3076575" cy="1876425"/>
        </a:xfrm>
        <a:prstGeom prst="ellipse">
          <a:avLst/>
        </a:prstGeom>
        <a:solidFill>
          <a:srgbClr val="B8CCE5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endParaRPr lang="pl-PL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r>
            <a:rPr lang="pl-PL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OKRESOWE KONTROLE, KALIBRACJE, KONSERWACJE APARATÓW</a:t>
          </a:r>
        </a:p>
        <a:p>
          <a:pPr algn="ctr"/>
          <a:r>
            <a:rPr lang="pl-PL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JAK SKALKULOSWAĆ ICH KOSZT NA 1</a:t>
          </a:r>
          <a:r>
            <a:rPr lang="pl-PL" sz="11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PROCEDRĘ?</a:t>
          </a:r>
          <a:endParaRPr lang="pl-PL" sz="11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0</xdr:col>
      <xdr:colOff>476250</xdr:colOff>
      <xdr:row>20</xdr:row>
      <xdr:rowOff>38100</xdr:rowOff>
    </xdr:from>
    <xdr:to>
      <xdr:col>7</xdr:col>
      <xdr:colOff>171450</xdr:colOff>
      <xdr:row>38</xdr:row>
      <xdr:rowOff>104775</xdr:rowOff>
    </xdr:to>
    <xdr:sp macro="" textlink="">
      <xdr:nvSpPr>
        <xdr:cNvPr id="9" name="Dymek mowy: prostokąt z zaokrąglonymi rogami 8"/>
        <xdr:cNvSpPr/>
      </xdr:nvSpPr>
      <xdr:spPr>
        <a:xfrm>
          <a:off x="476250" y="3848100"/>
          <a:ext cx="3962400" cy="3495675"/>
        </a:xfrm>
        <a:prstGeom prst="wedgeRoundRectCallout">
          <a:avLst/>
        </a:prstGeom>
        <a:solidFill>
          <a:srgbClr val="FFFFFF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pl-PL" sz="1400" b="1">
              <a:solidFill>
                <a:sysClr val="windowText" lastClr="000000"/>
              </a:solidFill>
            </a:rPr>
            <a:t>CODZIENNA KONTROLA APARATÓW</a:t>
          </a:r>
        </a:p>
        <a:p>
          <a:pPr algn="l"/>
          <a:endParaRPr lang="pl-PL" sz="1100" b="1">
            <a:solidFill>
              <a:sysClr val="windowText" lastClr="000000"/>
            </a:solidFill>
          </a:endParaRPr>
        </a:p>
        <a:p>
          <a:pPr algn="l"/>
          <a:r>
            <a:rPr lang="pl-PL" sz="1100" b="0">
              <a:solidFill>
                <a:sysClr val="windowText" lastClr="000000"/>
              </a:solidFill>
            </a:rPr>
            <a:t>1.</a:t>
          </a:r>
          <a:r>
            <a:rPr lang="pl-PL" sz="1100" b="0" baseline="0">
              <a:solidFill>
                <a:sysClr val="windowText" lastClr="000000"/>
              </a:solidFill>
            </a:rPr>
            <a:t> </a:t>
          </a:r>
          <a:r>
            <a:rPr lang="pl-PL" sz="1200" b="0" baseline="0">
              <a:solidFill>
                <a:sysClr val="windowText" lastClr="000000"/>
              </a:solidFill>
            </a:rPr>
            <a:t>Wybór właściwej karty kontroli na dany dzień.</a:t>
          </a:r>
        </a:p>
        <a:p>
          <a:pPr algn="l"/>
          <a:r>
            <a:rPr lang="pl-PL" sz="1200" b="0" baseline="0">
              <a:solidFill>
                <a:sysClr val="windowText" lastClr="000000"/>
              </a:solidFill>
            </a:rPr>
            <a:t>2. Przygotowanie próbek kontrolnych.</a:t>
          </a:r>
        </a:p>
        <a:p>
          <a:pPr algn="l"/>
          <a:r>
            <a:rPr lang="pl-PL" sz="1200" b="0" baseline="0">
              <a:solidFill>
                <a:sysClr val="windowText" lastClr="000000"/>
              </a:solidFill>
            </a:rPr>
            <a:t>3. Przygotowanie kontroli własnej dla wybranych oznaczeń</a:t>
          </a:r>
        </a:p>
        <a:p>
          <a:pPr algn="l"/>
          <a:r>
            <a:rPr lang="pl-PL" sz="1200" b="0" baseline="0">
              <a:solidFill>
                <a:sysClr val="windowText" lastClr="000000"/>
              </a:solidFill>
            </a:rPr>
            <a:t>4. Wpisanie kontroli do aparatu i włożenie próbek.</a:t>
          </a:r>
        </a:p>
        <a:p>
          <a:pPr algn="l"/>
          <a:r>
            <a:rPr lang="pl-PL" sz="1200" b="0" baseline="0">
              <a:solidFill>
                <a:sysClr val="windowText" lastClr="000000"/>
              </a:solidFill>
            </a:rPr>
            <a:t>5. Sprawdzenie wyników kontroli i uzupełnienie wyników w kartach kontroli.</a:t>
          </a:r>
        </a:p>
        <a:p>
          <a:pPr algn="l"/>
          <a:r>
            <a:rPr lang="pl-PL" sz="1200" b="0" baseline="0">
              <a:solidFill>
                <a:sysClr val="windowText" lastClr="000000"/>
              </a:solidFill>
            </a:rPr>
            <a:t>6. Zaimportowanie danych do Systemu Jakości.</a:t>
          </a:r>
        </a:p>
        <a:p>
          <a:pPr algn="l"/>
          <a:endParaRPr lang="pl-PL" sz="1200" b="0" i="1" baseline="0">
            <a:solidFill>
              <a:srgbClr val="0070C0"/>
            </a:solidFill>
          </a:endParaRPr>
        </a:p>
      </xdr:txBody>
    </xdr:sp>
    <xdr:clientData/>
  </xdr:twoCellAnchor>
  <xdr:twoCellAnchor>
    <xdr:from>
      <xdr:col>8</xdr:col>
      <xdr:colOff>152400</xdr:colOff>
      <xdr:row>19</xdr:row>
      <xdr:rowOff>171450</xdr:rowOff>
    </xdr:from>
    <xdr:to>
      <xdr:col>14</xdr:col>
      <xdr:colOff>476250</xdr:colOff>
      <xdr:row>38</xdr:row>
      <xdr:rowOff>95250</xdr:rowOff>
    </xdr:to>
    <xdr:sp macro="" textlink="">
      <xdr:nvSpPr>
        <xdr:cNvPr id="10" name="Dymek mowy: prostokąt z zaokrąglonymi rogami 9"/>
        <xdr:cNvSpPr/>
      </xdr:nvSpPr>
      <xdr:spPr>
        <a:xfrm>
          <a:off x="5029200" y="3790950"/>
          <a:ext cx="3981450" cy="3543300"/>
        </a:xfrm>
        <a:prstGeom prst="wedgeRoundRectCallout">
          <a:avLst/>
        </a:prstGeom>
        <a:solidFill>
          <a:srgbClr val="FFFFFF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pl-PL" sz="1400" b="1">
              <a:solidFill>
                <a:sysClr val="windowText" lastClr="000000"/>
              </a:solidFill>
            </a:rPr>
            <a:t>KALIBRACJA APARATÓW - 3</a:t>
          </a:r>
          <a:r>
            <a:rPr lang="pl-PL" sz="1400" b="1" baseline="0">
              <a:solidFill>
                <a:sysClr val="windowText" lastClr="000000"/>
              </a:solidFill>
            </a:rPr>
            <a:t> x w TYGODNIU</a:t>
          </a:r>
        </a:p>
        <a:p>
          <a:pPr algn="l"/>
          <a:endParaRPr lang="pl-PL" sz="1400" b="1" baseline="0">
            <a:solidFill>
              <a:sysClr val="windowText" lastClr="000000"/>
            </a:solidFill>
          </a:endParaRPr>
        </a:p>
        <a:p>
          <a:pPr algn="l"/>
          <a:r>
            <a:rPr lang="pl-PL" sz="1100" b="0">
              <a:solidFill>
                <a:sysClr val="windowText" lastClr="000000"/>
              </a:solidFill>
            </a:rPr>
            <a:t>1. </a:t>
          </a:r>
          <a:r>
            <a:rPr lang="pl-PL" sz="1200" b="0">
              <a:solidFill>
                <a:sysClr val="windowText" lastClr="000000"/>
              </a:solidFill>
            </a:rPr>
            <a:t>Rozpuszczenie kalibratorów i wprowadzenie do aparatu.</a:t>
          </a:r>
        </a:p>
        <a:p>
          <a:pPr algn="l"/>
          <a:r>
            <a:rPr lang="pl-PL" sz="1200" b="0">
              <a:solidFill>
                <a:sysClr val="windowText" lastClr="000000"/>
              </a:solidFill>
            </a:rPr>
            <a:t>2. Oklejenie probówki i rozlanie gotowych kalibratorów.</a:t>
          </a:r>
        </a:p>
        <a:p>
          <a:pPr algn="l"/>
          <a:r>
            <a:rPr lang="pl-PL" sz="1200" b="0">
              <a:solidFill>
                <a:sysClr val="windowText" lastClr="000000"/>
              </a:solidFill>
            </a:rPr>
            <a:t>3. Przygotowanie trzech poziomów kontroli.</a:t>
          </a:r>
        </a:p>
        <a:p>
          <a:pPr algn="l"/>
          <a:r>
            <a:rPr lang="pl-PL" sz="1200" b="0">
              <a:solidFill>
                <a:sysClr val="windowText" lastClr="000000"/>
              </a:solidFill>
            </a:rPr>
            <a:t>4. Wstawienie odczynników kontrolnych i kalibratorów do aparatu.</a:t>
          </a:r>
        </a:p>
        <a:p>
          <a:pPr algn="l"/>
          <a:r>
            <a:rPr lang="pl-PL" sz="1200" b="0">
              <a:solidFill>
                <a:sysClr val="windowText" lastClr="000000"/>
              </a:solidFill>
            </a:rPr>
            <a:t>5. Wydruk raportu z kalibracji i kontroli.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6. Sprawdzenie wyników kontroli i uzupełnienie wyników w kartach kontroli.</a:t>
          </a:r>
          <a:endParaRPr lang="pl-PL" sz="1200">
            <a:solidFill>
              <a:sysClr val="windowText" lastClr="000000"/>
            </a:solidFill>
            <a:effectLst/>
          </a:endParaRPr>
        </a:p>
        <a:p>
          <a:r>
            <a:rPr lang="pl-PL" sz="1200" b="0">
              <a:solidFill>
                <a:sysClr val="windowText" lastClr="000000"/>
              </a:solidFill>
            </a:rPr>
            <a:t>7. Przesłąnie danych do systemu kontroli jakości. </a:t>
          </a:r>
        </a:p>
        <a:p>
          <a:endParaRPr lang="pl-PL" sz="1200" b="0">
            <a:solidFill>
              <a:srgbClr val="0070C0"/>
            </a:solidFill>
          </a:endParaRPr>
        </a:p>
      </xdr:txBody>
    </xdr:sp>
    <xdr:clientData/>
  </xdr:twoCellAnchor>
  <xdr:twoCellAnchor>
    <xdr:from>
      <xdr:col>15</xdr:col>
      <xdr:colOff>457200</xdr:colOff>
      <xdr:row>19</xdr:row>
      <xdr:rowOff>142875</xdr:rowOff>
    </xdr:from>
    <xdr:to>
      <xdr:col>22</xdr:col>
      <xdr:colOff>209550</xdr:colOff>
      <xdr:row>38</xdr:row>
      <xdr:rowOff>76200</xdr:rowOff>
    </xdr:to>
    <xdr:sp macro="" textlink="">
      <xdr:nvSpPr>
        <xdr:cNvPr id="11" name="Dymek mowy: prostokąt z zaokrąglonymi rogami 10"/>
        <xdr:cNvSpPr/>
      </xdr:nvSpPr>
      <xdr:spPr>
        <a:xfrm>
          <a:off x="9601200" y="3762375"/>
          <a:ext cx="4019550" cy="3552825"/>
        </a:xfrm>
        <a:prstGeom prst="wedgeRoundRectCallout">
          <a:avLst/>
        </a:prstGeom>
        <a:solidFill>
          <a:srgbClr val="FFFFFF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pl-PL" sz="1400" b="1">
              <a:solidFill>
                <a:sysClr val="windowText" lastClr="000000"/>
              </a:solidFill>
            </a:rPr>
            <a:t>KONSERWACJE APARATÓW - 1</a:t>
          </a:r>
          <a:r>
            <a:rPr lang="pl-PL" sz="1400" b="1" baseline="0">
              <a:solidFill>
                <a:sysClr val="windowText" lastClr="000000"/>
              </a:solidFill>
            </a:rPr>
            <a:t> x w TYGODNIU</a:t>
          </a:r>
        </a:p>
        <a:p>
          <a:pPr algn="l"/>
          <a:endParaRPr lang="pl-PL" sz="1400" b="1" baseline="0">
            <a:solidFill>
              <a:sysClr val="windowText" lastClr="000000"/>
            </a:solidFill>
          </a:endParaRPr>
        </a:p>
        <a:p>
          <a:pPr algn="l"/>
          <a:endParaRPr lang="pl-PL" sz="1400" b="1">
            <a:solidFill>
              <a:sysClr val="windowText" lastClr="000000"/>
            </a:solidFill>
          </a:endParaRPr>
        </a:p>
        <a:p>
          <a:pPr algn="l"/>
          <a:r>
            <a:rPr lang="pl-PL" sz="1200" b="0">
              <a:solidFill>
                <a:sysClr val="windowText" lastClr="000000"/>
              </a:solidFill>
            </a:rPr>
            <a:t>1. Wymiana filtrów.</a:t>
          </a:r>
        </a:p>
        <a:p>
          <a:pPr algn="l"/>
          <a:r>
            <a:rPr lang="pl-PL" sz="1200" b="0">
              <a:solidFill>
                <a:sysClr val="windowText" lastClr="000000"/>
              </a:solidFill>
            </a:rPr>
            <a:t>2. Mycie</a:t>
          </a:r>
          <a:r>
            <a:rPr lang="pl-PL" sz="1200" b="0" baseline="0">
              <a:solidFill>
                <a:sysClr val="windowText" lastClr="000000"/>
              </a:solidFill>
            </a:rPr>
            <a:t> i </a:t>
          </a:r>
          <a:r>
            <a:rPr lang="pl-PL" sz="1200" b="0">
              <a:solidFill>
                <a:sysClr val="windowText" lastClr="000000"/>
              </a:solidFill>
            </a:rPr>
            <a:t>konserwacja igieł.</a:t>
          </a:r>
        </a:p>
        <a:p>
          <a:pPr algn="l"/>
          <a:r>
            <a:rPr lang="pl-PL" sz="1200" b="0">
              <a:solidFill>
                <a:sysClr val="windowText" lastClr="000000"/>
              </a:solidFill>
            </a:rPr>
            <a:t>3. Drukowanie raportu i uzupełnienie dokumentacji aparatu.</a:t>
          </a:r>
        </a:p>
        <a:p>
          <a:pPr algn="l"/>
          <a:endParaRPr lang="pl-PL" sz="1400" b="1">
            <a:solidFill>
              <a:sysClr val="windowText" lastClr="000000"/>
            </a:solidFill>
          </a:endParaRPr>
        </a:p>
        <a:p>
          <a:endParaRPr lang="pl-PL" sz="1200" b="1">
            <a:solidFill>
              <a:srgbClr val="0070C0"/>
            </a:solidFill>
          </a:endParaRPr>
        </a:p>
      </xdr:txBody>
    </xdr:sp>
    <xdr:clientData/>
  </xdr:twoCellAnchor>
  <xdr:twoCellAnchor>
    <xdr:from>
      <xdr:col>6</xdr:col>
      <xdr:colOff>171450</xdr:colOff>
      <xdr:row>44</xdr:row>
      <xdr:rowOff>0</xdr:rowOff>
    </xdr:from>
    <xdr:to>
      <xdr:col>15</xdr:col>
      <xdr:colOff>285750</xdr:colOff>
      <xdr:row>56</xdr:row>
      <xdr:rowOff>161925</xdr:rowOff>
    </xdr:to>
    <xdr:sp macro="" textlink="">
      <xdr:nvSpPr>
        <xdr:cNvPr id="7" name="Owal 6"/>
        <xdr:cNvSpPr/>
      </xdr:nvSpPr>
      <xdr:spPr>
        <a:xfrm>
          <a:off x="3829050" y="8382000"/>
          <a:ext cx="5600700" cy="2447925"/>
        </a:xfrm>
        <a:prstGeom prst="ellipse">
          <a:avLst/>
        </a:prstGeom>
        <a:solidFill>
          <a:srgbClr val="B8CCE5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endParaRPr lang="pl-PL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</xdr:col>
      <xdr:colOff>352425</xdr:colOff>
      <xdr:row>49</xdr:row>
      <xdr:rowOff>152400</xdr:rowOff>
    </xdr:from>
    <xdr:to>
      <xdr:col>14</xdr:col>
      <xdr:colOff>38100</xdr:colOff>
      <xdr:row>50</xdr:row>
      <xdr:rowOff>9525</xdr:rowOff>
    </xdr:to>
    <xdr:cxnSp macro="">
      <xdr:nvCxnSpPr>
        <xdr:cNvPr id="4" name="Łącznik prosty 3"/>
        <xdr:cNvCxnSpPr/>
      </xdr:nvCxnSpPr>
      <xdr:spPr>
        <a:xfrm>
          <a:off x="4619625" y="9486900"/>
          <a:ext cx="3952875" cy="47625"/>
        </a:xfrm>
        <a:prstGeom prst="line">
          <a:avLst/>
        </a:prstGeom>
        <a:ln w="28575"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46</xdr:row>
      <xdr:rowOff>142875</xdr:rowOff>
    </xdr:from>
    <xdr:to>
      <xdr:col>14</xdr:col>
      <xdr:colOff>9525</xdr:colOff>
      <xdr:row>49</xdr:row>
      <xdr:rowOff>47625</xdr:rowOff>
    </xdr:to>
    <xdr:sp macro="" textlink="">
      <xdr:nvSpPr>
        <xdr:cNvPr id="6" name="pole tekstowe 5"/>
        <xdr:cNvSpPr txBox="1"/>
      </xdr:nvSpPr>
      <xdr:spPr>
        <a:xfrm>
          <a:off x="4581525" y="8905875"/>
          <a:ext cx="3962400" cy="4762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/>
            <a:t>Średni czas trwania czynności x liczba aparatów x liczba zaangażowanych pracowników</a:t>
          </a:r>
        </a:p>
      </xdr:txBody>
    </xdr:sp>
    <xdr:clientData/>
  </xdr:twoCellAnchor>
  <xdr:twoCellAnchor>
    <xdr:from>
      <xdr:col>7</xdr:col>
      <xdr:colOff>295275</xdr:colOff>
      <xdr:row>50</xdr:row>
      <xdr:rowOff>123825</xdr:rowOff>
    </xdr:from>
    <xdr:to>
      <xdr:col>14</xdr:col>
      <xdr:colOff>19050</xdr:colOff>
      <xdr:row>52</xdr:row>
      <xdr:rowOff>66675</xdr:rowOff>
    </xdr:to>
    <xdr:sp macro="" textlink="">
      <xdr:nvSpPr>
        <xdr:cNvPr id="12" name="pole tekstowe 11"/>
        <xdr:cNvSpPr txBox="1"/>
      </xdr:nvSpPr>
      <xdr:spPr>
        <a:xfrm>
          <a:off x="4562475" y="9648825"/>
          <a:ext cx="3990975" cy="3238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/>
            <a:t>Liczba badań wykonanych w danym okresie</a:t>
          </a:r>
          <a:r>
            <a:rPr lang="pl-PL" sz="1100" b="1" baseline="0"/>
            <a:t> na aparatach</a:t>
          </a:r>
          <a:endParaRPr lang="pl-PL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AB7F7-C08B-4604-B4DC-2543A8D40502}">
  <dimension ref="A1:D71"/>
  <sheetViews>
    <sheetView workbookViewId="0" topLeftCell="A61">
      <selection activeCell="C71" sqref="C71"/>
    </sheetView>
  </sheetViews>
  <sheetFormatPr defaultColWidth="9.140625" defaultRowHeight="15"/>
  <cols>
    <col min="1" max="1" width="5.140625" style="1" customWidth="1"/>
    <col min="2" max="2" width="38.28125" style="1" customWidth="1"/>
    <col min="3" max="3" width="56.28125" style="1" customWidth="1"/>
    <col min="4" max="4" width="16.421875" style="1" customWidth="1"/>
    <col min="5" max="16384" width="8.8515625" style="1" customWidth="1"/>
  </cols>
  <sheetData>
    <row r="1" spans="1:3" ht="31.2" customHeight="1">
      <c r="A1" s="103" t="s">
        <v>131</v>
      </c>
      <c r="B1" s="103"/>
      <c r="C1" s="103"/>
    </row>
    <row r="2" spans="1:3" ht="34.8" customHeight="1">
      <c r="A2" s="76" t="s">
        <v>2</v>
      </c>
      <c r="B2" s="76" t="s">
        <v>1</v>
      </c>
      <c r="C2" s="76" t="s">
        <v>0</v>
      </c>
    </row>
    <row r="3" spans="1:4" ht="19.2" customHeight="1">
      <c r="A3" s="104" t="s">
        <v>3</v>
      </c>
      <c r="B3" s="104"/>
      <c r="C3" s="104"/>
      <c r="D3" s="3"/>
    </row>
    <row r="4" spans="1:3" ht="19.2" customHeight="1">
      <c r="A4" s="77">
        <v>1</v>
      </c>
      <c r="B4" s="78" t="s">
        <v>4</v>
      </c>
      <c r="C4" s="78" t="s">
        <v>5</v>
      </c>
    </row>
    <row r="5" spans="1:3" ht="19.2" customHeight="1">
      <c r="A5" s="77">
        <v>2</v>
      </c>
      <c r="B5" s="78" t="s">
        <v>6</v>
      </c>
      <c r="C5" s="78" t="s">
        <v>7</v>
      </c>
    </row>
    <row r="6" spans="1:3" ht="19.2" customHeight="1">
      <c r="A6" s="77">
        <v>3</v>
      </c>
      <c r="B6" s="78" t="s">
        <v>8</v>
      </c>
      <c r="C6" s="78" t="s">
        <v>9</v>
      </c>
    </row>
    <row r="7" spans="1:3" ht="19.2" customHeight="1">
      <c r="A7" s="77">
        <v>4</v>
      </c>
      <c r="B7" s="78" t="s">
        <v>10</v>
      </c>
      <c r="C7" s="78" t="s">
        <v>11</v>
      </c>
    </row>
    <row r="8" spans="1:3" ht="19.2" customHeight="1">
      <c r="A8" s="77">
        <v>5</v>
      </c>
      <c r="B8" s="78" t="s">
        <v>12</v>
      </c>
      <c r="C8" s="78" t="s">
        <v>13</v>
      </c>
    </row>
    <row r="9" spans="1:3" ht="19.2" customHeight="1">
      <c r="A9" s="77">
        <v>6</v>
      </c>
      <c r="B9" s="78" t="s">
        <v>14</v>
      </c>
      <c r="C9" s="78" t="s">
        <v>15</v>
      </c>
    </row>
    <row r="10" spans="1:3" ht="19.2" customHeight="1">
      <c r="A10" s="77">
        <v>7</v>
      </c>
      <c r="B10" s="78" t="s">
        <v>16</v>
      </c>
      <c r="C10" s="78" t="s">
        <v>17</v>
      </c>
    </row>
    <row r="11" spans="1:3" ht="19.2" customHeight="1">
      <c r="A11" s="77">
        <v>8</v>
      </c>
      <c r="B11" s="78" t="s">
        <v>18</v>
      </c>
      <c r="C11" s="78" t="s">
        <v>19</v>
      </c>
    </row>
    <row r="12" spans="1:3" ht="19.2" customHeight="1">
      <c r="A12" s="77">
        <v>9</v>
      </c>
      <c r="B12" s="78" t="s">
        <v>20</v>
      </c>
      <c r="C12" s="78" t="s">
        <v>21</v>
      </c>
    </row>
    <row r="13" spans="1:3" ht="19.2" customHeight="1">
      <c r="A13" s="77">
        <v>10</v>
      </c>
      <c r="B13" s="78" t="s">
        <v>22</v>
      </c>
      <c r="C13" s="78" t="s">
        <v>23</v>
      </c>
    </row>
    <row r="14" spans="1:3" ht="19.2" customHeight="1">
      <c r="A14" s="77">
        <v>11</v>
      </c>
      <c r="B14" s="78" t="s">
        <v>24</v>
      </c>
      <c r="C14" s="78" t="s">
        <v>25</v>
      </c>
    </row>
    <row r="15" spans="1:3" ht="19.2" customHeight="1">
      <c r="A15" s="77">
        <v>12</v>
      </c>
      <c r="B15" s="78" t="s">
        <v>26</v>
      </c>
      <c r="C15" s="78" t="s">
        <v>27</v>
      </c>
    </row>
    <row r="16" spans="1:3" ht="19.2" customHeight="1">
      <c r="A16" s="77">
        <v>13</v>
      </c>
      <c r="B16" s="78" t="s">
        <v>28</v>
      </c>
      <c r="C16" s="78" t="s">
        <v>29</v>
      </c>
    </row>
    <row r="17" spans="1:3" ht="19.2" customHeight="1">
      <c r="A17" s="77">
        <v>14</v>
      </c>
      <c r="B17" s="78" t="s">
        <v>30</v>
      </c>
      <c r="C17" s="78" t="s">
        <v>31</v>
      </c>
    </row>
    <row r="18" spans="1:3" ht="19.2" customHeight="1">
      <c r="A18" s="77">
        <v>15</v>
      </c>
      <c r="B18" s="78" t="s">
        <v>32</v>
      </c>
      <c r="C18" s="78" t="s">
        <v>33</v>
      </c>
    </row>
    <row r="19" spans="1:4" ht="19.2" customHeight="1">
      <c r="A19" s="104" t="s">
        <v>34</v>
      </c>
      <c r="B19" s="104"/>
      <c r="C19" s="104"/>
      <c r="D19" s="3"/>
    </row>
    <row r="20" spans="1:3" ht="19.2" customHeight="1">
      <c r="A20" s="77">
        <v>16</v>
      </c>
      <c r="B20" s="78" t="s">
        <v>35</v>
      </c>
      <c r="C20" s="78" t="s">
        <v>36</v>
      </c>
    </row>
    <row r="21" spans="1:3" ht="19.2" customHeight="1">
      <c r="A21" s="77">
        <v>17</v>
      </c>
      <c r="B21" s="78" t="s">
        <v>37</v>
      </c>
      <c r="C21" s="78" t="s">
        <v>38</v>
      </c>
    </row>
    <row r="22" spans="1:3" ht="19.2" customHeight="1">
      <c r="A22" s="77">
        <v>18</v>
      </c>
      <c r="B22" s="78" t="s">
        <v>39</v>
      </c>
      <c r="C22" s="78" t="s">
        <v>40</v>
      </c>
    </row>
    <row r="23" spans="1:3" ht="19.2" customHeight="1">
      <c r="A23" s="77">
        <v>19</v>
      </c>
      <c r="B23" s="78" t="s">
        <v>41</v>
      </c>
      <c r="C23" s="78" t="s">
        <v>42</v>
      </c>
    </row>
    <row r="24" spans="1:3" ht="19.2" customHeight="1">
      <c r="A24" s="77">
        <v>20</v>
      </c>
      <c r="B24" s="78" t="s">
        <v>43</v>
      </c>
      <c r="C24" s="78" t="s">
        <v>44</v>
      </c>
    </row>
    <row r="25" spans="1:3" ht="19.2" customHeight="1">
      <c r="A25" s="77">
        <v>21</v>
      </c>
      <c r="B25" s="78" t="s">
        <v>45</v>
      </c>
      <c r="C25" s="78" t="s">
        <v>46</v>
      </c>
    </row>
    <row r="26" spans="1:3" ht="19.2" customHeight="1">
      <c r="A26" s="77">
        <v>22</v>
      </c>
      <c r="B26" s="78" t="s">
        <v>47</v>
      </c>
      <c r="C26" s="78" t="s">
        <v>48</v>
      </c>
    </row>
    <row r="27" spans="1:3" ht="19.2" customHeight="1">
      <c r="A27" s="77">
        <v>23</v>
      </c>
      <c r="B27" s="78" t="s">
        <v>49</v>
      </c>
      <c r="C27" s="78" t="s">
        <v>50</v>
      </c>
    </row>
    <row r="28" spans="1:3" ht="19.2" customHeight="1">
      <c r="A28" s="77">
        <v>24</v>
      </c>
      <c r="B28" s="78" t="s">
        <v>51</v>
      </c>
      <c r="C28" s="78" t="s">
        <v>52</v>
      </c>
    </row>
    <row r="29" spans="1:3" ht="19.2" customHeight="1">
      <c r="A29" s="77">
        <v>25</v>
      </c>
      <c r="B29" s="78" t="s">
        <v>53</v>
      </c>
      <c r="C29" s="78" t="s">
        <v>54</v>
      </c>
    </row>
    <row r="30" spans="1:3" ht="19.2" customHeight="1">
      <c r="A30" s="77">
        <v>26</v>
      </c>
      <c r="B30" s="78" t="s">
        <v>55</v>
      </c>
      <c r="C30" s="78" t="s">
        <v>56</v>
      </c>
    </row>
    <row r="31" spans="1:3" ht="19.2" customHeight="1">
      <c r="A31" s="77">
        <v>27</v>
      </c>
      <c r="B31" s="78" t="s">
        <v>57</v>
      </c>
      <c r="C31" s="78" t="s">
        <v>58</v>
      </c>
    </row>
    <row r="32" spans="1:3" ht="19.2" customHeight="1">
      <c r="A32" s="77">
        <v>28</v>
      </c>
      <c r="B32" s="78" t="s">
        <v>59</v>
      </c>
      <c r="C32" s="78" t="s">
        <v>60</v>
      </c>
    </row>
    <row r="33" spans="1:3" ht="19.2" customHeight="1">
      <c r="A33" s="77">
        <v>29</v>
      </c>
      <c r="B33" s="78" t="s">
        <v>61</v>
      </c>
      <c r="C33" s="78" t="s">
        <v>62</v>
      </c>
    </row>
    <row r="34" spans="1:4" ht="19.2" customHeight="1">
      <c r="A34" s="104" t="s">
        <v>63</v>
      </c>
      <c r="B34" s="104"/>
      <c r="C34" s="104"/>
      <c r="D34" s="3"/>
    </row>
    <row r="35" spans="1:3" ht="19.2" customHeight="1">
      <c r="A35" s="77">
        <v>30</v>
      </c>
      <c r="B35" s="78" t="s">
        <v>64</v>
      </c>
      <c r="C35" s="78" t="s">
        <v>65</v>
      </c>
    </row>
    <row r="36" spans="1:3" ht="19.2" customHeight="1">
      <c r="A36" s="77">
        <v>31</v>
      </c>
      <c r="B36" s="78" t="s">
        <v>66</v>
      </c>
      <c r="C36" s="78" t="s">
        <v>67</v>
      </c>
    </row>
    <row r="37" spans="1:3" ht="19.2" customHeight="1">
      <c r="A37" s="77">
        <v>32</v>
      </c>
      <c r="B37" s="78" t="s">
        <v>68</v>
      </c>
      <c r="C37" s="78" t="s">
        <v>69</v>
      </c>
    </row>
    <row r="38" spans="1:3" ht="19.2" customHeight="1">
      <c r="A38" s="77">
        <v>33</v>
      </c>
      <c r="B38" s="78" t="s">
        <v>70</v>
      </c>
      <c r="C38" s="78" t="s">
        <v>71</v>
      </c>
    </row>
    <row r="39" spans="1:3" ht="19.2" customHeight="1">
      <c r="A39" s="77">
        <v>34</v>
      </c>
      <c r="B39" s="78" t="s">
        <v>72</v>
      </c>
      <c r="C39" s="78" t="s">
        <v>73</v>
      </c>
    </row>
    <row r="40" spans="1:3" ht="19.2" customHeight="1">
      <c r="A40" s="77">
        <v>35</v>
      </c>
      <c r="B40" s="78" t="s">
        <v>74</v>
      </c>
      <c r="C40" s="78" t="s">
        <v>75</v>
      </c>
    </row>
    <row r="41" spans="1:3" ht="19.2" customHeight="1">
      <c r="A41" s="77">
        <v>36</v>
      </c>
      <c r="B41" s="78" t="s">
        <v>76</v>
      </c>
      <c r="C41" s="78" t="s">
        <v>77</v>
      </c>
    </row>
    <row r="42" spans="1:3" ht="19.2" customHeight="1">
      <c r="A42" s="77">
        <v>37</v>
      </c>
      <c r="B42" s="78" t="s">
        <v>78</v>
      </c>
      <c r="C42" s="78" t="s">
        <v>79</v>
      </c>
    </row>
    <row r="43" spans="1:3" ht="19.2" customHeight="1">
      <c r="A43" s="77">
        <v>38</v>
      </c>
      <c r="B43" s="78" t="s">
        <v>80</v>
      </c>
      <c r="C43" s="78" t="s">
        <v>81</v>
      </c>
    </row>
    <row r="44" spans="1:3" ht="19.2" customHeight="1">
      <c r="A44" s="77">
        <v>39</v>
      </c>
      <c r="B44" s="78" t="s">
        <v>82</v>
      </c>
      <c r="C44" s="78" t="s">
        <v>83</v>
      </c>
    </row>
    <row r="45" spans="1:3" ht="19.2" customHeight="1">
      <c r="A45" s="77">
        <v>40</v>
      </c>
      <c r="B45" s="78" t="s">
        <v>84</v>
      </c>
      <c r="C45" s="78" t="s">
        <v>85</v>
      </c>
    </row>
    <row r="46" spans="1:3" ht="19.2" customHeight="1">
      <c r="A46" s="77">
        <v>41</v>
      </c>
      <c r="B46" s="78" t="s">
        <v>86</v>
      </c>
      <c r="C46" s="78" t="s">
        <v>87</v>
      </c>
    </row>
    <row r="47" spans="1:3" ht="19.2" customHeight="1">
      <c r="A47" s="77">
        <v>42</v>
      </c>
      <c r="B47" s="78" t="s">
        <v>88</v>
      </c>
      <c r="C47" s="78" t="s">
        <v>89</v>
      </c>
    </row>
    <row r="48" spans="1:3" ht="19.2" customHeight="1">
      <c r="A48" s="77">
        <v>43</v>
      </c>
      <c r="B48" s="78" t="s">
        <v>90</v>
      </c>
      <c r="C48" s="78" t="s">
        <v>91</v>
      </c>
    </row>
    <row r="49" spans="1:3" ht="19.2" customHeight="1">
      <c r="A49" s="77">
        <v>44</v>
      </c>
      <c r="B49" s="78" t="s">
        <v>92</v>
      </c>
      <c r="C49" s="78" t="s">
        <v>93</v>
      </c>
    </row>
    <row r="50" spans="1:3" ht="19.2" customHeight="1">
      <c r="A50" s="77">
        <v>45</v>
      </c>
      <c r="B50" s="78" t="s">
        <v>94</v>
      </c>
      <c r="C50" s="78" t="s">
        <v>95</v>
      </c>
    </row>
    <row r="51" spans="1:3" ht="19.2" customHeight="1">
      <c r="A51" s="77">
        <v>46</v>
      </c>
      <c r="B51" s="78" t="s">
        <v>96</v>
      </c>
      <c r="C51" s="78" t="s">
        <v>97</v>
      </c>
    </row>
    <row r="52" spans="1:3" ht="19.2" customHeight="1">
      <c r="A52" s="77">
        <v>47</v>
      </c>
      <c r="B52" s="78" t="s">
        <v>98</v>
      </c>
      <c r="C52" s="78" t="s">
        <v>99</v>
      </c>
    </row>
    <row r="53" spans="1:3" ht="19.2" customHeight="1">
      <c r="A53" s="77">
        <v>48</v>
      </c>
      <c r="B53" s="78" t="s">
        <v>100</v>
      </c>
      <c r="C53" s="78" t="s">
        <v>101</v>
      </c>
    </row>
    <row r="54" spans="1:3" ht="19.2" customHeight="1">
      <c r="A54" s="77">
        <v>49</v>
      </c>
      <c r="B54" s="78" t="s">
        <v>102</v>
      </c>
      <c r="C54" s="78" t="s">
        <v>103</v>
      </c>
    </row>
    <row r="55" spans="1:3" ht="19.2" customHeight="1">
      <c r="A55" s="77">
        <v>50</v>
      </c>
      <c r="B55" s="78" t="s">
        <v>104</v>
      </c>
      <c r="C55" s="78" t="s">
        <v>105</v>
      </c>
    </row>
    <row r="56" spans="1:3" ht="19.2" customHeight="1">
      <c r="A56" s="77">
        <v>51</v>
      </c>
      <c r="B56" s="78" t="s">
        <v>106</v>
      </c>
      <c r="C56" s="78" t="s">
        <v>107</v>
      </c>
    </row>
    <row r="57" spans="1:3" ht="19.2" customHeight="1">
      <c r="A57" s="77">
        <v>52</v>
      </c>
      <c r="B57" s="78" t="s">
        <v>108</v>
      </c>
      <c r="C57" s="78" t="s">
        <v>109</v>
      </c>
    </row>
    <row r="58" spans="1:3" ht="19.2" customHeight="1">
      <c r="A58" s="77">
        <v>53</v>
      </c>
      <c r="B58" s="78" t="s">
        <v>110</v>
      </c>
      <c r="C58" s="78" t="s">
        <v>111</v>
      </c>
    </row>
    <row r="59" spans="1:3" ht="19.2" customHeight="1">
      <c r="A59" s="77">
        <v>54</v>
      </c>
      <c r="B59" s="78" t="s">
        <v>112</v>
      </c>
      <c r="C59" s="78" t="s">
        <v>113</v>
      </c>
    </row>
    <row r="60" spans="1:3" ht="19.2" customHeight="1">
      <c r="A60" s="77">
        <v>55</v>
      </c>
      <c r="B60" s="78" t="s">
        <v>114</v>
      </c>
      <c r="C60" s="78" t="s">
        <v>115</v>
      </c>
    </row>
    <row r="61" spans="1:3" ht="19.2" customHeight="1">
      <c r="A61" s="77">
        <v>56</v>
      </c>
      <c r="B61" s="78" t="s">
        <v>116</v>
      </c>
      <c r="C61" s="78" t="s">
        <v>117</v>
      </c>
    </row>
    <row r="62" spans="1:4" ht="19.2" customHeight="1">
      <c r="A62" s="104" t="s">
        <v>118</v>
      </c>
      <c r="B62" s="104"/>
      <c r="C62" s="104"/>
      <c r="D62" s="3"/>
    </row>
    <row r="63" spans="1:3" ht="19.2" customHeight="1">
      <c r="A63" s="77">
        <v>57</v>
      </c>
      <c r="B63" s="78" t="s">
        <v>119</v>
      </c>
      <c r="C63" s="78" t="s">
        <v>120</v>
      </c>
    </row>
    <row r="64" spans="1:3" ht="19.2" customHeight="1">
      <c r="A64" s="77">
        <v>58</v>
      </c>
      <c r="B64" s="78" t="s">
        <v>121</v>
      </c>
      <c r="C64" s="78" t="s">
        <v>122</v>
      </c>
    </row>
    <row r="65" spans="1:3" ht="19.2" customHeight="1">
      <c r="A65" s="77">
        <v>59</v>
      </c>
      <c r="B65" s="78" t="s">
        <v>123</v>
      </c>
      <c r="C65" s="78" t="s">
        <v>124</v>
      </c>
    </row>
    <row r="66" spans="1:3" ht="19.2" customHeight="1">
      <c r="A66" s="77">
        <v>60</v>
      </c>
      <c r="B66" s="78" t="s">
        <v>125</v>
      </c>
      <c r="C66" s="78" t="s">
        <v>126</v>
      </c>
    </row>
    <row r="67" spans="1:3" ht="19.2" customHeight="1">
      <c r="A67" s="77">
        <v>61</v>
      </c>
      <c r="B67" s="78" t="s">
        <v>127</v>
      </c>
      <c r="C67" s="78" t="s">
        <v>128</v>
      </c>
    </row>
    <row r="68" spans="1:3" ht="19.2" customHeight="1">
      <c r="A68" s="77">
        <v>62</v>
      </c>
      <c r="B68" s="78" t="s">
        <v>129</v>
      </c>
      <c r="C68" s="78" t="s">
        <v>130</v>
      </c>
    </row>
    <row r="71" spans="1:3" s="88" customFormat="1" ht="15">
      <c r="A71" s="102" t="s">
        <v>889</v>
      </c>
      <c r="B71" s="102"/>
      <c r="C71" s="101" t="s">
        <v>890</v>
      </c>
    </row>
  </sheetData>
  <mergeCells count="6">
    <mergeCell ref="A71:B71"/>
    <mergeCell ref="A1:C1"/>
    <mergeCell ref="A3:C3"/>
    <mergeCell ref="A19:C19"/>
    <mergeCell ref="A34:C34"/>
    <mergeCell ref="A62:C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1C5B9-50F8-4F1C-A5C9-F6D57E10C470}">
  <dimension ref="A1:J61"/>
  <sheetViews>
    <sheetView workbookViewId="0" topLeftCell="A1">
      <selection activeCell="H2" sqref="H2"/>
    </sheetView>
  </sheetViews>
  <sheetFormatPr defaultColWidth="9.140625" defaultRowHeight="15"/>
  <cols>
    <col min="1" max="1" width="41.28125" style="1" customWidth="1"/>
    <col min="2" max="2" width="30.8515625" style="1" customWidth="1"/>
    <col min="3" max="3" width="19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12" t="s">
        <v>36</v>
      </c>
    </row>
    <row r="2" spans="1:2" ht="19.2" customHeight="1">
      <c r="A2" s="7" t="s">
        <v>157</v>
      </c>
      <c r="B2" s="7" t="s">
        <v>35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4" t="s">
        <v>342</v>
      </c>
      <c r="B8" s="4" t="s">
        <v>509</v>
      </c>
      <c r="C8" s="4" t="s">
        <v>298</v>
      </c>
      <c r="D8" s="16">
        <v>163</v>
      </c>
      <c r="E8" s="37" t="s">
        <v>492</v>
      </c>
      <c r="F8" s="16">
        <v>1</v>
      </c>
      <c r="G8" s="26">
        <f>'Przykładowe materiały - ceny'!E16</f>
        <v>2002.3200000000002</v>
      </c>
      <c r="H8" s="26">
        <f>(F8/D8)*G8</f>
        <v>12.284171779141106</v>
      </c>
    </row>
    <row r="9" spans="1:8" s="13" customFormat="1" ht="52.2" customHeight="1">
      <c r="A9" s="16" t="s">
        <v>394</v>
      </c>
      <c r="B9" s="41" t="s">
        <v>510</v>
      </c>
      <c r="C9" s="16" t="s">
        <v>299</v>
      </c>
      <c r="D9" s="16">
        <v>8000</v>
      </c>
      <c r="E9" s="37" t="s">
        <v>494</v>
      </c>
      <c r="F9" s="16">
        <v>1</v>
      </c>
      <c r="G9" s="26">
        <f>'Przykładowe materiały - ceny'!E65</f>
        <v>1092.0987</v>
      </c>
      <c r="H9" s="26">
        <f>(F9/D9)*G9</f>
        <v>0.1365123375</v>
      </c>
    </row>
    <row r="10" spans="1:10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aca="true" t="shared" si="0" ref="H10:H18">(F10/D10)*G10</f>
        <v>0.73827825</v>
      </c>
      <c r="J10" s="43"/>
    </row>
    <row r="11" spans="1:8" s="13" customFormat="1" ht="28.2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8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50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8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2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7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13.762940800926819</v>
      </c>
    </row>
    <row r="30" ht="15">
      <c r="A30" s="7" t="s">
        <v>159</v>
      </c>
    </row>
    <row r="31" spans="1:3" ht="18.6" customHeight="1">
      <c r="A31" s="7" t="s">
        <v>182</v>
      </c>
      <c r="B31" s="21" t="s">
        <v>180</v>
      </c>
      <c r="C31" s="21" t="s">
        <v>181</v>
      </c>
    </row>
    <row r="32" spans="1:3" ht="18.6" customHeight="1">
      <c r="A32" s="8" t="s">
        <v>160</v>
      </c>
      <c r="B32" s="9">
        <f>'Przykładowe stawki wynagrodzeń'!E12</f>
        <v>46.195639765624996</v>
      </c>
      <c r="C32" s="9">
        <f>B32/60</f>
        <v>0.7699273294270833</v>
      </c>
    </row>
    <row r="33" spans="1:3" ht="18.6" customHeight="1">
      <c r="A33" s="10" t="s">
        <v>161</v>
      </c>
      <c r="B33" s="11">
        <f>'Przykładowe stawki wynagrodzeń'!E16</f>
        <v>34.545742080208335</v>
      </c>
      <c r="C33" s="11">
        <f aca="true" t="shared" si="1" ref="C33:C34">B33/60</f>
        <v>0.5757623680034722</v>
      </c>
    </row>
    <row r="34" spans="1:3" ht="18.6" customHeight="1">
      <c r="A34" s="8" t="s">
        <v>162</v>
      </c>
      <c r="B34" s="11">
        <f>'Przykładowe stawki wynagrodzeń'!E19</f>
        <v>26.306730143750002</v>
      </c>
      <c r="C34" s="11">
        <f t="shared" si="1"/>
        <v>0.43844550239583335</v>
      </c>
    </row>
    <row r="35" spans="1:3" ht="28.2" customHeight="1">
      <c r="A35" s="10" t="s">
        <v>198</v>
      </c>
      <c r="B35" s="11">
        <f>'Przykładowe stawki wynagrodzeń'!E17</f>
        <v>43.283165344270834</v>
      </c>
      <c r="C35" s="11">
        <f>B35/60</f>
        <v>0.7213860890711806</v>
      </c>
    </row>
    <row r="36" ht="25.8" customHeight="1"/>
    <row r="37" spans="1:7" ht="21" customHeight="1">
      <c r="A37" s="130" t="s">
        <v>316</v>
      </c>
      <c r="B37" s="131"/>
      <c r="C37" s="131"/>
      <c r="D37" s="131"/>
      <c r="E37" s="131"/>
      <c r="F37" s="131"/>
      <c r="G37" s="34"/>
    </row>
    <row r="38" spans="1:7" ht="21" customHeight="1">
      <c r="A38" s="127" t="s">
        <v>313</v>
      </c>
      <c r="B38" s="127"/>
      <c r="C38" s="127"/>
      <c r="D38" s="127"/>
      <c r="E38" s="34"/>
      <c r="F38" s="34"/>
      <c r="G38" s="34"/>
    </row>
    <row r="39" spans="1:7" s="13" customFormat="1" ht="42" customHeight="1">
      <c r="A39" s="15" t="s">
        <v>197</v>
      </c>
      <c r="B39" s="15" t="s">
        <v>166</v>
      </c>
      <c r="C39" s="15" t="s">
        <v>167</v>
      </c>
      <c r="D39" s="15" t="s">
        <v>168</v>
      </c>
      <c r="E39" s="15" t="s">
        <v>169</v>
      </c>
      <c r="F39" s="15" t="s">
        <v>170</v>
      </c>
      <c r="G39" s="15" t="s">
        <v>171</v>
      </c>
    </row>
    <row r="40" spans="1:7" s="13" customFormat="1" ht="15" customHeight="1">
      <c r="A40" s="29"/>
      <c r="B40" s="5" t="s">
        <v>172</v>
      </c>
      <c r="C40" s="5" t="s">
        <v>173</v>
      </c>
      <c r="D40" s="5" t="s">
        <v>174</v>
      </c>
      <c r="E40" s="5" t="s">
        <v>175</v>
      </c>
      <c r="F40" s="5" t="s">
        <v>176</v>
      </c>
      <c r="G40" s="30" t="s">
        <v>177</v>
      </c>
    </row>
    <row r="41" spans="1:7" s="13" customFormat="1" ht="29.4" customHeight="1">
      <c r="A41" s="125" t="s">
        <v>284</v>
      </c>
      <c r="B41" s="25" t="str">
        <f>A33</f>
        <v>starszy technik diagnostyki laboratoryjnej</v>
      </c>
      <c r="C41" s="32">
        <v>45</v>
      </c>
      <c r="D41" s="17" t="s">
        <v>179</v>
      </c>
      <c r="E41" s="32">
        <v>10</v>
      </c>
      <c r="F41" s="27">
        <f>C33</f>
        <v>0.5757623680034722</v>
      </c>
      <c r="G41" s="27">
        <f>(E41/C41)*F41</f>
        <v>0.1279471928896605</v>
      </c>
    </row>
    <row r="42" spans="1:7" s="13" customFormat="1" ht="29.4" customHeight="1">
      <c r="A42" s="126"/>
      <c r="B42" s="25" t="str">
        <f>A34</f>
        <v>pomoc laboratoryjna</v>
      </c>
      <c r="C42" s="32">
        <v>45</v>
      </c>
      <c r="D42" s="17" t="s">
        <v>179</v>
      </c>
      <c r="E42" s="32">
        <v>10</v>
      </c>
      <c r="F42" s="27">
        <f>C34</f>
        <v>0.43844550239583335</v>
      </c>
      <c r="G42" s="27">
        <f>(E42/C42)*F42</f>
        <v>0.09743233386574074</v>
      </c>
    </row>
    <row r="43" spans="1:7" s="13" customFormat="1" ht="78" customHeight="1">
      <c r="A43" s="33" t="s">
        <v>283</v>
      </c>
      <c r="B43" s="17" t="str">
        <f>A33</f>
        <v>starszy technik diagnostyki laboratoryjnej</v>
      </c>
      <c r="C43" s="16">
        <v>150</v>
      </c>
      <c r="D43" s="17" t="s">
        <v>179</v>
      </c>
      <c r="E43" s="16">
        <v>120</v>
      </c>
      <c r="F43" s="26">
        <f>C33</f>
        <v>0.5757623680034722</v>
      </c>
      <c r="G43" s="26">
        <f>(E43/C43)*F43</f>
        <v>0.46060989440277783</v>
      </c>
    </row>
    <row r="44" spans="1:7" s="13" customFormat="1" ht="22.95" customHeight="1">
      <c r="A44" s="24" t="s">
        <v>192</v>
      </c>
      <c r="B44" s="17" t="str">
        <f>A32</f>
        <v>diagnosta laboratoryjny</v>
      </c>
      <c r="C44" s="16">
        <v>25</v>
      </c>
      <c r="D44" s="17" t="s">
        <v>179</v>
      </c>
      <c r="E44" s="16">
        <v>65</v>
      </c>
      <c r="F44" s="26">
        <f>C32</f>
        <v>0.7699273294270833</v>
      </c>
      <c r="G44" s="26">
        <f aca="true" t="shared" si="2" ref="G44:G54">(E44/C44)*F44</f>
        <v>2.001811056510417</v>
      </c>
    </row>
    <row r="45" spans="1:7" s="13" customFormat="1" ht="22.95" customHeight="1">
      <c r="A45" s="132" t="s">
        <v>286</v>
      </c>
      <c r="B45" s="17" t="str">
        <f>A32</f>
        <v>diagnosta laboratoryjny</v>
      </c>
      <c r="C45" s="16">
        <v>45</v>
      </c>
      <c r="D45" s="17" t="s">
        <v>179</v>
      </c>
      <c r="E45" s="16">
        <v>10</v>
      </c>
      <c r="F45" s="26">
        <f>C32</f>
        <v>0.7699273294270833</v>
      </c>
      <c r="G45" s="26">
        <f t="shared" si="2"/>
        <v>0.1710949620949074</v>
      </c>
    </row>
    <row r="46" spans="1:7" s="13" customFormat="1" ht="28.2" customHeight="1">
      <c r="A46" s="126"/>
      <c r="B46" s="17" t="str">
        <f>A33</f>
        <v>starszy technik diagnostyki laboratoryjnej</v>
      </c>
      <c r="C46" s="16">
        <v>45</v>
      </c>
      <c r="D46" s="17" t="s">
        <v>179</v>
      </c>
      <c r="E46" s="16">
        <v>10</v>
      </c>
      <c r="F46" s="26">
        <f>C33</f>
        <v>0.5757623680034722</v>
      </c>
      <c r="G46" s="26">
        <f t="shared" si="2"/>
        <v>0.1279471928896605</v>
      </c>
    </row>
    <row r="47" spans="1:7" s="13" customFormat="1" ht="22.95" customHeight="1">
      <c r="A47" s="24" t="s">
        <v>287</v>
      </c>
      <c r="B47" s="17" t="str">
        <f>A32</f>
        <v>diagnosta laboratoryjny</v>
      </c>
      <c r="C47" s="16">
        <v>25</v>
      </c>
      <c r="D47" s="17" t="s">
        <v>179</v>
      </c>
      <c r="E47" s="16">
        <v>25</v>
      </c>
      <c r="F47" s="26">
        <f>C32</f>
        <v>0.7699273294270833</v>
      </c>
      <c r="G47" s="26">
        <f t="shared" si="2"/>
        <v>0.7699273294270833</v>
      </c>
    </row>
    <row r="48" spans="1:7" s="13" customFormat="1" ht="30.6" customHeight="1">
      <c r="A48" s="125" t="s">
        <v>288</v>
      </c>
      <c r="B48" s="17" t="str">
        <f>A33</f>
        <v>starszy technik diagnostyki laboratoryjnej</v>
      </c>
      <c r="C48" s="16">
        <v>45</v>
      </c>
      <c r="D48" s="17" t="s">
        <v>179</v>
      </c>
      <c r="E48" s="16">
        <v>15</v>
      </c>
      <c r="F48" s="26">
        <f>C33</f>
        <v>0.5757623680034722</v>
      </c>
      <c r="G48" s="26">
        <f t="shared" si="2"/>
        <v>0.19192078933449075</v>
      </c>
    </row>
    <row r="49" spans="1:7" s="13" customFormat="1" ht="30.6" customHeight="1">
      <c r="A49" s="126"/>
      <c r="B49" s="17" t="str">
        <f>A34</f>
        <v>pomoc laboratoryjna</v>
      </c>
      <c r="C49" s="16">
        <v>45</v>
      </c>
      <c r="D49" s="17" t="s">
        <v>179</v>
      </c>
      <c r="E49" s="16">
        <v>15</v>
      </c>
      <c r="F49" s="26">
        <f>C34</f>
        <v>0.43844550239583335</v>
      </c>
      <c r="G49" s="26">
        <f t="shared" si="2"/>
        <v>0.1461485007986111</v>
      </c>
    </row>
    <row r="50" spans="1:7" s="13" customFormat="1" ht="48" customHeight="1">
      <c r="A50" s="37" t="s">
        <v>289</v>
      </c>
      <c r="B50" s="17" t="str">
        <f>A35</f>
        <v>średnia stawka; diagnosta laboratoryjny/technik diagnostyki laboratoryjnej</v>
      </c>
      <c r="C50" s="16">
        <v>225</v>
      </c>
      <c r="D50" s="17" t="s">
        <v>179</v>
      </c>
      <c r="E50" s="16">
        <v>45</v>
      </c>
      <c r="F50" s="26">
        <f>C35</f>
        <v>0.7213860890711806</v>
      </c>
      <c r="G50" s="26">
        <f t="shared" si="2"/>
        <v>0.14427721781423614</v>
      </c>
    </row>
    <row r="51" spans="1:7" s="13" customFormat="1" ht="48.6" customHeight="1">
      <c r="A51" s="37" t="s">
        <v>302</v>
      </c>
      <c r="B51" s="17" t="str">
        <f>A35</f>
        <v>średnia stawka; diagnosta laboratoryjny/technik diagnostyki laboratoryjnej</v>
      </c>
      <c r="C51" s="16">
        <v>225</v>
      </c>
      <c r="D51" s="17" t="s">
        <v>179</v>
      </c>
      <c r="E51" s="16">
        <v>60</v>
      </c>
      <c r="F51" s="26">
        <f>C35</f>
        <v>0.7213860890711806</v>
      </c>
      <c r="G51" s="26">
        <f t="shared" si="2"/>
        <v>0.19236962375231484</v>
      </c>
    </row>
    <row r="52" spans="1:7" s="13" customFormat="1" ht="63.6" customHeight="1">
      <c r="A52" s="37" t="s">
        <v>303</v>
      </c>
      <c r="B52" s="17" t="str">
        <f>A35</f>
        <v>średnia stawka; diagnosta laboratoryjny/technik diagnostyki laboratoryjnej</v>
      </c>
      <c r="C52" s="16">
        <v>225</v>
      </c>
      <c r="D52" s="17" t="s">
        <v>179</v>
      </c>
      <c r="E52" s="16">
        <v>25</v>
      </c>
      <c r="F52" s="26">
        <f>C35</f>
        <v>0.7213860890711806</v>
      </c>
      <c r="G52" s="26">
        <f t="shared" si="2"/>
        <v>0.08015400989679784</v>
      </c>
    </row>
    <row r="53" spans="1:7" s="13" customFormat="1" ht="63.6" customHeight="1">
      <c r="A53" s="37" t="s">
        <v>314</v>
      </c>
      <c r="B53" s="40" t="str">
        <f>A35</f>
        <v>średnia stawka; diagnosta laboratoryjny/technik diagnostyki laboratoryjnej</v>
      </c>
      <c r="C53" s="16">
        <v>900</v>
      </c>
      <c r="D53" s="17" t="s">
        <v>179</v>
      </c>
      <c r="E53" s="16">
        <v>60</v>
      </c>
      <c r="F53" s="26">
        <f>C35</f>
        <v>0.7213860890711806</v>
      </c>
      <c r="G53" s="26">
        <f t="shared" si="2"/>
        <v>0.04809240593807871</v>
      </c>
    </row>
    <row r="54" spans="1:7" s="13" customFormat="1" ht="63.6" customHeight="1">
      <c r="A54" s="37" t="s">
        <v>315</v>
      </c>
      <c r="B54" s="17" t="str">
        <f>A35</f>
        <v>średnia stawka; diagnosta laboratoryjny/technik diagnostyki laboratoryjnej</v>
      </c>
      <c r="C54" s="16">
        <v>900</v>
      </c>
      <c r="D54" s="17" t="s">
        <v>179</v>
      </c>
      <c r="E54" s="16">
        <v>35</v>
      </c>
      <c r="F54" s="26">
        <f>C35</f>
        <v>0.7213860890711806</v>
      </c>
      <c r="G54" s="26">
        <f t="shared" si="2"/>
        <v>0.028053903463879246</v>
      </c>
    </row>
    <row r="55" spans="1:7" s="14" customFormat="1" ht="27.6" customHeight="1">
      <c r="A55" s="128" t="s">
        <v>178</v>
      </c>
      <c r="B55" s="129"/>
      <c r="C55" s="129"/>
      <c r="D55" s="129"/>
      <c r="E55" s="129"/>
      <c r="F55" s="129"/>
      <c r="G55" s="35">
        <f>SUM(G41:G54)</f>
        <v>4.587786413078655</v>
      </c>
    </row>
    <row r="59" spans="1:3" ht="27" customHeight="1">
      <c r="A59" s="134" t="s">
        <v>164</v>
      </c>
      <c r="B59" s="134"/>
      <c r="C59" s="18">
        <f>H20</f>
        <v>13.762940800926819</v>
      </c>
    </row>
    <row r="60" spans="1:3" ht="27" customHeight="1">
      <c r="A60" s="133" t="s">
        <v>165</v>
      </c>
      <c r="B60" s="133"/>
      <c r="C60" s="19">
        <f>G55</f>
        <v>4.587786413078655</v>
      </c>
    </row>
    <row r="61" spans="1:3" s="7" customFormat="1" ht="27" customHeight="1">
      <c r="A61" s="122" t="s">
        <v>163</v>
      </c>
      <c r="B61" s="122"/>
      <c r="C61" s="28">
        <f>SUM(C59:C60)</f>
        <v>18.350727214005474</v>
      </c>
    </row>
  </sheetData>
  <mergeCells count="9">
    <mergeCell ref="A37:F37"/>
    <mergeCell ref="A55:F55"/>
    <mergeCell ref="A38:D38"/>
    <mergeCell ref="A45:A46"/>
    <mergeCell ref="A61:B61"/>
    <mergeCell ref="A60:B60"/>
    <mergeCell ref="A59:B59"/>
    <mergeCell ref="A41:A42"/>
    <mergeCell ref="A48:A4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20FDE-ACDC-4CD8-8AC1-3B5E60D7C2E8}">
  <dimension ref="A1:I70"/>
  <sheetViews>
    <sheetView workbookViewId="0" topLeftCell="A1">
      <selection activeCell="B10" sqref="B10"/>
    </sheetView>
  </sheetViews>
  <sheetFormatPr defaultColWidth="9.140625" defaultRowHeight="15"/>
  <cols>
    <col min="1" max="1" width="41.28125" style="1" customWidth="1"/>
    <col min="2" max="2" width="37.7109375" style="1" customWidth="1"/>
    <col min="3" max="3" width="21.57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6" t="s">
        <v>5</v>
      </c>
    </row>
    <row r="2" spans="1:2" ht="19.2" customHeight="1">
      <c r="A2" s="7" t="s">
        <v>157</v>
      </c>
      <c r="B2" s="7" t="s">
        <v>4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355</v>
      </c>
      <c r="B8" s="50" t="s">
        <v>745</v>
      </c>
      <c r="C8" s="16" t="s">
        <v>298</v>
      </c>
      <c r="D8" s="16">
        <v>3300</v>
      </c>
      <c r="E8" s="48" t="s">
        <v>492</v>
      </c>
      <c r="F8" s="16">
        <v>1</v>
      </c>
      <c r="G8" s="26">
        <f>'Przykładowe materiały - ceny'!E29</f>
        <v>37260.376744186055</v>
      </c>
      <c r="H8" s="26">
        <f>(F8/D8)*G8</f>
        <v>11.291023255813956</v>
      </c>
    </row>
    <row r="9" spans="1:8" s="13" customFormat="1" ht="42" customHeight="1">
      <c r="A9" s="16" t="s">
        <v>475</v>
      </c>
      <c r="B9" s="48" t="s">
        <v>747</v>
      </c>
      <c r="C9" s="16" t="s">
        <v>301</v>
      </c>
      <c r="D9" s="16">
        <v>3300</v>
      </c>
      <c r="E9" s="48" t="s">
        <v>494</v>
      </c>
      <c r="F9" s="16">
        <v>2</v>
      </c>
      <c r="G9" s="26">
        <f>'Przykładowe materiały - ceny'!E177</f>
        <v>436.84360000000004</v>
      </c>
      <c r="H9" s="26">
        <f aca="true" t="shared" si="0" ref="H9:H31">(F9/D9)*G9</f>
        <v>0.26475369696969697</v>
      </c>
    </row>
    <row r="10" spans="1:8" s="13" customFormat="1" ht="62.4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15.898430757612847</v>
      </c>
    </row>
    <row r="42" ht="15">
      <c r="A42" s="7" t="s">
        <v>159</v>
      </c>
    </row>
    <row r="43" spans="1:3" ht="18.6" customHeight="1">
      <c r="A43" s="7" t="s">
        <v>182</v>
      </c>
      <c r="B43" s="21" t="s">
        <v>180</v>
      </c>
      <c r="C43" s="21" t="s">
        <v>181</v>
      </c>
    </row>
    <row r="44" spans="1:3" ht="18.6" customHeight="1">
      <c r="A44" s="8" t="s">
        <v>160</v>
      </c>
      <c r="B44" s="9">
        <f>'Przykładowe stawki wynagrodzeń'!E12</f>
        <v>46.195639765624996</v>
      </c>
      <c r="C44" s="9">
        <f>B44/60</f>
        <v>0.7699273294270833</v>
      </c>
    </row>
    <row r="45" spans="1:3" ht="18.6" customHeight="1">
      <c r="A45" s="10" t="s">
        <v>161</v>
      </c>
      <c r="B45" s="11">
        <f>'Przykładowe stawki wynagrodzeń'!E16</f>
        <v>34.545742080208335</v>
      </c>
      <c r="C45" s="11">
        <f aca="true" t="shared" si="1" ref="C45:C46">B45/60</f>
        <v>0.5757623680034722</v>
      </c>
    </row>
    <row r="46" spans="1:3" ht="18.6" customHeight="1">
      <c r="A46" s="8" t="s">
        <v>162</v>
      </c>
      <c r="B46" s="11">
        <f>'Przykładowe stawki wynagrodzeń'!E19</f>
        <v>26.306730143750002</v>
      </c>
      <c r="C46" s="11">
        <f t="shared" si="1"/>
        <v>0.43844550239583335</v>
      </c>
    </row>
    <row r="47" spans="1:3" ht="28.2" customHeight="1">
      <c r="A47" s="10" t="s">
        <v>198</v>
      </c>
      <c r="B47" s="11">
        <f>'Przykładowe stawki wynagrodzeń'!E17</f>
        <v>43.283165344270834</v>
      </c>
      <c r="C47" s="11">
        <f>B47/60</f>
        <v>0.7213860890711806</v>
      </c>
    </row>
    <row r="48" ht="25.8" customHeight="1"/>
    <row r="49" spans="1:7" ht="21" customHeight="1">
      <c r="A49" s="130" t="s">
        <v>317</v>
      </c>
      <c r="B49" s="131"/>
      <c r="C49" s="131"/>
      <c r="D49" s="131"/>
      <c r="E49" s="131"/>
      <c r="F49" s="131"/>
      <c r="G49" s="34"/>
    </row>
    <row r="50" spans="1:7" ht="21" customHeight="1">
      <c r="A50" s="127" t="s">
        <v>318</v>
      </c>
      <c r="B50" s="127"/>
      <c r="C50" s="127"/>
      <c r="D50" s="127"/>
      <c r="E50" s="34"/>
      <c r="F50" s="34"/>
      <c r="G50" s="34"/>
    </row>
    <row r="51" spans="1:7" s="13" customFormat="1" ht="42" customHeight="1">
      <c r="A51" s="15" t="s">
        <v>197</v>
      </c>
      <c r="B51" s="15" t="s">
        <v>166</v>
      </c>
      <c r="C51" s="15" t="s">
        <v>167</v>
      </c>
      <c r="D51" s="15" t="s">
        <v>168</v>
      </c>
      <c r="E51" s="15" t="s">
        <v>169</v>
      </c>
      <c r="F51" s="15" t="s">
        <v>170</v>
      </c>
      <c r="G51" s="15" t="s">
        <v>171</v>
      </c>
    </row>
    <row r="52" spans="1:7" s="13" customFormat="1" ht="15" customHeight="1">
      <c r="A52" s="29"/>
      <c r="B52" s="5" t="s">
        <v>172</v>
      </c>
      <c r="C52" s="5" t="s">
        <v>173</v>
      </c>
      <c r="D52" s="5" t="s">
        <v>174</v>
      </c>
      <c r="E52" s="5" t="s">
        <v>175</v>
      </c>
      <c r="F52" s="5" t="s">
        <v>176</v>
      </c>
      <c r="G52" s="30" t="s">
        <v>177</v>
      </c>
    </row>
    <row r="53" spans="1:7" s="13" customFormat="1" ht="29.4" customHeight="1">
      <c r="A53" s="125" t="s">
        <v>284</v>
      </c>
      <c r="B53" s="25" t="str">
        <f>A45</f>
        <v>starszy technik diagnostyki laboratoryjnej</v>
      </c>
      <c r="C53" s="32">
        <v>165</v>
      </c>
      <c r="D53" s="17" t="s">
        <v>179</v>
      </c>
      <c r="E53" s="32">
        <v>20</v>
      </c>
      <c r="F53" s="27">
        <f>C45</f>
        <v>0.5757623680034722</v>
      </c>
      <c r="G53" s="27">
        <f>(E53/C53)*F53</f>
        <v>0.06978937793981482</v>
      </c>
    </row>
    <row r="54" spans="1:7" s="13" customFormat="1" ht="29.4" customHeight="1">
      <c r="A54" s="126"/>
      <c r="B54" s="25" t="str">
        <f>A46</f>
        <v>pomoc laboratoryjna</v>
      </c>
      <c r="C54" s="32">
        <v>165</v>
      </c>
      <c r="D54" s="17" t="s">
        <v>179</v>
      </c>
      <c r="E54" s="32">
        <v>20</v>
      </c>
      <c r="F54" s="27">
        <f>C46</f>
        <v>0.43844550239583335</v>
      </c>
      <c r="G54" s="27">
        <f>(E54/C54)*F54</f>
        <v>0.05314490938131314</v>
      </c>
    </row>
    <row r="55" spans="1:7" s="13" customFormat="1" ht="78" customHeight="1">
      <c r="A55" s="31" t="s">
        <v>283</v>
      </c>
      <c r="B55" s="17" t="str">
        <f>A45</f>
        <v>starszy technik diagnostyki laboratoryjnej</v>
      </c>
      <c r="C55" s="16">
        <v>150</v>
      </c>
      <c r="D55" s="17" t="s">
        <v>179</v>
      </c>
      <c r="E55" s="16">
        <v>120</v>
      </c>
      <c r="F55" s="26">
        <f>C45</f>
        <v>0.5757623680034722</v>
      </c>
      <c r="G55" s="26">
        <f>(E55/C55)*F55</f>
        <v>0.46060989440277783</v>
      </c>
    </row>
    <row r="56" spans="1:7" s="13" customFormat="1" ht="22.95" customHeight="1">
      <c r="A56" s="24" t="s">
        <v>192</v>
      </c>
      <c r="B56" s="17" t="str">
        <f>A44</f>
        <v>diagnosta laboratoryjny</v>
      </c>
      <c r="C56" s="16">
        <v>33</v>
      </c>
      <c r="D56" s="17" t="s">
        <v>179</v>
      </c>
      <c r="E56" s="16">
        <v>85</v>
      </c>
      <c r="F56" s="26">
        <f>C44</f>
        <v>0.7699273294270833</v>
      </c>
      <c r="G56" s="26">
        <f aca="true" t="shared" si="2" ref="G56:G64">(E56/C56)*F56</f>
        <v>1.9831461515546085</v>
      </c>
    </row>
    <row r="57" spans="1:7" s="13" customFormat="1" ht="22.95" customHeight="1">
      <c r="A57" s="132" t="s">
        <v>286</v>
      </c>
      <c r="B57" s="17" t="str">
        <f>A44</f>
        <v>diagnosta laboratoryjny</v>
      </c>
      <c r="C57" s="16">
        <v>165</v>
      </c>
      <c r="D57" s="17" t="s">
        <v>179</v>
      </c>
      <c r="E57" s="16">
        <v>40</v>
      </c>
      <c r="F57" s="26">
        <f>C44</f>
        <v>0.7699273294270833</v>
      </c>
      <c r="G57" s="26">
        <f t="shared" si="2"/>
        <v>0.18664904955808082</v>
      </c>
    </row>
    <row r="58" spans="1:7" s="13" customFormat="1" ht="28.2" customHeight="1">
      <c r="A58" s="126"/>
      <c r="B58" s="17" t="str">
        <f>A45</f>
        <v>starszy technik diagnostyki laboratoryjnej</v>
      </c>
      <c r="C58" s="16">
        <v>165</v>
      </c>
      <c r="D58" s="17" t="s">
        <v>179</v>
      </c>
      <c r="E58" s="16">
        <v>40</v>
      </c>
      <c r="F58" s="26">
        <f>C45</f>
        <v>0.5757623680034722</v>
      </c>
      <c r="G58" s="26">
        <f t="shared" si="2"/>
        <v>0.13957875587962965</v>
      </c>
    </row>
    <row r="59" spans="1:7" s="13" customFormat="1" ht="22.95" customHeight="1">
      <c r="A59" s="24" t="s">
        <v>287</v>
      </c>
      <c r="B59" s="17" t="str">
        <f>A44</f>
        <v>diagnosta laboratoryjny</v>
      </c>
      <c r="C59" s="16">
        <v>33</v>
      </c>
      <c r="D59" s="17" t="s">
        <v>179</v>
      </c>
      <c r="E59" s="16">
        <v>65</v>
      </c>
      <c r="F59" s="26">
        <f>C44</f>
        <v>0.7699273294270833</v>
      </c>
      <c r="G59" s="26">
        <f t="shared" si="2"/>
        <v>1.5165235276594065</v>
      </c>
    </row>
    <row r="60" spans="1:7" s="13" customFormat="1" ht="30.6" customHeight="1">
      <c r="A60" s="125" t="s">
        <v>288</v>
      </c>
      <c r="B60" s="17" t="str">
        <f>A45</f>
        <v>starszy technik diagnostyki laboratoryjnej</v>
      </c>
      <c r="C60" s="16">
        <v>165</v>
      </c>
      <c r="D60" s="17" t="s">
        <v>179</v>
      </c>
      <c r="E60" s="16">
        <v>30</v>
      </c>
      <c r="F60" s="26">
        <f>C45</f>
        <v>0.5757623680034722</v>
      </c>
      <c r="G60" s="26">
        <f t="shared" si="2"/>
        <v>0.10468406690972223</v>
      </c>
    </row>
    <row r="61" spans="1:9" s="13" customFormat="1" ht="30.6" customHeight="1">
      <c r="A61" s="126"/>
      <c r="B61" s="17" t="str">
        <f>A46</f>
        <v>pomoc laboratoryjna</v>
      </c>
      <c r="C61" s="16">
        <v>165</v>
      </c>
      <c r="D61" s="17" t="s">
        <v>179</v>
      </c>
      <c r="E61" s="16">
        <v>30</v>
      </c>
      <c r="F61" s="26">
        <f>C46</f>
        <v>0.43844550239583335</v>
      </c>
      <c r="G61" s="26">
        <f t="shared" si="2"/>
        <v>0.0797173640719697</v>
      </c>
      <c r="I61" s="38"/>
    </row>
    <row r="62" spans="1:9" s="13" customFormat="1" ht="55.2" customHeight="1">
      <c r="A62" s="37" t="s">
        <v>308</v>
      </c>
      <c r="B62" s="17" t="str">
        <f>A47</f>
        <v>średnia stawka; diagnosta laboratoryjny/technik diagnostyki laboratoryjnej</v>
      </c>
      <c r="C62" s="16">
        <v>825</v>
      </c>
      <c r="D62" s="17" t="s">
        <v>179</v>
      </c>
      <c r="E62" s="16">
        <v>125</v>
      </c>
      <c r="F62" s="26">
        <f>C47</f>
        <v>0.7213860890711806</v>
      </c>
      <c r="G62" s="26">
        <f t="shared" si="2"/>
        <v>0.10930092258654252</v>
      </c>
      <c r="I62" s="39"/>
    </row>
    <row r="63" spans="1:9" s="13" customFormat="1" ht="48.6" customHeight="1">
      <c r="A63" s="37" t="s">
        <v>319</v>
      </c>
      <c r="B63" s="17" t="str">
        <f>A47</f>
        <v>średnia stawka; diagnosta laboratoryjny/technik diagnostyki laboratoryjnej</v>
      </c>
      <c r="C63" s="16">
        <v>825</v>
      </c>
      <c r="D63" s="17" t="s">
        <v>179</v>
      </c>
      <c r="E63" s="16">
        <v>60</v>
      </c>
      <c r="F63" s="26">
        <f>C47</f>
        <v>0.7213860890711806</v>
      </c>
      <c r="G63" s="26">
        <f t="shared" si="2"/>
        <v>0.05246444284154041</v>
      </c>
      <c r="I63" s="39"/>
    </row>
    <row r="64" spans="1:9" s="13" customFormat="1" ht="55.8" customHeight="1">
      <c r="A64" s="37" t="s">
        <v>311</v>
      </c>
      <c r="B64" s="17" t="str">
        <f>A47</f>
        <v>średnia stawka; diagnosta laboratoryjny/technik diagnostyki laboratoryjnej</v>
      </c>
      <c r="C64" s="16">
        <v>825</v>
      </c>
      <c r="D64" s="17" t="s">
        <v>179</v>
      </c>
      <c r="E64" s="16">
        <v>25</v>
      </c>
      <c r="F64" s="26">
        <f>C47</f>
        <v>0.7213860890711806</v>
      </c>
      <c r="G64" s="26">
        <f t="shared" si="2"/>
        <v>0.021860184517308503</v>
      </c>
      <c r="I64" s="39"/>
    </row>
    <row r="65" spans="1:7" s="14" customFormat="1" ht="27.6" customHeight="1">
      <c r="A65" s="128" t="s">
        <v>178</v>
      </c>
      <c r="B65" s="129"/>
      <c r="C65" s="129"/>
      <c r="D65" s="129"/>
      <c r="E65" s="129"/>
      <c r="F65" s="129"/>
      <c r="G65" s="35">
        <f>SUM(G53:G64)</f>
        <v>4.777468647302714</v>
      </c>
    </row>
    <row r="68" spans="1:3" ht="27" customHeight="1">
      <c r="A68" s="134" t="s">
        <v>164</v>
      </c>
      <c r="B68" s="134"/>
      <c r="C68" s="18">
        <f>H33</f>
        <v>15.898430757612847</v>
      </c>
    </row>
    <row r="69" spans="1:3" ht="27" customHeight="1">
      <c r="A69" s="133" t="s">
        <v>165</v>
      </c>
      <c r="B69" s="133"/>
      <c r="C69" s="19">
        <f>G65</f>
        <v>4.777468647302714</v>
      </c>
    </row>
    <row r="70" spans="1:3" s="7" customFormat="1" ht="27" customHeight="1">
      <c r="A70" s="122" t="s">
        <v>163</v>
      </c>
      <c r="B70" s="122"/>
      <c r="C70" s="28">
        <f>SUM(C68:C69)</f>
        <v>20.67589940491556</v>
      </c>
    </row>
  </sheetData>
  <mergeCells count="9">
    <mergeCell ref="A49:F49"/>
    <mergeCell ref="A50:D50"/>
    <mergeCell ref="A57:A58"/>
    <mergeCell ref="A65:F65"/>
    <mergeCell ref="A70:B70"/>
    <mergeCell ref="A69:B69"/>
    <mergeCell ref="A68:B68"/>
    <mergeCell ref="A53:A54"/>
    <mergeCell ref="A60:A6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95A9E-1570-41A5-9E8E-9A43213852D9}">
  <dimension ref="A1:I70"/>
  <sheetViews>
    <sheetView workbookViewId="0" topLeftCell="A1">
      <selection activeCell="H33" sqref="H33"/>
    </sheetView>
  </sheetViews>
  <sheetFormatPr defaultColWidth="9.140625" defaultRowHeight="15"/>
  <cols>
    <col min="1" max="1" width="41.28125" style="1" customWidth="1"/>
    <col min="2" max="2" width="38.7109375" style="1" customWidth="1"/>
    <col min="3" max="3" width="20.0039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3" ht="19.2" customHeight="1">
      <c r="A1" s="7" t="s">
        <v>156</v>
      </c>
      <c r="B1" s="121" t="s">
        <v>7</v>
      </c>
      <c r="C1" s="121"/>
    </row>
    <row r="2" spans="1:2" ht="19.2" customHeight="1">
      <c r="A2" s="7" t="s">
        <v>157</v>
      </c>
      <c r="B2" s="7" t="s">
        <v>6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353</v>
      </c>
      <c r="B8" s="48" t="s">
        <v>743</v>
      </c>
      <c r="C8" s="16" t="s">
        <v>298</v>
      </c>
      <c r="D8" s="16">
        <v>1600</v>
      </c>
      <c r="E8" s="48" t="s">
        <v>492</v>
      </c>
      <c r="F8" s="16">
        <v>1</v>
      </c>
      <c r="G8" s="26">
        <f>'Przykładowe materiały - ceny'!E27</f>
        <v>20166.300000000003</v>
      </c>
      <c r="H8" s="26">
        <f>(F8/D8)*G8</f>
        <v>12.603937500000002</v>
      </c>
    </row>
    <row r="9" spans="1:8" s="13" customFormat="1" ht="42" customHeight="1">
      <c r="A9" s="16" t="s">
        <v>476</v>
      </c>
      <c r="B9" s="48" t="s">
        <v>744</v>
      </c>
      <c r="C9" s="16" t="s">
        <v>301</v>
      </c>
      <c r="D9" s="16">
        <v>1600</v>
      </c>
      <c r="E9" s="48" t="s">
        <v>494</v>
      </c>
      <c r="F9" s="16">
        <v>2</v>
      </c>
      <c r="G9" s="26">
        <f>'Przykładowe materiały - ceny'!E178</f>
        <v>436.84360000000004</v>
      </c>
      <c r="H9" s="26">
        <f aca="true" t="shared" si="0" ref="H9:H31">(F9/D9)*G9</f>
        <v>0.5460545000000001</v>
      </c>
    </row>
    <row r="10" spans="1:8" s="13" customFormat="1" ht="62.4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17.4926458048292</v>
      </c>
    </row>
    <row r="42" ht="15">
      <c r="A42" s="7" t="s">
        <v>159</v>
      </c>
    </row>
    <row r="43" spans="1:3" ht="18.6" customHeight="1">
      <c r="A43" s="7" t="s">
        <v>182</v>
      </c>
      <c r="B43" s="21" t="s">
        <v>180</v>
      </c>
      <c r="C43" s="21" t="s">
        <v>181</v>
      </c>
    </row>
    <row r="44" spans="1:3" ht="18.6" customHeight="1">
      <c r="A44" s="8" t="s">
        <v>160</v>
      </c>
      <c r="B44" s="9">
        <f>'Przykładowe stawki wynagrodzeń'!E12</f>
        <v>46.195639765624996</v>
      </c>
      <c r="C44" s="9">
        <f>B44/60</f>
        <v>0.7699273294270833</v>
      </c>
    </row>
    <row r="45" spans="1:3" ht="18.6" customHeight="1">
      <c r="A45" s="10" t="s">
        <v>161</v>
      </c>
      <c r="B45" s="11">
        <f>'Przykładowe stawki wynagrodzeń'!E16</f>
        <v>34.545742080208335</v>
      </c>
      <c r="C45" s="11">
        <f aca="true" t="shared" si="1" ref="C45:C46">B45/60</f>
        <v>0.5757623680034722</v>
      </c>
    </row>
    <row r="46" spans="1:3" ht="18.6" customHeight="1">
      <c r="A46" s="8" t="s">
        <v>162</v>
      </c>
      <c r="B46" s="11">
        <f>'Przykładowe stawki wynagrodzeń'!E19</f>
        <v>26.306730143750002</v>
      </c>
      <c r="C46" s="11">
        <f t="shared" si="1"/>
        <v>0.43844550239583335</v>
      </c>
    </row>
    <row r="47" spans="1:3" ht="28.2" customHeight="1">
      <c r="A47" s="10" t="s">
        <v>198</v>
      </c>
      <c r="B47" s="11">
        <f>'Przykładowe stawki wynagrodzeń'!E17</f>
        <v>43.283165344270834</v>
      </c>
      <c r="C47" s="11">
        <f>B47/60</f>
        <v>0.7213860890711806</v>
      </c>
    </row>
    <row r="48" ht="25.8" customHeight="1"/>
    <row r="49" spans="1:7" ht="21" customHeight="1">
      <c r="A49" s="130" t="s">
        <v>317</v>
      </c>
      <c r="B49" s="131"/>
      <c r="C49" s="131"/>
      <c r="D49" s="131"/>
      <c r="E49" s="131"/>
      <c r="F49" s="131"/>
      <c r="G49" s="34"/>
    </row>
    <row r="50" spans="1:7" ht="21" customHeight="1">
      <c r="A50" s="127" t="s">
        <v>318</v>
      </c>
      <c r="B50" s="127"/>
      <c r="C50" s="127"/>
      <c r="D50" s="127"/>
      <c r="E50" s="34"/>
      <c r="F50" s="34"/>
      <c r="G50" s="34"/>
    </row>
    <row r="51" spans="1:7" s="13" customFormat="1" ht="42" customHeight="1">
      <c r="A51" s="15" t="s">
        <v>197</v>
      </c>
      <c r="B51" s="15" t="s">
        <v>166</v>
      </c>
      <c r="C51" s="15" t="s">
        <v>167</v>
      </c>
      <c r="D51" s="15" t="s">
        <v>168</v>
      </c>
      <c r="E51" s="15" t="s">
        <v>169</v>
      </c>
      <c r="F51" s="15" t="s">
        <v>170</v>
      </c>
      <c r="G51" s="15" t="s">
        <v>171</v>
      </c>
    </row>
    <row r="52" spans="1:7" s="13" customFormat="1" ht="15" customHeight="1">
      <c r="A52" s="29"/>
      <c r="B52" s="5" t="s">
        <v>172</v>
      </c>
      <c r="C52" s="5" t="s">
        <v>173</v>
      </c>
      <c r="D52" s="5" t="s">
        <v>174</v>
      </c>
      <c r="E52" s="5" t="s">
        <v>175</v>
      </c>
      <c r="F52" s="5" t="s">
        <v>176</v>
      </c>
      <c r="G52" s="30" t="s">
        <v>177</v>
      </c>
    </row>
    <row r="53" spans="1:7" s="13" customFormat="1" ht="29.4" customHeight="1">
      <c r="A53" s="125" t="s">
        <v>284</v>
      </c>
      <c r="B53" s="25" t="str">
        <f>A45</f>
        <v>starszy technik diagnostyki laboratoryjnej</v>
      </c>
      <c r="C53" s="32">
        <v>165</v>
      </c>
      <c r="D53" s="17" t="s">
        <v>179</v>
      </c>
      <c r="E53" s="32">
        <v>20</v>
      </c>
      <c r="F53" s="27">
        <f>C45</f>
        <v>0.5757623680034722</v>
      </c>
      <c r="G53" s="27">
        <f>(E53/C53)*F53</f>
        <v>0.06978937793981482</v>
      </c>
    </row>
    <row r="54" spans="1:7" s="13" customFormat="1" ht="29.4" customHeight="1">
      <c r="A54" s="126"/>
      <c r="B54" s="25" t="str">
        <f>A46</f>
        <v>pomoc laboratoryjna</v>
      </c>
      <c r="C54" s="32">
        <v>165</v>
      </c>
      <c r="D54" s="17" t="s">
        <v>179</v>
      </c>
      <c r="E54" s="32">
        <v>20</v>
      </c>
      <c r="F54" s="27">
        <f>C46</f>
        <v>0.43844550239583335</v>
      </c>
      <c r="G54" s="27">
        <f>(E54/C54)*F54</f>
        <v>0.05314490938131314</v>
      </c>
    </row>
    <row r="55" spans="1:7" s="13" customFormat="1" ht="78" customHeight="1">
      <c r="A55" s="31" t="s">
        <v>283</v>
      </c>
      <c r="B55" s="17" t="str">
        <f>A45</f>
        <v>starszy technik diagnostyki laboratoryjnej</v>
      </c>
      <c r="C55" s="16">
        <v>150</v>
      </c>
      <c r="D55" s="17" t="s">
        <v>179</v>
      </c>
      <c r="E55" s="16">
        <v>120</v>
      </c>
      <c r="F55" s="26">
        <f>C45</f>
        <v>0.5757623680034722</v>
      </c>
      <c r="G55" s="26">
        <f>(E55/C55)*F55</f>
        <v>0.46060989440277783</v>
      </c>
    </row>
    <row r="56" spans="1:7" s="13" customFormat="1" ht="22.95" customHeight="1">
      <c r="A56" s="24" t="s">
        <v>192</v>
      </c>
      <c r="B56" s="17" t="str">
        <f>A44</f>
        <v>diagnosta laboratoryjny</v>
      </c>
      <c r="C56" s="16">
        <v>33</v>
      </c>
      <c r="D56" s="17" t="s">
        <v>179</v>
      </c>
      <c r="E56" s="16">
        <v>85</v>
      </c>
      <c r="F56" s="26">
        <f>C44</f>
        <v>0.7699273294270833</v>
      </c>
      <c r="G56" s="26">
        <f aca="true" t="shared" si="2" ref="G56:G64">(E56/C56)*F56</f>
        <v>1.9831461515546085</v>
      </c>
    </row>
    <row r="57" spans="1:7" s="13" customFormat="1" ht="22.95" customHeight="1">
      <c r="A57" s="132" t="s">
        <v>286</v>
      </c>
      <c r="B57" s="17" t="str">
        <f>A44</f>
        <v>diagnosta laboratoryjny</v>
      </c>
      <c r="C57" s="16">
        <v>165</v>
      </c>
      <c r="D57" s="17" t="s">
        <v>179</v>
      </c>
      <c r="E57" s="16">
        <v>40</v>
      </c>
      <c r="F57" s="26">
        <f>C44</f>
        <v>0.7699273294270833</v>
      </c>
      <c r="G57" s="26">
        <f t="shared" si="2"/>
        <v>0.18664904955808082</v>
      </c>
    </row>
    <row r="58" spans="1:7" s="13" customFormat="1" ht="28.2" customHeight="1">
      <c r="A58" s="126"/>
      <c r="B58" s="17" t="str">
        <f>A45</f>
        <v>starszy technik diagnostyki laboratoryjnej</v>
      </c>
      <c r="C58" s="16">
        <v>165</v>
      </c>
      <c r="D58" s="17" t="s">
        <v>179</v>
      </c>
      <c r="E58" s="16">
        <v>40</v>
      </c>
      <c r="F58" s="26">
        <f>C45</f>
        <v>0.5757623680034722</v>
      </c>
      <c r="G58" s="26">
        <f t="shared" si="2"/>
        <v>0.13957875587962965</v>
      </c>
    </row>
    <row r="59" spans="1:7" s="13" customFormat="1" ht="22.95" customHeight="1">
      <c r="A59" s="24" t="s">
        <v>287</v>
      </c>
      <c r="B59" s="17" t="str">
        <f>A44</f>
        <v>diagnosta laboratoryjny</v>
      </c>
      <c r="C59" s="16">
        <v>33</v>
      </c>
      <c r="D59" s="17" t="s">
        <v>179</v>
      </c>
      <c r="E59" s="16">
        <v>65</v>
      </c>
      <c r="F59" s="26">
        <f>C44</f>
        <v>0.7699273294270833</v>
      </c>
      <c r="G59" s="26">
        <f t="shared" si="2"/>
        <v>1.5165235276594065</v>
      </c>
    </row>
    <row r="60" spans="1:7" s="13" customFormat="1" ht="30.6" customHeight="1">
      <c r="A60" s="125" t="s">
        <v>288</v>
      </c>
      <c r="B60" s="17" t="str">
        <f>A45</f>
        <v>starszy technik diagnostyki laboratoryjnej</v>
      </c>
      <c r="C60" s="16">
        <v>165</v>
      </c>
      <c r="D60" s="17" t="s">
        <v>179</v>
      </c>
      <c r="E60" s="16">
        <v>30</v>
      </c>
      <c r="F60" s="26">
        <f>C45</f>
        <v>0.5757623680034722</v>
      </c>
      <c r="G60" s="26">
        <f t="shared" si="2"/>
        <v>0.10468406690972223</v>
      </c>
    </row>
    <row r="61" spans="1:9" s="13" customFormat="1" ht="30.6" customHeight="1">
      <c r="A61" s="126"/>
      <c r="B61" s="17" t="str">
        <f>A46</f>
        <v>pomoc laboratoryjna</v>
      </c>
      <c r="C61" s="16">
        <v>165</v>
      </c>
      <c r="D61" s="17" t="s">
        <v>179</v>
      </c>
      <c r="E61" s="16">
        <v>30</v>
      </c>
      <c r="F61" s="26">
        <f>C46</f>
        <v>0.43844550239583335</v>
      </c>
      <c r="G61" s="26">
        <f t="shared" si="2"/>
        <v>0.0797173640719697</v>
      </c>
      <c r="I61" s="38"/>
    </row>
    <row r="62" spans="1:9" s="13" customFormat="1" ht="55.2" customHeight="1">
      <c r="A62" s="37" t="s">
        <v>308</v>
      </c>
      <c r="B62" s="17" t="str">
        <f>A47</f>
        <v>średnia stawka; diagnosta laboratoryjny/technik diagnostyki laboratoryjnej</v>
      </c>
      <c r="C62" s="16">
        <v>825</v>
      </c>
      <c r="D62" s="17" t="s">
        <v>179</v>
      </c>
      <c r="E62" s="16">
        <v>125</v>
      </c>
      <c r="F62" s="26">
        <f>C47</f>
        <v>0.7213860890711806</v>
      </c>
      <c r="G62" s="26">
        <f t="shared" si="2"/>
        <v>0.10930092258654252</v>
      </c>
      <c r="I62" s="39"/>
    </row>
    <row r="63" spans="1:9" s="13" customFormat="1" ht="48.6" customHeight="1">
      <c r="A63" s="37" t="s">
        <v>319</v>
      </c>
      <c r="B63" s="17" t="str">
        <f>A47</f>
        <v>średnia stawka; diagnosta laboratoryjny/technik diagnostyki laboratoryjnej</v>
      </c>
      <c r="C63" s="16">
        <v>825</v>
      </c>
      <c r="D63" s="17" t="s">
        <v>179</v>
      </c>
      <c r="E63" s="16">
        <v>60</v>
      </c>
      <c r="F63" s="26">
        <f>C47</f>
        <v>0.7213860890711806</v>
      </c>
      <c r="G63" s="26">
        <f t="shared" si="2"/>
        <v>0.05246444284154041</v>
      </c>
      <c r="I63" s="39"/>
    </row>
    <row r="64" spans="1:9" s="13" customFormat="1" ht="55.8" customHeight="1">
      <c r="A64" s="37" t="s">
        <v>311</v>
      </c>
      <c r="B64" s="17" t="str">
        <f>A47</f>
        <v>średnia stawka; diagnosta laboratoryjny/technik diagnostyki laboratoryjnej</v>
      </c>
      <c r="C64" s="16">
        <v>825</v>
      </c>
      <c r="D64" s="17" t="s">
        <v>179</v>
      </c>
      <c r="E64" s="16">
        <v>25</v>
      </c>
      <c r="F64" s="26">
        <f>C47</f>
        <v>0.7213860890711806</v>
      </c>
      <c r="G64" s="26">
        <f t="shared" si="2"/>
        <v>0.021860184517308503</v>
      </c>
      <c r="I64" s="39"/>
    </row>
    <row r="65" spans="1:7" s="14" customFormat="1" ht="27.6" customHeight="1">
      <c r="A65" s="128" t="s">
        <v>178</v>
      </c>
      <c r="B65" s="129"/>
      <c r="C65" s="129"/>
      <c r="D65" s="129"/>
      <c r="E65" s="129"/>
      <c r="F65" s="129"/>
      <c r="G65" s="35">
        <f>SUM(G53:G64)</f>
        <v>4.777468647302714</v>
      </c>
    </row>
    <row r="68" spans="1:3" ht="27" customHeight="1">
      <c r="A68" s="134" t="s">
        <v>164</v>
      </c>
      <c r="B68" s="134"/>
      <c r="C68" s="18">
        <f>H33</f>
        <v>17.4926458048292</v>
      </c>
    </row>
    <row r="69" spans="1:3" ht="27" customHeight="1">
      <c r="A69" s="133" t="s">
        <v>165</v>
      </c>
      <c r="B69" s="133"/>
      <c r="C69" s="19">
        <f>G65</f>
        <v>4.777468647302714</v>
      </c>
    </row>
    <row r="70" spans="1:3" s="7" customFormat="1" ht="27" customHeight="1">
      <c r="A70" s="122" t="s">
        <v>163</v>
      </c>
      <c r="B70" s="122"/>
      <c r="C70" s="28">
        <f>SUM(C68:C69)</f>
        <v>22.270114452131914</v>
      </c>
    </row>
  </sheetData>
  <mergeCells count="10">
    <mergeCell ref="B1:C1"/>
    <mergeCell ref="A65:F65"/>
    <mergeCell ref="A70:B70"/>
    <mergeCell ref="A69:B69"/>
    <mergeCell ref="A68:B68"/>
    <mergeCell ref="A53:A54"/>
    <mergeCell ref="A60:A61"/>
    <mergeCell ref="A50:D50"/>
    <mergeCell ref="A57:A58"/>
    <mergeCell ref="A49:F4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2DBBF-4F39-4ED9-9FDA-C49097CA39CC}">
  <dimension ref="A1:I70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38.7109375" style="1" customWidth="1"/>
    <col min="3" max="3" width="20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3" ht="19.2" customHeight="1">
      <c r="A1" s="7" t="s">
        <v>156</v>
      </c>
      <c r="B1" s="121" t="s">
        <v>9</v>
      </c>
      <c r="C1" s="121"/>
    </row>
    <row r="2" spans="1:2" ht="19.2" customHeight="1">
      <c r="A2" s="7" t="s">
        <v>157</v>
      </c>
      <c r="B2" s="7" t="s">
        <v>8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354</v>
      </c>
      <c r="B8" s="48" t="s">
        <v>746</v>
      </c>
      <c r="C8" s="16" t="s">
        <v>298</v>
      </c>
      <c r="D8" s="16">
        <v>3000</v>
      </c>
      <c r="E8" s="48" t="s">
        <v>492</v>
      </c>
      <c r="F8" s="16">
        <v>1</v>
      </c>
      <c r="G8" s="26">
        <f>'Przykładowe materiały - ceny'!E28</f>
        <v>33660.00000000001</v>
      </c>
      <c r="H8" s="26">
        <f>(F8/D8)*G8</f>
        <v>11.220000000000002</v>
      </c>
    </row>
    <row r="9" spans="1:8" s="13" customFormat="1" ht="42" customHeight="1">
      <c r="A9" s="16" t="s">
        <v>477</v>
      </c>
      <c r="B9" s="48" t="s">
        <v>748</v>
      </c>
      <c r="C9" s="16" t="s">
        <v>301</v>
      </c>
      <c r="D9" s="16">
        <v>3000</v>
      </c>
      <c r="E9" s="48" t="s">
        <v>494</v>
      </c>
      <c r="F9" s="16">
        <v>2</v>
      </c>
      <c r="G9" s="26">
        <f>'Przykładowe materiały - ceny'!E179</f>
        <v>436.84360000000004</v>
      </c>
      <c r="H9" s="26">
        <f aca="true" t="shared" si="0" ref="H9:H31">(F9/D9)*G9</f>
        <v>0.2912290666666667</v>
      </c>
    </row>
    <row r="10" spans="1:8" s="13" customFormat="1" ht="62.4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15.853882871495863</v>
      </c>
    </row>
    <row r="42" ht="15">
      <c r="A42" s="7" t="s">
        <v>159</v>
      </c>
    </row>
    <row r="43" spans="1:3" ht="18.6" customHeight="1">
      <c r="A43" s="7" t="s">
        <v>182</v>
      </c>
      <c r="B43" s="21" t="s">
        <v>180</v>
      </c>
      <c r="C43" s="21" t="s">
        <v>181</v>
      </c>
    </row>
    <row r="44" spans="1:3" ht="18.6" customHeight="1">
      <c r="A44" s="8" t="s">
        <v>160</v>
      </c>
      <c r="B44" s="9">
        <f>'Przykładowe stawki wynagrodzeń'!E12</f>
        <v>46.195639765624996</v>
      </c>
      <c r="C44" s="9">
        <f>B44/60</f>
        <v>0.7699273294270833</v>
      </c>
    </row>
    <row r="45" spans="1:3" ht="18.6" customHeight="1">
      <c r="A45" s="10" t="s">
        <v>161</v>
      </c>
      <c r="B45" s="11">
        <f>'Przykładowe stawki wynagrodzeń'!E16</f>
        <v>34.545742080208335</v>
      </c>
      <c r="C45" s="11">
        <f aca="true" t="shared" si="1" ref="C45:C46">B45/60</f>
        <v>0.5757623680034722</v>
      </c>
    </row>
    <row r="46" spans="1:3" ht="18.6" customHeight="1">
      <c r="A46" s="8" t="s">
        <v>162</v>
      </c>
      <c r="B46" s="11">
        <f>'Przykładowe stawki wynagrodzeń'!E19</f>
        <v>26.306730143750002</v>
      </c>
      <c r="C46" s="11">
        <f t="shared" si="1"/>
        <v>0.43844550239583335</v>
      </c>
    </row>
    <row r="47" spans="1:3" ht="28.2" customHeight="1">
      <c r="A47" s="10" t="s">
        <v>198</v>
      </c>
      <c r="B47" s="11">
        <f>'Przykładowe stawki wynagrodzeń'!E17</f>
        <v>43.283165344270834</v>
      </c>
      <c r="C47" s="11">
        <f>B47/60</f>
        <v>0.7213860890711806</v>
      </c>
    </row>
    <row r="48" ht="25.8" customHeight="1"/>
    <row r="49" spans="1:7" ht="21" customHeight="1">
      <c r="A49" s="130" t="s">
        <v>317</v>
      </c>
      <c r="B49" s="131"/>
      <c r="C49" s="131"/>
      <c r="D49" s="131"/>
      <c r="E49" s="131"/>
      <c r="F49" s="131"/>
      <c r="G49" s="34"/>
    </row>
    <row r="50" spans="1:7" ht="21" customHeight="1">
      <c r="A50" s="127" t="s">
        <v>318</v>
      </c>
      <c r="B50" s="127"/>
      <c r="C50" s="127"/>
      <c r="D50" s="127"/>
      <c r="E50" s="34"/>
      <c r="F50" s="34"/>
      <c r="G50" s="34"/>
    </row>
    <row r="51" spans="1:7" s="13" customFormat="1" ht="42" customHeight="1">
      <c r="A51" s="15" t="s">
        <v>197</v>
      </c>
      <c r="B51" s="15" t="s">
        <v>166</v>
      </c>
      <c r="C51" s="15" t="s">
        <v>167</v>
      </c>
      <c r="D51" s="15" t="s">
        <v>168</v>
      </c>
      <c r="E51" s="15" t="s">
        <v>169</v>
      </c>
      <c r="F51" s="15" t="s">
        <v>170</v>
      </c>
      <c r="G51" s="15" t="s">
        <v>171</v>
      </c>
    </row>
    <row r="52" spans="1:7" s="13" customFormat="1" ht="15" customHeight="1">
      <c r="A52" s="29"/>
      <c r="B52" s="5" t="s">
        <v>172</v>
      </c>
      <c r="C52" s="5" t="s">
        <v>173</v>
      </c>
      <c r="D52" s="5" t="s">
        <v>174</v>
      </c>
      <c r="E52" s="5" t="s">
        <v>175</v>
      </c>
      <c r="F52" s="5" t="s">
        <v>176</v>
      </c>
      <c r="G52" s="30" t="s">
        <v>177</v>
      </c>
    </row>
    <row r="53" spans="1:7" s="13" customFormat="1" ht="29.4" customHeight="1">
      <c r="A53" s="125" t="s">
        <v>284</v>
      </c>
      <c r="B53" s="25" t="str">
        <f>A45</f>
        <v>starszy technik diagnostyki laboratoryjnej</v>
      </c>
      <c r="C53" s="32">
        <v>165</v>
      </c>
      <c r="D53" s="17" t="s">
        <v>179</v>
      </c>
      <c r="E53" s="32">
        <v>20</v>
      </c>
      <c r="F53" s="27">
        <f>C45</f>
        <v>0.5757623680034722</v>
      </c>
      <c r="G53" s="27">
        <f>(E53/C53)*F53</f>
        <v>0.06978937793981482</v>
      </c>
    </row>
    <row r="54" spans="1:7" s="13" customFormat="1" ht="29.4" customHeight="1">
      <c r="A54" s="126"/>
      <c r="B54" s="25" t="str">
        <f>A46</f>
        <v>pomoc laboratoryjna</v>
      </c>
      <c r="C54" s="32">
        <v>165</v>
      </c>
      <c r="D54" s="17" t="s">
        <v>179</v>
      </c>
      <c r="E54" s="32">
        <v>20</v>
      </c>
      <c r="F54" s="27">
        <f>C46</f>
        <v>0.43844550239583335</v>
      </c>
      <c r="G54" s="27">
        <f>(E54/C54)*F54</f>
        <v>0.05314490938131314</v>
      </c>
    </row>
    <row r="55" spans="1:7" s="13" customFormat="1" ht="78" customHeight="1">
      <c r="A55" s="31" t="s">
        <v>283</v>
      </c>
      <c r="B55" s="17" t="str">
        <f>A45</f>
        <v>starszy technik diagnostyki laboratoryjnej</v>
      </c>
      <c r="C55" s="16">
        <v>150</v>
      </c>
      <c r="D55" s="17" t="s">
        <v>179</v>
      </c>
      <c r="E55" s="16">
        <v>120</v>
      </c>
      <c r="F55" s="26">
        <f>C45</f>
        <v>0.5757623680034722</v>
      </c>
      <c r="G55" s="26">
        <f>(E55/C55)*F55</f>
        <v>0.46060989440277783</v>
      </c>
    </row>
    <row r="56" spans="1:7" s="13" customFormat="1" ht="22.95" customHeight="1">
      <c r="A56" s="24" t="s">
        <v>192</v>
      </c>
      <c r="B56" s="17" t="str">
        <f>A44</f>
        <v>diagnosta laboratoryjny</v>
      </c>
      <c r="C56" s="16">
        <v>33</v>
      </c>
      <c r="D56" s="17" t="s">
        <v>179</v>
      </c>
      <c r="E56" s="16">
        <v>85</v>
      </c>
      <c r="F56" s="26">
        <f>C44</f>
        <v>0.7699273294270833</v>
      </c>
      <c r="G56" s="26">
        <f aca="true" t="shared" si="2" ref="G56:G64">(E56/C56)*F56</f>
        <v>1.9831461515546085</v>
      </c>
    </row>
    <row r="57" spans="1:7" s="13" customFormat="1" ht="22.95" customHeight="1">
      <c r="A57" s="132" t="s">
        <v>286</v>
      </c>
      <c r="B57" s="17" t="str">
        <f>A44</f>
        <v>diagnosta laboratoryjny</v>
      </c>
      <c r="C57" s="16">
        <v>165</v>
      </c>
      <c r="D57" s="17" t="s">
        <v>179</v>
      </c>
      <c r="E57" s="16">
        <v>40</v>
      </c>
      <c r="F57" s="26">
        <f>C44</f>
        <v>0.7699273294270833</v>
      </c>
      <c r="G57" s="26">
        <f t="shared" si="2"/>
        <v>0.18664904955808082</v>
      </c>
    </row>
    <row r="58" spans="1:7" s="13" customFormat="1" ht="28.2" customHeight="1">
      <c r="A58" s="126"/>
      <c r="B58" s="17" t="str">
        <f>A45</f>
        <v>starszy technik diagnostyki laboratoryjnej</v>
      </c>
      <c r="C58" s="16">
        <v>165</v>
      </c>
      <c r="D58" s="17" t="s">
        <v>179</v>
      </c>
      <c r="E58" s="16">
        <v>40</v>
      </c>
      <c r="F58" s="26">
        <f>C45</f>
        <v>0.5757623680034722</v>
      </c>
      <c r="G58" s="26">
        <f t="shared" si="2"/>
        <v>0.13957875587962965</v>
      </c>
    </row>
    <row r="59" spans="1:7" s="13" customFormat="1" ht="22.95" customHeight="1">
      <c r="A59" s="24" t="s">
        <v>287</v>
      </c>
      <c r="B59" s="17" t="str">
        <f>A44</f>
        <v>diagnosta laboratoryjny</v>
      </c>
      <c r="C59" s="16">
        <v>33</v>
      </c>
      <c r="D59" s="17" t="s">
        <v>179</v>
      </c>
      <c r="E59" s="16">
        <v>65</v>
      </c>
      <c r="F59" s="26">
        <f>C44</f>
        <v>0.7699273294270833</v>
      </c>
      <c r="G59" s="26">
        <f t="shared" si="2"/>
        <v>1.5165235276594065</v>
      </c>
    </row>
    <row r="60" spans="1:7" s="13" customFormat="1" ht="30.6" customHeight="1">
      <c r="A60" s="125" t="s">
        <v>288</v>
      </c>
      <c r="B60" s="17" t="str">
        <f>A45</f>
        <v>starszy technik diagnostyki laboratoryjnej</v>
      </c>
      <c r="C60" s="16">
        <v>165</v>
      </c>
      <c r="D60" s="17" t="s">
        <v>179</v>
      </c>
      <c r="E60" s="16">
        <v>30</v>
      </c>
      <c r="F60" s="26">
        <f>C45</f>
        <v>0.5757623680034722</v>
      </c>
      <c r="G60" s="26">
        <f t="shared" si="2"/>
        <v>0.10468406690972223</v>
      </c>
    </row>
    <row r="61" spans="1:9" s="13" customFormat="1" ht="30.6" customHeight="1">
      <c r="A61" s="126"/>
      <c r="B61" s="17" t="str">
        <f>A46</f>
        <v>pomoc laboratoryjna</v>
      </c>
      <c r="C61" s="16">
        <v>165</v>
      </c>
      <c r="D61" s="17" t="s">
        <v>179</v>
      </c>
      <c r="E61" s="16">
        <v>30</v>
      </c>
      <c r="F61" s="26">
        <f>C46</f>
        <v>0.43844550239583335</v>
      </c>
      <c r="G61" s="26">
        <f t="shared" si="2"/>
        <v>0.0797173640719697</v>
      </c>
      <c r="I61" s="38"/>
    </row>
    <row r="62" spans="1:9" s="13" customFormat="1" ht="55.2" customHeight="1">
      <c r="A62" s="37" t="s">
        <v>308</v>
      </c>
      <c r="B62" s="17" t="str">
        <f>A47</f>
        <v>średnia stawka; diagnosta laboratoryjny/technik diagnostyki laboratoryjnej</v>
      </c>
      <c r="C62" s="16">
        <v>825</v>
      </c>
      <c r="D62" s="17" t="s">
        <v>179</v>
      </c>
      <c r="E62" s="16">
        <v>125</v>
      </c>
      <c r="F62" s="26">
        <f>C47</f>
        <v>0.7213860890711806</v>
      </c>
      <c r="G62" s="26">
        <f t="shared" si="2"/>
        <v>0.10930092258654252</v>
      </c>
      <c r="I62" s="39"/>
    </row>
    <row r="63" spans="1:9" s="13" customFormat="1" ht="48.6" customHeight="1">
      <c r="A63" s="37" t="s">
        <v>319</v>
      </c>
      <c r="B63" s="17" t="str">
        <f>A47</f>
        <v>średnia stawka; diagnosta laboratoryjny/technik diagnostyki laboratoryjnej</v>
      </c>
      <c r="C63" s="16">
        <v>825</v>
      </c>
      <c r="D63" s="17" t="s">
        <v>179</v>
      </c>
      <c r="E63" s="16">
        <v>60</v>
      </c>
      <c r="F63" s="26">
        <f>C47</f>
        <v>0.7213860890711806</v>
      </c>
      <c r="G63" s="26">
        <f t="shared" si="2"/>
        <v>0.05246444284154041</v>
      </c>
      <c r="I63" s="39"/>
    </row>
    <row r="64" spans="1:9" s="13" customFormat="1" ht="55.8" customHeight="1">
      <c r="A64" s="37" t="s">
        <v>311</v>
      </c>
      <c r="B64" s="17" t="str">
        <f>A47</f>
        <v>średnia stawka; diagnosta laboratoryjny/technik diagnostyki laboratoryjnej</v>
      </c>
      <c r="C64" s="16">
        <v>825</v>
      </c>
      <c r="D64" s="17" t="s">
        <v>179</v>
      </c>
      <c r="E64" s="16">
        <v>25</v>
      </c>
      <c r="F64" s="26">
        <f>C47</f>
        <v>0.7213860890711806</v>
      </c>
      <c r="G64" s="26">
        <f t="shared" si="2"/>
        <v>0.021860184517308503</v>
      </c>
      <c r="I64" s="39"/>
    </row>
    <row r="65" spans="1:7" s="14" customFormat="1" ht="27.6" customHeight="1">
      <c r="A65" s="128" t="s">
        <v>178</v>
      </c>
      <c r="B65" s="129"/>
      <c r="C65" s="129"/>
      <c r="D65" s="129"/>
      <c r="E65" s="129"/>
      <c r="F65" s="129"/>
      <c r="G65" s="35">
        <f>SUM(G53:G64)</f>
        <v>4.777468647302714</v>
      </c>
    </row>
    <row r="68" spans="1:3" ht="27" customHeight="1">
      <c r="A68" s="134" t="s">
        <v>164</v>
      </c>
      <c r="B68" s="134"/>
      <c r="C68" s="18">
        <f>H33</f>
        <v>15.853882871495863</v>
      </c>
    </row>
    <row r="69" spans="1:3" ht="27" customHeight="1">
      <c r="A69" s="133" t="s">
        <v>165</v>
      </c>
      <c r="B69" s="133"/>
      <c r="C69" s="19">
        <f>G65</f>
        <v>4.777468647302714</v>
      </c>
    </row>
    <row r="70" spans="1:3" s="7" customFormat="1" ht="27" customHeight="1">
      <c r="A70" s="122" t="s">
        <v>163</v>
      </c>
      <c r="B70" s="122"/>
      <c r="C70" s="28">
        <f>SUM(C68:C69)</f>
        <v>20.631351518798578</v>
      </c>
    </row>
  </sheetData>
  <mergeCells count="10">
    <mergeCell ref="B1:C1"/>
    <mergeCell ref="A65:F65"/>
    <mergeCell ref="A70:B70"/>
    <mergeCell ref="A69:B69"/>
    <mergeCell ref="A68:B68"/>
    <mergeCell ref="A53:A54"/>
    <mergeCell ref="A60:A61"/>
    <mergeCell ref="A50:D50"/>
    <mergeCell ref="A57:A58"/>
    <mergeCell ref="A49:F4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674FB-920E-452C-9135-CCA709266E7E}">
  <dimension ref="A1:H60"/>
  <sheetViews>
    <sheetView workbookViewId="0" topLeftCell="A1">
      <selection activeCell="H8" sqref="H8"/>
    </sheetView>
  </sheetViews>
  <sheetFormatPr defaultColWidth="9.140625" defaultRowHeight="15"/>
  <cols>
    <col min="1" max="1" width="41.28125" style="1" customWidth="1"/>
    <col min="2" max="2" width="38.7109375" style="1" customWidth="1"/>
    <col min="3" max="3" width="21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3" ht="19.2" customHeight="1">
      <c r="A1" s="7" t="s">
        <v>156</v>
      </c>
      <c r="B1" s="121" t="s">
        <v>11</v>
      </c>
      <c r="C1" s="121"/>
    </row>
    <row r="2" spans="1:2" ht="19.2" customHeight="1">
      <c r="A2" s="7" t="s">
        <v>157</v>
      </c>
      <c r="B2" s="7" t="s">
        <v>10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3.8" customHeight="1">
      <c r="A8" s="16" t="s">
        <v>380</v>
      </c>
      <c r="B8" s="48" t="s">
        <v>605</v>
      </c>
      <c r="C8" s="16" t="s">
        <v>298</v>
      </c>
      <c r="D8" s="16">
        <v>90</v>
      </c>
      <c r="E8" s="45" t="s">
        <v>492</v>
      </c>
      <c r="F8" s="16">
        <v>1</v>
      </c>
      <c r="G8" s="26">
        <f>'Przykładowe materiały - ceny'!E54</f>
        <v>1155.6000000000001</v>
      </c>
      <c r="H8" s="26">
        <f>(F8/D8)*G8</f>
        <v>12.840000000000002</v>
      </c>
    </row>
    <row r="9" spans="1:8" s="13" customFormat="1" ht="36.6" customHeight="1">
      <c r="A9" s="16" t="s">
        <v>398</v>
      </c>
      <c r="B9" s="45" t="s">
        <v>606</v>
      </c>
      <c r="C9" s="16" t="s">
        <v>299</v>
      </c>
      <c r="D9" s="16">
        <f>D8*5</f>
        <v>450</v>
      </c>
      <c r="E9" s="16" t="s">
        <v>494</v>
      </c>
      <c r="F9" s="16">
        <v>1</v>
      </c>
      <c r="G9" s="26">
        <f>'Przykładowe materiały - ceny'!E69</f>
        <v>554.0400000000001</v>
      </c>
      <c r="H9" s="26">
        <f aca="true" t="shared" si="0" ref="H9:H21">(F9/D9)*G9</f>
        <v>1.2312</v>
      </c>
    </row>
    <row r="10" spans="1:8" s="13" customFormat="1" ht="34.2" customHeight="1">
      <c r="A10" s="16" t="s">
        <v>461</v>
      </c>
      <c r="B10" s="45" t="s">
        <v>607</v>
      </c>
      <c r="C10" s="16" t="s">
        <v>301</v>
      </c>
      <c r="D10" s="16">
        <v>450</v>
      </c>
      <c r="E10" s="16" t="s">
        <v>494</v>
      </c>
      <c r="F10" s="16">
        <v>1</v>
      </c>
      <c r="G10" s="26">
        <f>'Przykładowe materiały - ceny'!E163</f>
        <v>237.60000000000002</v>
      </c>
      <c r="H10" s="26">
        <f t="shared" si="0"/>
        <v>0.528</v>
      </c>
    </row>
    <row r="11" spans="1:8" s="13" customFormat="1" ht="42.6" customHeight="1">
      <c r="A11" s="16" t="s">
        <v>563</v>
      </c>
      <c r="B11" s="48" t="s">
        <v>574</v>
      </c>
      <c r="C11" s="16" t="s">
        <v>300</v>
      </c>
      <c r="D11" s="16">
        <v>7500</v>
      </c>
      <c r="E11" s="16" t="s">
        <v>494</v>
      </c>
      <c r="F11" s="16">
        <v>1</v>
      </c>
      <c r="G11" s="26">
        <v>677.1600000000001</v>
      </c>
      <c r="H11" s="26">
        <f t="shared" si="0"/>
        <v>0.09028800000000002</v>
      </c>
    </row>
    <row r="12" spans="1:8" s="13" customFormat="1" ht="47.4" customHeight="1">
      <c r="A12" s="16" t="s">
        <v>564</v>
      </c>
      <c r="B12" s="45" t="s">
        <v>575</v>
      </c>
      <c r="C12" s="16" t="s">
        <v>300</v>
      </c>
      <c r="D12" s="16">
        <v>7500</v>
      </c>
      <c r="E12" s="16" t="s">
        <v>494</v>
      </c>
      <c r="F12" s="16">
        <v>1</v>
      </c>
      <c r="G12" s="26">
        <v>1354.3200000000002</v>
      </c>
      <c r="H12" s="26">
        <f t="shared" si="0"/>
        <v>0.18057600000000004</v>
      </c>
    </row>
    <row r="13" spans="1:8" s="13" customFormat="1" ht="38.4" customHeight="1">
      <c r="A13" s="16" t="s">
        <v>565</v>
      </c>
      <c r="B13" s="45" t="s">
        <v>576</v>
      </c>
      <c r="C13" s="16" t="s">
        <v>300</v>
      </c>
      <c r="D13" s="16">
        <v>7500</v>
      </c>
      <c r="E13" s="16" t="s">
        <v>494</v>
      </c>
      <c r="F13" s="16">
        <v>1</v>
      </c>
      <c r="G13" s="26">
        <v>831.6</v>
      </c>
      <c r="H13" s="26">
        <f t="shared" si="0"/>
        <v>0.11088</v>
      </c>
    </row>
    <row r="14" spans="1:8" s="13" customFormat="1" ht="38.4" customHeight="1">
      <c r="A14" s="16" t="s">
        <v>566</v>
      </c>
      <c r="B14" s="45" t="s">
        <v>577</v>
      </c>
      <c r="C14" s="16" t="s">
        <v>300</v>
      </c>
      <c r="D14" s="16">
        <v>7500</v>
      </c>
      <c r="E14" s="16" t="s">
        <v>494</v>
      </c>
      <c r="F14" s="16">
        <v>1</v>
      </c>
      <c r="G14" s="26">
        <v>386.958</v>
      </c>
      <c r="H14" s="26">
        <f t="shared" si="0"/>
        <v>0.051594400000000006</v>
      </c>
    </row>
    <row r="15" spans="1:8" s="13" customFormat="1" ht="38.4" customHeight="1">
      <c r="A15" s="16" t="s">
        <v>567</v>
      </c>
      <c r="B15" s="45" t="s">
        <v>578</v>
      </c>
      <c r="C15" s="16" t="s">
        <v>300</v>
      </c>
      <c r="D15" s="16">
        <v>7500</v>
      </c>
      <c r="E15" s="16" t="s">
        <v>494</v>
      </c>
      <c r="F15" s="16">
        <v>1</v>
      </c>
      <c r="G15" s="26">
        <v>2851.2000000000003</v>
      </c>
      <c r="H15" s="26">
        <f t="shared" si="0"/>
        <v>0.38016000000000005</v>
      </c>
    </row>
    <row r="16" spans="1:8" s="13" customFormat="1" ht="38.4" customHeight="1">
      <c r="A16" s="16" t="s">
        <v>568</v>
      </c>
      <c r="B16" s="45" t="s">
        <v>598</v>
      </c>
      <c r="C16" s="16" t="s">
        <v>300</v>
      </c>
      <c r="D16" s="16">
        <v>7500</v>
      </c>
      <c r="E16" s="16" t="s">
        <v>494</v>
      </c>
      <c r="F16" s="16">
        <v>1</v>
      </c>
      <c r="G16" s="26">
        <v>1540.0000000000002</v>
      </c>
      <c r="H16" s="26">
        <f t="shared" si="0"/>
        <v>0.20533333333333337</v>
      </c>
    </row>
    <row r="17" spans="1:8" s="13" customFormat="1" ht="38.4" customHeight="1">
      <c r="A17" s="16" t="s">
        <v>569</v>
      </c>
      <c r="B17" s="45" t="s">
        <v>601</v>
      </c>
      <c r="C17" s="16" t="s">
        <v>300</v>
      </c>
      <c r="D17" s="16">
        <v>7500</v>
      </c>
      <c r="E17" s="16" t="s">
        <v>494</v>
      </c>
      <c r="F17" s="16">
        <v>1</v>
      </c>
      <c r="G17" s="26">
        <v>174.636</v>
      </c>
      <c r="H17" s="26">
        <f t="shared" si="0"/>
        <v>0.0232848</v>
      </c>
    </row>
    <row r="18" spans="1:8" s="13" customFormat="1" ht="38.4" customHeight="1">
      <c r="A18" s="16" t="s">
        <v>570</v>
      </c>
      <c r="B18" s="45" t="s">
        <v>579</v>
      </c>
      <c r="C18" s="16" t="s">
        <v>300</v>
      </c>
      <c r="D18" s="16">
        <v>7500</v>
      </c>
      <c r="E18" s="16" t="s">
        <v>494</v>
      </c>
      <c r="F18" s="16">
        <v>1</v>
      </c>
      <c r="G18" s="26">
        <v>2851.2000000000003</v>
      </c>
      <c r="H18" s="26">
        <f t="shared" si="0"/>
        <v>0.38016000000000005</v>
      </c>
    </row>
    <row r="19" spans="1:8" s="13" customFormat="1" ht="38.4" customHeight="1">
      <c r="A19" s="16" t="s">
        <v>571</v>
      </c>
      <c r="B19" s="45" t="s">
        <v>580</v>
      </c>
      <c r="C19" s="16" t="s">
        <v>300</v>
      </c>
      <c r="D19" s="16">
        <v>7500</v>
      </c>
      <c r="E19" s="16" t="s">
        <v>494</v>
      </c>
      <c r="F19" s="16">
        <v>1</v>
      </c>
      <c r="G19" s="26">
        <v>1261.6560000000002</v>
      </c>
      <c r="H19" s="26">
        <f t="shared" si="0"/>
        <v>0.16822080000000003</v>
      </c>
    </row>
    <row r="20" spans="1:8" s="13" customFormat="1" ht="38.4" customHeight="1">
      <c r="A20" s="16" t="s">
        <v>572</v>
      </c>
      <c r="B20" s="45" t="s">
        <v>582</v>
      </c>
      <c r="C20" s="16" t="s">
        <v>300</v>
      </c>
      <c r="D20" s="16">
        <v>7500</v>
      </c>
      <c r="E20" s="16" t="s">
        <v>494</v>
      </c>
      <c r="F20" s="16">
        <v>1</v>
      </c>
      <c r="G20" s="26">
        <v>831.6</v>
      </c>
      <c r="H20" s="26">
        <f t="shared" si="0"/>
        <v>0.11088</v>
      </c>
    </row>
    <row r="21" spans="1:8" s="13" customFormat="1" ht="38.4" customHeight="1">
      <c r="A21" s="16" t="s">
        <v>573</v>
      </c>
      <c r="B21" s="45" t="s">
        <v>581</v>
      </c>
      <c r="C21" s="16" t="s">
        <v>300</v>
      </c>
      <c r="D21" s="16">
        <v>7500</v>
      </c>
      <c r="E21" s="16" t="s">
        <v>494</v>
      </c>
      <c r="F21" s="16">
        <v>1</v>
      </c>
      <c r="G21" s="26">
        <v>171.07200000000003</v>
      </c>
      <c r="H21" s="26">
        <f t="shared" si="0"/>
        <v>0.022809600000000006</v>
      </c>
    </row>
    <row r="22" spans="1:8" s="13" customFormat="1" ht="38.4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28.8" customHeight="1">
      <c r="A23" s="22" t="s">
        <v>178</v>
      </c>
      <c r="B23" s="23"/>
      <c r="C23" s="23"/>
      <c r="D23" s="23"/>
      <c r="E23" s="23"/>
      <c r="F23" s="23"/>
      <c r="G23" s="23"/>
      <c r="H23" s="36">
        <f>SUM(H8:H22)</f>
        <v>16.51741096761905</v>
      </c>
    </row>
    <row r="32" ht="15">
      <c r="A32" s="7" t="s">
        <v>159</v>
      </c>
    </row>
    <row r="33" spans="1:3" ht="18.6" customHeight="1">
      <c r="A33" s="7" t="s">
        <v>182</v>
      </c>
      <c r="B33" s="21" t="s">
        <v>180</v>
      </c>
      <c r="C33" s="21" t="s">
        <v>181</v>
      </c>
    </row>
    <row r="34" spans="1:3" ht="18.6" customHeight="1">
      <c r="A34" s="8" t="s">
        <v>160</v>
      </c>
      <c r="B34" s="9">
        <f>'Przykładowe stawki wynagrodzeń'!E12</f>
        <v>46.195639765624996</v>
      </c>
      <c r="C34" s="9">
        <f>B34/60</f>
        <v>0.7699273294270833</v>
      </c>
    </row>
    <row r="35" spans="1:3" ht="18.6" customHeight="1">
      <c r="A35" s="10" t="s">
        <v>161</v>
      </c>
      <c r="B35" s="11">
        <f>'Przykładowe stawki wynagrodzeń'!E16</f>
        <v>34.545742080208335</v>
      </c>
      <c r="C35" s="11">
        <f aca="true" t="shared" si="1" ref="C35:C36">B35/60</f>
        <v>0.5757623680034722</v>
      </c>
    </row>
    <row r="36" spans="1:3" ht="18.6" customHeight="1">
      <c r="A36" s="8" t="s">
        <v>162</v>
      </c>
      <c r="B36" s="11">
        <f>'Przykładowe stawki wynagrodzeń'!E19</f>
        <v>26.306730143750002</v>
      </c>
      <c r="C36" s="11">
        <f t="shared" si="1"/>
        <v>0.43844550239583335</v>
      </c>
    </row>
    <row r="37" spans="1:3" ht="28.2" customHeight="1">
      <c r="A37" s="10" t="s">
        <v>198</v>
      </c>
      <c r="B37" s="11">
        <f>'Przykładowe stawki wynagrodzeń'!E17</f>
        <v>43.283165344270834</v>
      </c>
      <c r="C37" s="11">
        <f>B37/60</f>
        <v>0.7213860890711806</v>
      </c>
    </row>
    <row r="38" ht="25.8" customHeight="1"/>
    <row r="39" spans="1:7" ht="21" customHeight="1">
      <c r="A39" s="130" t="s">
        <v>305</v>
      </c>
      <c r="B39" s="131"/>
      <c r="C39" s="131"/>
      <c r="D39" s="131"/>
      <c r="E39" s="131"/>
      <c r="F39" s="131"/>
      <c r="G39" s="34"/>
    </row>
    <row r="40" spans="1:7" ht="21" customHeight="1">
      <c r="A40" s="127" t="s">
        <v>306</v>
      </c>
      <c r="B40" s="127"/>
      <c r="C40" s="127"/>
      <c r="D40" s="127"/>
      <c r="E40" s="34"/>
      <c r="F40" s="34"/>
      <c r="G40" s="34"/>
    </row>
    <row r="41" spans="1:7" s="13" customFormat="1" ht="42" customHeight="1">
      <c r="A41" s="15" t="s">
        <v>197</v>
      </c>
      <c r="B41" s="15" t="s">
        <v>166</v>
      </c>
      <c r="C41" s="15" t="s">
        <v>167</v>
      </c>
      <c r="D41" s="15" t="s">
        <v>168</v>
      </c>
      <c r="E41" s="15" t="s">
        <v>169</v>
      </c>
      <c r="F41" s="15" t="s">
        <v>170</v>
      </c>
      <c r="G41" s="15" t="s">
        <v>171</v>
      </c>
    </row>
    <row r="42" spans="1:7" s="13" customFormat="1" ht="15" customHeight="1">
      <c r="A42" s="29"/>
      <c r="B42" s="5" t="s">
        <v>172</v>
      </c>
      <c r="C42" s="5" t="s">
        <v>173</v>
      </c>
      <c r="D42" s="5" t="s">
        <v>174</v>
      </c>
      <c r="E42" s="5" t="s">
        <v>175</v>
      </c>
      <c r="F42" s="5" t="s">
        <v>176</v>
      </c>
      <c r="G42" s="30" t="s">
        <v>177</v>
      </c>
    </row>
    <row r="43" spans="1:7" s="13" customFormat="1" ht="29.4" customHeight="1">
      <c r="A43" s="125" t="s">
        <v>284</v>
      </c>
      <c r="B43" s="25" t="str">
        <f>A35</f>
        <v>starszy technik diagnostyki laboratoryjnej</v>
      </c>
      <c r="C43" s="32">
        <v>45</v>
      </c>
      <c r="D43" s="17" t="s">
        <v>179</v>
      </c>
      <c r="E43" s="32">
        <v>10</v>
      </c>
      <c r="F43" s="27">
        <f>C35</f>
        <v>0.5757623680034722</v>
      </c>
      <c r="G43" s="27">
        <f>(E43/C43)*F43</f>
        <v>0.1279471928896605</v>
      </c>
    </row>
    <row r="44" spans="1:7" s="13" customFormat="1" ht="29.4" customHeight="1">
      <c r="A44" s="126"/>
      <c r="B44" s="25" t="str">
        <f>A36</f>
        <v>pomoc laboratoryjna</v>
      </c>
      <c r="C44" s="32">
        <v>45</v>
      </c>
      <c r="D44" s="17" t="s">
        <v>179</v>
      </c>
      <c r="E44" s="32">
        <v>10</v>
      </c>
      <c r="F44" s="27">
        <f>C36</f>
        <v>0.43844550239583335</v>
      </c>
      <c r="G44" s="27">
        <f>(E44/C44)*F44</f>
        <v>0.09743233386574074</v>
      </c>
    </row>
    <row r="45" spans="1:7" s="13" customFormat="1" ht="78" customHeight="1">
      <c r="A45" s="33" t="s">
        <v>283</v>
      </c>
      <c r="B45" s="17" t="str">
        <f>A35</f>
        <v>starszy technik diagnostyki laboratoryjnej</v>
      </c>
      <c r="C45" s="16">
        <v>150</v>
      </c>
      <c r="D45" s="17" t="s">
        <v>179</v>
      </c>
      <c r="E45" s="16">
        <v>120</v>
      </c>
      <c r="F45" s="26">
        <f>C35</f>
        <v>0.5757623680034722</v>
      </c>
      <c r="G45" s="26">
        <f>(E45/C45)*F45</f>
        <v>0.46060989440277783</v>
      </c>
    </row>
    <row r="46" spans="1:7" s="13" customFormat="1" ht="22.95" customHeight="1">
      <c r="A46" s="24" t="s">
        <v>192</v>
      </c>
      <c r="B46" s="17" t="str">
        <f>A34</f>
        <v>diagnosta laboratoryjny</v>
      </c>
      <c r="C46" s="16">
        <v>10</v>
      </c>
      <c r="D46" s="17" t="s">
        <v>179</v>
      </c>
      <c r="E46" s="16">
        <v>40</v>
      </c>
      <c r="F46" s="26">
        <f>C34</f>
        <v>0.7699273294270833</v>
      </c>
      <c r="G46" s="26">
        <f aca="true" t="shared" si="2" ref="G46:G54">(E46/C46)*F46</f>
        <v>3.0797093177083332</v>
      </c>
    </row>
    <row r="47" spans="1:7" s="13" customFormat="1" ht="22.95" customHeight="1">
      <c r="A47" s="132" t="s">
        <v>286</v>
      </c>
      <c r="B47" s="17" t="str">
        <f>A34</f>
        <v>diagnosta laboratoryjny</v>
      </c>
      <c r="C47" s="16">
        <v>45</v>
      </c>
      <c r="D47" s="17" t="s">
        <v>179</v>
      </c>
      <c r="E47" s="16">
        <v>10</v>
      </c>
      <c r="F47" s="26">
        <f>C34</f>
        <v>0.7699273294270833</v>
      </c>
      <c r="G47" s="26">
        <f t="shared" si="2"/>
        <v>0.1710949620949074</v>
      </c>
    </row>
    <row r="48" spans="1:7" s="13" customFormat="1" ht="28.2" customHeight="1">
      <c r="A48" s="126"/>
      <c r="B48" s="17" t="str">
        <f>A35</f>
        <v>starszy technik diagnostyki laboratoryjnej</v>
      </c>
      <c r="C48" s="16">
        <v>45</v>
      </c>
      <c r="D48" s="17" t="s">
        <v>179</v>
      </c>
      <c r="E48" s="16">
        <v>10</v>
      </c>
      <c r="F48" s="26">
        <f>C35</f>
        <v>0.5757623680034722</v>
      </c>
      <c r="G48" s="26">
        <f t="shared" si="2"/>
        <v>0.1279471928896605</v>
      </c>
    </row>
    <row r="49" spans="1:7" s="13" customFormat="1" ht="22.95" customHeight="1">
      <c r="A49" s="24" t="s">
        <v>287</v>
      </c>
      <c r="B49" s="17" t="str">
        <f>A34</f>
        <v>diagnosta laboratoryjny</v>
      </c>
      <c r="C49" s="16">
        <v>10</v>
      </c>
      <c r="D49" s="17" t="s">
        <v>179</v>
      </c>
      <c r="E49" s="16">
        <v>15</v>
      </c>
      <c r="F49" s="26">
        <f>C34</f>
        <v>0.7699273294270833</v>
      </c>
      <c r="G49" s="26">
        <f t="shared" si="2"/>
        <v>1.154890994140625</v>
      </c>
    </row>
    <row r="50" spans="1:7" s="13" customFormat="1" ht="30.6" customHeight="1">
      <c r="A50" s="125" t="s">
        <v>288</v>
      </c>
      <c r="B50" s="17" t="str">
        <f>A35</f>
        <v>starszy technik diagnostyki laboratoryjnej</v>
      </c>
      <c r="C50" s="16">
        <v>45</v>
      </c>
      <c r="D50" s="17" t="s">
        <v>179</v>
      </c>
      <c r="E50" s="16">
        <v>15</v>
      </c>
      <c r="F50" s="26">
        <f>C35</f>
        <v>0.5757623680034722</v>
      </c>
      <c r="G50" s="26">
        <f t="shared" si="2"/>
        <v>0.19192078933449075</v>
      </c>
    </row>
    <row r="51" spans="1:7" s="13" customFormat="1" ht="30.6" customHeight="1">
      <c r="A51" s="126"/>
      <c r="B51" s="17" t="str">
        <f>A36</f>
        <v>pomoc laboratoryjna</v>
      </c>
      <c r="C51" s="16">
        <v>45</v>
      </c>
      <c r="D51" s="17" t="s">
        <v>179</v>
      </c>
      <c r="E51" s="16">
        <v>15</v>
      </c>
      <c r="F51" s="26">
        <f>C36</f>
        <v>0.43844550239583335</v>
      </c>
      <c r="G51" s="26">
        <f t="shared" si="2"/>
        <v>0.1461485007986111</v>
      </c>
    </row>
    <row r="52" spans="1:7" s="13" customFormat="1" ht="48" customHeight="1">
      <c r="A52" s="37" t="s">
        <v>307</v>
      </c>
      <c r="B52" s="17" t="str">
        <f>A37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C37</f>
        <v>0.7213860890711806</v>
      </c>
      <c r="G52" s="26">
        <f t="shared" si="2"/>
        <v>0.19236962375231484</v>
      </c>
    </row>
    <row r="53" spans="1:7" s="13" customFormat="1" ht="48.6" customHeight="1">
      <c r="A53" s="37" t="s">
        <v>290</v>
      </c>
      <c r="B53" s="17" t="str">
        <f>A37</f>
        <v>średnia stawka; diagnosta laboratoryjny/technik diagnostyki laboratoryjnej</v>
      </c>
      <c r="C53" s="16">
        <v>225</v>
      </c>
      <c r="D53" s="17" t="s">
        <v>179</v>
      </c>
      <c r="E53" s="16">
        <v>50</v>
      </c>
      <c r="F53" s="26">
        <f>C37</f>
        <v>0.7213860890711806</v>
      </c>
      <c r="G53" s="26">
        <f t="shared" si="2"/>
        <v>0.16030801979359569</v>
      </c>
    </row>
    <row r="54" spans="1:7" s="13" customFormat="1" ht="63.6" customHeight="1">
      <c r="A54" s="37" t="s">
        <v>303</v>
      </c>
      <c r="B54" s="17" t="str">
        <f>A37</f>
        <v>średnia stawka; diagnosta laboratoryjny/technik diagnostyki laboratoryjnej</v>
      </c>
      <c r="C54" s="16">
        <v>225</v>
      </c>
      <c r="D54" s="17" t="s">
        <v>179</v>
      </c>
      <c r="E54" s="16">
        <v>25</v>
      </c>
      <c r="F54" s="26">
        <f>C37</f>
        <v>0.7213860890711806</v>
      </c>
      <c r="G54" s="26">
        <f t="shared" si="2"/>
        <v>0.08015400989679784</v>
      </c>
    </row>
    <row r="55" spans="1:7" s="14" customFormat="1" ht="27.6" customHeight="1">
      <c r="A55" s="128" t="s">
        <v>178</v>
      </c>
      <c r="B55" s="129"/>
      <c r="C55" s="129"/>
      <c r="D55" s="129"/>
      <c r="E55" s="129"/>
      <c r="F55" s="129"/>
      <c r="G55" s="35">
        <f>SUM(G43:G54)</f>
        <v>5.990532831567515</v>
      </c>
    </row>
    <row r="58" spans="1:3" ht="27" customHeight="1">
      <c r="A58" s="134" t="s">
        <v>164</v>
      </c>
      <c r="B58" s="134"/>
      <c r="C58" s="18">
        <f>H23</f>
        <v>16.51741096761905</v>
      </c>
    </row>
    <row r="59" spans="1:3" ht="27" customHeight="1">
      <c r="A59" s="133" t="s">
        <v>165</v>
      </c>
      <c r="B59" s="133"/>
      <c r="C59" s="19">
        <f>G55</f>
        <v>5.990532831567515</v>
      </c>
    </row>
    <row r="60" spans="1:3" s="7" customFormat="1" ht="27" customHeight="1">
      <c r="A60" s="122" t="s">
        <v>163</v>
      </c>
      <c r="B60" s="122"/>
      <c r="C60" s="28">
        <f>SUM(C58:C59)</f>
        <v>22.507943799186563</v>
      </c>
    </row>
  </sheetData>
  <mergeCells count="10">
    <mergeCell ref="B1:C1"/>
    <mergeCell ref="A55:F55"/>
    <mergeCell ref="A60:B60"/>
    <mergeCell ref="A59:B59"/>
    <mergeCell ref="A58:B58"/>
    <mergeCell ref="A43:A44"/>
    <mergeCell ref="A50:A51"/>
    <mergeCell ref="A40:D40"/>
    <mergeCell ref="A47:A48"/>
    <mergeCell ref="A39:F3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62BD4-EFCB-4612-A512-7F726B49ACD5}">
  <dimension ref="A1:I71"/>
  <sheetViews>
    <sheetView workbookViewId="0" topLeftCell="A1">
      <selection activeCell="H33" sqref="H33"/>
    </sheetView>
  </sheetViews>
  <sheetFormatPr defaultColWidth="9.140625" defaultRowHeight="15"/>
  <cols>
    <col min="1" max="1" width="41.28125" style="1" customWidth="1"/>
    <col min="2" max="2" width="38.00390625" style="1" customWidth="1"/>
    <col min="3" max="3" width="20.14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12" t="s">
        <v>13</v>
      </c>
    </row>
    <row r="2" spans="1:2" ht="19.2" customHeight="1">
      <c r="A2" s="7" t="s">
        <v>157</v>
      </c>
      <c r="B2" s="7" t="s">
        <v>12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367</v>
      </c>
      <c r="B8" s="50" t="s">
        <v>752</v>
      </c>
      <c r="C8" s="16" t="s">
        <v>298</v>
      </c>
      <c r="D8" s="16">
        <v>120</v>
      </c>
      <c r="E8" s="48" t="s">
        <v>492</v>
      </c>
      <c r="F8" s="16">
        <v>1</v>
      </c>
      <c r="G8" s="26">
        <f>'Przykładowe materiały - ceny'!E41</f>
        <v>2011.4465684210527</v>
      </c>
      <c r="H8" s="26">
        <f>(F8/D8)*G8</f>
        <v>16.762054736842106</v>
      </c>
    </row>
    <row r="9" spans="1:8" s="13" customFormat="1" ht="42" customHeight="1">
      <c r="A9" s="16" t="s">
        <v>487</v>
      </c>
      <c r="B9" s="50" t="s">
        <v>753</v>
      </c>
      <c r="C9" s="16" t="s">
        <v>299</v>
      </c>
      <c r="D9" s="16">
        <v>120</v>
      </c>
      <c r="E9" s="48" t="s">
        <v>494</v>
      </c>
      <c r="F9" s="16">
        <v>1</v>
      </c>
      <c r="G9" s="26">
        <f>'Przykładowe materiały - ceny'!E189</f>
        <v>275.4</v>
      </c>
      <c r="H9" s="26">
        <f aca="true" t="shared" si="0" ref="H9:H31">(F9/D9)*G9</f>
        <v>2.295</v>
      </c>
    </row>
    <row r="10" spans="1:8" s="13" customFormat="1" ht="49.2" customHeight="1">
      <c r="A10" s="16" t="s">
        <v>489</v>
      </c>
      <c r="B10" s="50" t="s">
        <v>754</v>
      </c>
      <c r="C10" s="16" t="s">
        <v>301</v>
      </c>
      <c r="D10" s="16">
        <v>120</v>
      </c>
      <c r="E10" s="48" t="s">
        <v>494</v>
      </c>
      <c r="F10" s="16">
        <v>1</v>
      </c>
      <c r="G10" s="26">
        <f>'Przykładowe materiały - ceny'!E191</f>
        <v>275.4</v>
      </c>
      <c r="H10" s="26">
        <f t="shared" si="0"/>
        <v>2.295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23.75493462862782</v>
      </c>
    </row>
    <row r="43" ht="15">
      <c r="A43" s="7" t="s">
        <v>159</v>
      </c>
    </row>
    <row r="44" spans="1:3" ht="18.6" customHeight="1">
      <c r="A44" s="7" t="s">
        <v>182</v>
      </c>
      <c r="B44" s="21" t="s">
        <v>180</v>
      </c>
      <c r="C44" s="21" t="s">
        <v>181</v>
      </c>
    </row>
    <row r="45" spans="1:3" ht="18.6" customHeight="1">
      <c r="A45" s="8" t="s">
        <v>160</v>
      </c>
      <c r="B45" s="9">
        <f>'Przykładowe stawki wynagrodzeń'!E12</f>
        <v>46.195639765624996</v>
      </c>
      <c r="C45" s="9">
        <f>B45/60</f>
        <v>0.7699273294270833</v>
      </c>
    </row>
    <row r="46" spans="1:3" ht="18.6" customHeight="1">
      <c r="A46" s="10" t="s">
        <v>161</v>
      </c>
      <c r="B46" s="11">
        <f>'Przykładowe stawki wynagrodzeń'!E16</f>
        <v>34.545742080208335</v>
      </c>
      <c r="C46" s="11">
        <f aca="true" t="shared" si="1" ref="C46:C47">B46/60</f>
        <v>0.5757623680034722</v>
      </c>
    </row>
    <row r="47" spans="1:3" ht="18.6" customHeight="1">
      <c r="A47" s="8" t="s">
        <v>162</v>
      </c>
      <c r="B47" s="11">
        <f>'Przykładowe stawki wynagrodzeń'!E19</f>
        <v>26.306730143750002</v>
      </c>
      <c r="C47" s="11">
        <f t="shared" si="1"/>
        <v>0.43844550239583335</v>
      </c>
    </row>
    <row r="48" spans="1:3" ht="28.2" customHeight="1">
      <c r="A48" s="10" t="s">
        <v>198</v>
      </c>
      <c r="B48" s="11">
        <f>'Przykładowe stawki wynagrodzeń'!E17</f>
        <v>43.283165344270834</v>
      </c>
      <c r="C48" s="11">
        <f>B48/60</f>
        <v>0.7213860890711806</v>
      </c>
    </row>
    <row r="49" ht="25.8" customHeight="1"/>
    <row r="50" spans="1:7" ht="21" customHeight="1">
      <c r="A50" s="130" t="s">
        <v>317</v>
      </c>
      <c r="B50" s="131"/>
      <c r="C50" s="131"/>
      <c r="D50" s="131"/>
      <c r="E50" s="131"/>
      <c r="F50" s="131"/>
      <c r="G50" s="34"/>
    </row>
    <row r="51" spans="1:7" ht="21" customHeight="1">
      <c r="A51" s="127" t="s">
        <v>318</v>
      </c>
      <c r="B51" s="127"/>
      <c r="C51" s="127"/>
      <c r="D51" s="127"/>
      <c r="E51" s="34"/>
      <c r="F51" s="34"/>
      <c r="G51" s="34"/>
    </row>
    <row r="52" spans="1:7" s="13" customFormat="1" ht="42" customHeight="1">
      <c r="A52" s="15" t="s">
        <v>197</v>
      </c>
      <c r="B52" s="15" t="s">
        <v>166</v>
      </c>
      <c r="C52" s="15" t="s">
        <v>167</v>
      </c>
      <c r="D52" s="15" t="s">
        <v>168</v>
      </c>
      <c r="E52" s="15" t="s">
        <v>169</v>
      </c>
      <c r="F52" s="15" t="s">
        <v>170</v>
      </c>
      <c r="G52" s="15" t="s">
        <v>171</v>
      </c>
    </row>
    <row r="53" spans="1:7" s="13" customFormat="1" ht="15" customHeight="1">
      <c r="A53" s="29"/>
      <c r="B53" s="5" t="s">
        <v>172</v>
      </c>
      <c r="C53" s="5" t="s">
        <v>173</v>
      </c>
      <c r="D53" s="5" t="s">
        <v>174</v>
      </c>
      <c r="E53" s="5" t="s">
        <v>175</v>
      </c>
      <c r="F53" s="5" t="s">
        <v>176</v>
      </c>
      <c r="G53" s="30" t="s">
        <v>177</v>
      </c>
    </row>
    <row r="54" spans="1:7" s="13" customFormat="1" ht="29.4" customHeight="1">
      <c r="A54" s="125" t="s">
        <v>284</v>
      </c>
      <c r="B54" s="25" t="str">
        <f>A46</f>
        <v>starszy technik diagnostyki laboratoryjnej</v>
      </c>
      <c r="C54" s="32">
        <v>165</v>
      </c>
      <c r="D54" s="17" t="s">
        <v>179</v>
      </c>
      <c r="E54" s="32">
        <v>20</v>
      </c>
      <c r="F54" s="27">
        <f>C46</f>
        <v>0.5757623680034722</v>
      </c>
      <c r="G54" s="27">
        <f>(E54/C54)*F54</f>
        <v>0.06978937793981482</v>
      </c>
    </row>
    <row r="55" spans="1:7" s="13" customFormat="1" ht="29.4" customHeight="1">
      <c r="A55" s="126"/>
      <c r="B55" s="25" t="str">
        <f>A47</f>
        <v>pomoc laboratoryjna</v>
      </c>
      <c r="C55" s="32">
        <v>165</v>
      </c>
      <c r="D55" s="17" t="s">
        <v>179</v>
      </c>
      <c r="E55" s="32">
        <v>20</v>
      </c>
      <c r="F55" s="27">
        <f>C47</f>
        <v>0.43844550239583335</v>
      </c>
      <c r="G55" s="27">
        <f>(E55/C55)*F55</f>
        <v>0.05314490938131314</v>
      </c>
    </row>
    <row r="56" spans="1:7" s="13" customFormat="1" ht="78" customHeight="1">
      <c r="A56" s="31" t="s">
        <v>283</v>
      </c>
      <c r="B56" s="17" t="str">
        <f>A46</f>
        <v>starszy technik diagnostyki laboratoryjnej</v>
      </c>
      <c r="C56" s="16">
        <v>150</v>
      </c>
      <c r="D56" s="17" t="s">
        <v>179</v>
      </c>
      <c r="E56" s="16">
        <v>120</v>
      </c>
      <c r="F56" s="26">
        <f>C46</f>
        <v>0.5757623680034722</v>
      </c>
      <c r="G56" s="26">
        <f>(E56/C56)*F56</f>
        <v>0.46060989440277783</v>
      </c>
    </row>
    <row r="57" spans="1:7" s="13" customFormat="1" ht="22.95" customHeight="1">
      <c r="A57" s="24" t="s">
        <v>192</v>
      </c>
      <c r="B57" s="17" t="str">
        <f>A45</f>
        <v>diagnosta laboratoryjny</v>
      </c>
      <c r="C57" s="16">
        <v>33</v>
      </c>
      <c r="D57" s="17" t="s">
        <v>179</v>
      </c>
      <c r="E57" s="16">
        <v>85</v>
      </c>
      <c r="F57" s="26">
        <f>C45</f>
        <v>0.7699273294270833</v>
      </c>
      <c r="G57" s="26">
        <f aca="true" t="shared" si="2" ref="G57:G65">(E57/C57)*F57</f>
        <v>1.9831461515546085</v>
      </c>
    </row>
    <row r="58" spans="1:7" s="13" customFormat="1" ht="22.95" customHeight="1">
      <c r="A58" s="132" t="s">
        <v>286</v>
      </c>
      <c r="B58" s="17" t="str">
        <f>A45</f>
        <v>diagnosta laboratoryjny</v>
      </c>
      <c r="C58" s="16">
        <v>165</v>
      </c>
      <c r="D58" s="17" t="s">
        <v>179</v>
      </c>
      <c r="E58" s="16">
        <v>40</v>
      </c>
      <c r="F58" s="26">
        <f>C45</f>
        <v>0.7699273294270833</v>
      </c>
      <c r="G58" s="26">
        <f t="shared" si="2"/>
        <v>0.18664904955808082</v>
      </c>
    </row>
    <row r="59" spans="1:7" s="13" customFormat="1" ht="28.2" customHeight="1">
      <c r="A59" s="126"/>
      <c r="B59" s="17" t="str">
        <f>A46</f>
        <v>starszy technik diagnostyki laboratoryjnej</v>
      </c>
      <c r="C59" s="16">
        <v>165</v>
      </c>
      <c r="D59" s="17" t="s">
        <v>179</v>
      </c>
      <c r="E59" s="16">
        <v>40</v>
      </c>
      <c r="F59" s="26">
        <f>C46</f>
        <v>0.5757623680034722</v>
      </c>
      <c r="G59" s="26">
        <f t="shared" si="2"/>
        <v>0.13957875587962965</v>
      </c>
    </row>
    <row r="60" spans="1:7" s="13" customFormat="1" ht="22.95" customHeight="1">
      <c r="A60" s="24" t="s">
        <v>287</v>
      </c>
      <c r="B60" s="17" t="str">
        <f>A45</f>
        <v>diagnosta laboratoryjny</v>
      </c>
      <c r="C60" s="16">
        <v>33</v>
      </c>
      <c r="D60" s="17" t="s">
        <v>179</v>
      </c>
      <c r="E60" s="16">
        <v>65</v>
      </c>
      <c r="F60" s="26">
        <f>C45</f>
        <v>0.7699273294270833</v>
      </c>
      <c r="G60" s="26">
        <f t="shared" si="2"/>
        <v>1.5165235276594065</v>
      </c>
    </row>
    <row r="61" spans="1:7" s="13" customFormat="1" ht="30.6" customHeight="1">
      <c r="A61" s="125" t="s">
        <v>288</v>
      </c>
      <c r="B61" s="17" t="str">
        <f>A46</f>
        <v>starszy technik diagnostyki laboratoryjnej</v>
      </c>
      <c r="C61" s="16">
        <v>165</v>
      </c>
      <c r="D61" s="17" t="s">
        <v>179</v>
      </c>
      <c r="E61" s="16">
        <v>30</v>
      </c>
      <c r="F61" s="26">
        <f>C46</f>
        <v>0.5757623680034722</v>
      </c>
      <c r="G61" s="26">
        <f t="shared" si="2"/>
        <v>0.10468406690972223</v>
      </c>
    </row>
    <row r="62" spans="1:9" s="13" customFormat="1" ht="30.6" customHeight="1">
      <c r="A62" s="126"/>
      <c r="B62" s="17" t="str">
        <f>A47</f>
        <v>pomoc laboratoryjna</v>
      </c>
      <c r="C62" s="16">
        <v>165</v>
      </c>
      <c r="D62" s="17" t="s">
        <v>179</v>
      </c>
      <c r="E62" s="16">
        <v>30</v>
      </c>
      <c r="F62" s="26">
        <f>C47</f>
        <v>0.43844550239583335</v>
      </c>
      <c r="G62" s="26">
        <f t="shared" si="2"/>
        <v>0.0797173640719697</v>
      </c>
      <c r="I62" s="38"/>
    </row>
    <row r="63" spans="1:9" s="13" customFormat="1" ht="55.2" customHeight="1">
      <c r="A63" s="37" t="s">
        <v>308</v>
      </c>
      <c r="B63" s="17" t="str">
        <f>A48</f>
        <v>średnia stawka; diagnosta laboratoryjny/technik diagnostyki laboratoryjnej</v>
      </c>
      <c r="C63" s="16">
        <v>825</v>
      </c>
      <c r="D63" s="17" t="s">
        <v>179</v>
      </c>
      <c r="E63" s="16">
        <v>125</v>
      </c>
      <c r="F63" s="26">
        <f>C48</f>
        <v>0.7213860890711806</v>
      </c>
      <c r="G63" s="26">
        <f t="shared" si="2"/>
        <v>0.10930092258654252</v>
      </c>
      <c r="I63" s="39"/>
    </row>
    <row r="64" spans="1:9" s="13" customFormat="1" ht="48.6" customHeight="1">
      <c r="A64" s="37" t="s">
        <v>319</v>
      </c>
      <c r="B64" s="17" t="str">
        <f>A48</f>
        <v>średnia stawka; diagnosta laboratoryjny/technik diagnostyki laboratoryjnej</v>
      </c>
      <c r="C64" s="16">
        <v>825</v>
      </c>
      <c r="D64" s="17" t="s">
        <v>179</v>
      </c>
      <c r="E64" s="16">
        <v>60</v>
      </c>
      <c r="F64" s="26">
        <f>C48</f>
        <v>0.7213860890711806</v>
      </c>
      <c r="G64" s="26">
        <f t="shared" si="2"/>
        <v>0.05246444284154041</v>
      </c>
      <c r="I64" s="39"/>
    </row>
    <row r="65" spans="1:9" s="13" customFormat="1" ht="55.8" customHeight="1">
      <c r="A65" s="37" t="s">
        <v>311</v>
      </c>
      <c r="B65" s="17" t="str">
        <f>A48</f>
        <v>średnia stawka; diagnosta laboratoryjny/technik diagnostyki laboratoryjnej</v>
      </c>
      <c r="C65" s="16">
        <v>825</v>
      </c>
      <c r="D65" s="17" t="s">
        <v>179</v>
      </c>
      <c r="E65" s="16">
        <v>25</v>
      </c>
      <c r="F65" s="26">
        <f>C48</f>
        <v>0.7213860890711806</v>
      </c>
      <c r="G65" s="26">
        <f t="shared" si="2"/>
        <v>0.021860184517308503</v>
      </c>
      <c r="I65" s="39"/>
    </row>
    <row r="66" spans="1:7" s="14" customFormat="1" ht="27.6" customHeight="1">
      <c r="A66" s="128" t="s">
        <v>178</v>
      </c>
      <c r="B66" s="129"/>
      <c r="C66" s="129"/>
      <c r="D66" s="129"/>
      <c r="E66" s="129"/>
      <c r="F66" s="129"/>
      <c r="G66" s="35">
        <f>SUM(G54:G65)</f>
        <v>4.777468647302714</v>
      </c>
    </row>
    <row r="69" spans="1:3" ht="27" customHeight="1">
      <c r="A69" s="134" t="s">
        <v>164</v>
      </c>
      <c r="B69" s="134"/>
      <c r="C69" s="18">
        <f>H33</f>
        <v>23.75493462862782</v>
      </c>
    </row>
    <row r="70" spans="1:3" ht="27" customHeight="1">
      <c r="A70" s="133" t="s">
        <v>165</v>
      </c>
      <c r="B70" s="133"/>
      <c r="C70" s="19">
        <f>G66</f>
        <v>4.777468647302714</v>
      </c>
    </row>
    <row r="71" spans="1:3" s="7" customFormat="1" ht="27" customHeight="1">
      <c r="A71" s="122" t="s">
        <v>163</v>
      </c>
      <c r="B71" s="122"/>
      <c r="C71" s="28">
        <f>SUM(C69:C70)</f>
        <v>28.532403275930534</v>
      </c>
    </row>
  </sheetData>
  <mergeCells count="9">
    <mergeCell ref="A50:F50"/>
    <mergeCell ref="A51:D51"/>
    <mergeCell ref="A58:A59"/>
    <mergeCell ref="A66:F66"/>
    <mergeCell ref="A71:B71"/>
    <mergeCell ref="A70:B70"/>
    <mergeCell ref="A69:B69"/>
    <mergeCell ref="A54:A55"/>
    <mergeCell ref="A61:A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5BE68-5739-440E-A010-7E278450AA53}">
  <dimension ref="A1:I69"/>
  <sheetViews>
    <sheetView tabSelected="1" workbookViewId="0" topLeftCell="A2">
      <selection activeCell="B3" sqref="B3"/>
    </sheetView>
  </sheetViews>
  <sheetFormatPr defaultColWidth="9.140625" defaultRowHeight="15"/>
  <cols>
    <col min="1" max="1" width="41.28125" style="1" customWidth="1"/>
    <col min="2" max="2" width="37.28125" style="1" customWidth="1"/>
    <col min="3" max="3" width="20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3" ht="19.2" customHeight="1">
      <c r="A1" s="7" t="s">
        <v>156</v>
      </c>
      <c r="B1" s="121" t="s">
        <v>15</v>
      </c>
      <c r="C1" s="121"/>
    </row>
    <row r="2" spans="1:2" ht="19.2" customHeight="1">
      <c r="A2" s="7" t="s">
        <v>157</v>
      </c>
      <c r="B2" s="7" t="s">
        <v>14</v>
      </c>
    </row>
    <row r="4" ht="19.8" customHeight="1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360</v>
      </c>
      <c r="B8" s="50" t="s">
        <v>760</v>
      </c>
      <c r="C8" s="16" t="s">
        <v>298</v>
      </c>
      <c r="D8" s="16">
        <v>750</v>
      </c>
      <c r="E8" s="50" t="s">
        <v>492</v>
      </c>
      <c r="F8" s="16">
        <v>1</v>
      </c>
      <c r="G8" s="26">
        <f>'Przykładowe materiały - ceny'!E34</f>
        <v>18731.25</v>
      </c>
      <c r="H8" s="26">
        <f>(F8/D8)*G8</f>
        <v>24.974999999999998</v>
      </c>
    </row>
    <row r="9" spans="1:8" s="13" customFormat="1" ht="42" customHeight="1">
      <c r="A9" s="16" t="s">
        <v>481</v>
      </c>
      <c r="B9" s="50" t="s">
        <v>762</v>
      </c>
      <c r="C9" s="16" t="s">
        <v>299</v>
      </c>
      <c r="D9" s="16">
        <v>750</v>
      </c>
      <c r="E9" s="48" t="s">
        <v>494</v>
      </c>
      <c r="F9" s="16">
        <v>1</v>
      </c>
      <c r="G9" s="26">
        <f>'Przykładowe materiały - ceny'!E183</f>
        <v>710.9369</v>
      </c>
      <c r="H9" s="26">
        <f aca="true" t="shared" si="0" ref="H9:H31">(F9/D9)*G9</f>
        <v>0.9479158666666667</v>
      </c>
    </row>
    <row r="10" spans="1:8" s="13" customFormat="1" ht="49.2" customHeight="1">
      <c r="A10" s="16" t="s">
        <v>490</v>
      </c>
      <c r="B10" s="50" t="s">
        <v>763</v>
      </c>
      <c r="C10" s="16" t="s">
        <v>301</v>
      </c>
      <c r="D10" s="16">
        <v>750</v>
      </c>
      <c r="E10" s="48" t="s">
        <v>494</v>
      </c>
      <c r="F10" s="16">
        <v>1</v>
      </c>
      <c r="G10" s="26">
        <f>'Przykładowe materiały - ceny'!E192</f>
        <v>690.23</v>
      </c>
      <c r="H10" s="26">
        <f t="shared" si="0"/>
        <v>0.9203066666666666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29.24610242511904</v>
      </c>
    </row>
    <row r="41" ht="15">
      <c r="A41" s="7" t="s">
        <v>159</v>
      </c>
    </row>
    <row r="42" spans="1:3" ht="18.6" customHeight="1">
      <c r="A42" s="7" t="s">
        <v>182</v>
      </c>
      <c r="B42" s="21" t="s">
        <v>180</v>
      </c>
      <c r="C42" s="21" t="s">
        <v>181</v>
      </c>
    </row>
    <row r="43" spans="1:3" ht="18.6" customHeight="1">
      <c r="A43" s="8" t="s">
        <v>160</v>
      </c>
      <c r="B43" s="9">
        <f>'Przykładowe stawki wynagrodzeń'!E12</f>
        <v>46.195639765624996</v>
      </c>
      <c r="C43" s="9">
        <f>B43/60</f>
        <v>0.7699273294270833</v>
      </c>
    </row>
    <row r="44" spans="1:3" ht="18.6" customHeight="1">
      <c r="A44" s="10" t="s">
        <v>161</v>
      </c>
      <c r="B44" s="11">
        <f>'Przykładowe stawki wynagrodzeń'!E16</f>
        <v>34.545742080208335</v>
      </c>
      <c r="C44" s="11">
        <f aca="true" t="shared" si="1" ref="C44:C45">B44/60</f>
        <v>0.5757623680034722</v>
      </c>
    </row>
    <row r="45" spans="1:3" ht="18.6" customHeight="1">
      <c r="A45" s="8" t="s">
        <v>162</v>
      </c>
      <c r="B45" s="11">
        <f>'Przykładowe stawki wynagrodzeń'!E19</f>
        <v>26.306730143750002</v>
      </c>
      <c r="C45" s="11">
        <f t="shared" si="1"/>
        <v>0.43844550239583335</v>
      </c>
    </row>
    <row r="46" spans="1:3" ht="28.2" customHeight="1">
      <c r="A46" s="10" t="s">
        <v>198</v>
      </c>
      <c r="B46" s="11">
        <f>'Przykładowe stawki wynagrodzeń'!E17</f>
        <v>43.283165344270834</v>
      </c>
      <c r="C46" s="11">
        <f>B46/60</f>
        <v>0.7213860890711806</v>
      </c>
    </row>
    <row r="47" ht="25.8" customHeight="1"/>
    <row r="48" spans="1:7" ht="21" customHeight="1">
      <c r="A48" s="130" t="s">
        <v>317</v>
      </c>
      <c r="B48" s="131"/>
      <c r="C48" s="131"/>
      <c r="D48" s="131"/>
      <c r="E48" s="131"/>
      <c r="F48" s="131"/>
      <c r="G48" s="34"/>
    </row>
    <row r="49" spans="1:7" ht="21" customHeight="1">
      <c r="A49" s="127" t="s">
        <v>318</v>
      </c>
      <c r="B49" s="127"/>
      <c r="C49" s="127"/>
      <c r="D49" s="127"/>
      <c r="E49" s="34"/>
      <c r="F49" s="34"/>
      <c r="G49" s="34"/>
    </row>
    <row r="50" spans="1:7" s="13" customFormat="1" ht="42" customHeight="1">
      <c r="A50" s="15" t="s">
        <v>197</v>
      </c>
      <c r="B50" s="15" t="s">
        <v>166</v>
      </c>
      <c r="C50" s="15" t="s">
        <v>167</v>
      </c>
      <c r="D50" s="15" t="s">
        <v>168</v>
      </c>
      <c r="E50" s="15" t="s">
        <v>169</v>
      </c>
      <c r="F50" s="15" t="s">
        <v>170</v>
      </c>
      <c r="G50" s="15" t="s">
        <v>171</v>
      </c>
    </row>
    <row r="51" spans="1:7" s="13" customFormat="1" ht="15" customHeight="1">
      <c r="A51" s="29"/>
      <c r="B51" s="5" t="s">
        <v>172</v>
      </c>
      <c r="C51" s="5" t="s">
        <v>173</v>
      </c>
      <c r="D51" s="5" t="s">
        <v>174</v>
      </c>
      <c r="E51" s="5" t="s">
        <v>175</v>
      </c>
      <c r="F51" s="5" t="s">
        <v>176</v>
      </c>
      <c r="G51" s="30" t="s">
        <v>177</v>
      </c>
    </row>
    <row r="52" spans="1:7" s="13" customFormat="1" ht="29.4" customHeight="1">
      <c r="A52" s="125" t="s">
        <v>284</v>
      </c>
      <c r="B52" s="25" t="str">
        <f>A44</f>
        <v>starszy technik diagnostyki laboratoryjnej</v>
      </c>
      <c r="C52" s="32">
        <v>165</v>
      </c>
      <c r="D52" s="17" t="s">
        <v>179</v>
      </c>
      <c r="E52" s="32">
        <v>20</v>
      </c>
      <c r="F52" s="27">
        <f>C44</f>
        <v>0.5757623680034722</v>
      </c>
      <c r="G52" s="27">
        <f>(E52/C52)*F52</f>
        <v>0.06978937793981482</v>
      </c>
    </row>
    <row r="53" spans="1:7" s="13" customFormat="1" ht="29.4" customHeight="1">
      <c r="A53" s="126"/>
      <c r="B53" s="25" t="str">
        <f>A45</f>
        <v>pomoc laboratoryjna</v>
      </c>
      <c r="C53" s="32">
        <v>165</v>
      </c>
      <c r="D53" s="17" t="s">
        <v>179</v>
      </c>
      <c r="E53" s="32">
        <v>20</v>
      </c>
      <c r="F53" s="27">
        <f>C45</f>
        <v>0.43844550239583335</v>
      </c>
      <c r="G53" s="27">
        <f>(E53/C53)*F53</f>
        <v>0.05314490938131314</v>
      </c>
    </row>
    <row r="54" spans="1:7" s="13" customFormat="1" ht="78" customHeight="1">
      <c r="A54" s="31" t="s">
        <v>283</v>
      </c>
      <c r="B54" s="17" t="str">
        <f>A44</f>
        <v>starszy technik diagnostyki laboratoryjnej</v>
      </c>
      <c r="C54" s="16">
        <v>150</v>
      </c>
      <c r="D54" s="17" t="s">
        <v>179</v>
      </c>
      <c r="E54" s="16">
        <v>120</v>
      </c>
      <c r="F54" s="26">
        <f>C44</f>
        <v>0.5757623680034722</v>
      </c>
      <c r="G54" s="26">
        <f>(E54/C54)*F54</f>
        <v>0.46060989440277783</v>
      </c>
    </row>
    <row r="55" spans="1:7" s="13" customFormat="1" ht="22.95" customHeight="1">
      <c r="A55" s="24" t="s">
        <v>192</v>
      </c>
      <c r="B55" s="17" t="str">
        <f>A43</f>
        <v>diagnosta laboratoryjny</v>
      </c>
      <c r="C55" s="16">
        <v>33</v>
      </c>
      <c r="D55" s="17" t="s">
        <v>179</v>
      </c>
      <c r="E55" s="16">
        <v>85</v>
      </c>
      <c r="F55" s="26">
        <f>C43</f>
        <v>0.7699273294270833</v>
      </c>
      <c r="G55" s="26">
        <f aca="true" t="shared" si="2" ref="G55:G63">(E55/C55)*F55</f>
        <v>1.9831461515546085</v>
      </c>
    </row>
    <row r="56" spans="1:7" s="13" customFormat="1" ht="22.95" customHeight="1">
      <c r="A56" s="132" t="s">
        <v>286</v>
      </c>
      <c r="B56" s="17" t="str">
        <f>A43</f>
        <v>diagnosta laboratoryjny</v>
      </c>
      <c r="C56" s="16">
        <v>165</v>
      </c>
      <c r="D56" s="17" t="s">
        <v>179</v>
      </c>
      <c r="E56" s="16">
        <v>40</v>
      </c>
      <c r="F56" s="26">
        <f>C43</f>
        <v>0.7699273294270833</v>
      </c>
      <c r="G56" s="26">
        <f t="shared" si="2"/>
        <v>0.18664904955808082</v>
      </c>
    </row>
    <row r="57" spans="1:7" s="13" customFormat="1" ht="28.2" customHeight="1">
      <c r="A57" s="126"/>
      <c r="B57" s="17" t="str">
        <f>A44</f>
        <v>starszy technik diagnostyki laboratoryjnej</v>
      </c>
      <c r="C57" s="16">
        <v>165</v>
      </c>
      <c r="D57" s="17" t="s">
        <v>179</v>
      </c>
      <c r="E57" s="16">
        <v>40</v>
      </c>
      <c r="F57" s="26">
        <f>C44</f>
        <v>0.5757623680034722</v>
      </c>
      <c r="G57" s="26">
        <f t="shared" si="2"/>
        <v>0.13957875587962965</v>
      </c>
    </row>
    <row r="58" spans="1:7" s="13" customFormat="1" ht="22.95" customHeight="1">
      <c r="A58" s="24" t="s">
        <v>287</v>
      </c>
      <c r="B58" s="17" t="str">
        <f>A43</f>
        <v>diagnosta laboratoryjny</v>
      </c>
      <c r="C58" s="16">
        <v>33</v>
      </c>
      <c r="D58" s="17" t="s">
        <v>179</v>
      </c>
      <c r="E58" s="16">
        <v>65</v>
      </c>
      <c r="F58" s="26">
        <f>C43</f>
        <v>0.7699273294270833</v>
      </c>
      <c r="G58" s="26">
        <f t="shared" si="2"/>
        <v>1.5165235276594065</v>
      </c>
    </row>
    <row r="59" spans="1:7" s="13" customFormat="1" ht="30.6" customHeight="1">
      <c r="A59" s="125" t="s">
        <v>288</v>
      </c>
      <c r="B59" s="17" t="str">
        <f>A44</f>
        <v>starszy technik diagnostyki laboratoryjnej</v>
      </c>
      <c r="C59" s="16">
        <v>165</v>
      </c>
      <c r="D59" s="17" t="s">
        <v>179</v>
      </c>
      <c r="E59" s="16">
        <v>30</v>
      </c>
      <c r="F59" s="26">
        <f>C44</f>
        <v>0.5757623680034722</v>
      </c>
      <c r="G59" s="26">
        <f t="shared" si="2"/>
        <v>0.10468406690972223</v>
      </c>
    </row>
    <row r="60" spans="1:9" s="13" customFormat="1" ht="30.6" customHeight="1">
      <c r="A60" s="126"/>
      <c r="B60" s="17" t="str">
        <f>A45</f>
        <v>pomoc laboratoryjna</v>
      </c>
      <c r="C60" s="16">
        <v>165</v>
      </c>
      <c r="D60" s="17" t="s">
        <v>179</v>
      </c>
      <c r="E60" s="16">
        <v>30</v>
      </c>
      <c r="F60" s="26">
        <f>C45</f>
        <v>0.43844550239583335</v>
      </c>
      <c r="G60" s="26">
        <f t="shared" si="2"/>
        <v>0.0797173640719697</v>
      </c>
      <c r="I60" s="38"/>
    </row>
    <row r="61" spans="1:9" s="13" customFormat="1" ht="55.2" customHeight="1">
      <c r="A61" s="37" t="s">
        <v>308</v>
      </c>
      <c r="B61" s="17" t="str">
        <f>A46</f>
        <v>średnia stawka; diagnosta laboratoryjny/technik diagnostyki laboratoryjnej</v>
      </c>
      <c r="C61" s="16">
        <v>825</v>
      </c>
      <c r="D61" s="17" t="s">
        <v>179</v>
      </c>
      <c r="E61" s="16">
        <v>125</v>
      </c>
      <c r="F61" s="26">
        <f>C46</f>
        <v>0.7213860890711806</v>
      </c>
      <c r="G61" s="26">
        <f t="shared" si="2"/>
        <v>0.10930092258654252</v>
      </c>
      <c r="I61" s="39"/>
    </row>
    <row r="62" spans="1:9" s="13" customFormat="1" ht="48.6" customHeight="1">
      <c r="A62" s="37" t="s">
        <v>319</v>
      </c>
      <c r="B62" s="17" t="str">
        <f>A46</f>
        <v>średnia stawka; diagnosta laboratoryjny/technik diagnostyki laboratoryjnej</v>
      </c>
      <c r="C62" s="16">
        <v>825</v>
      </c>
      <c r="D62" s="17" t="s">
        <v>179</v>
      </c>
      <c r="E62" s="16">
        <v>60</v>
      </c>
      <c r="F62" s="26">
        <f>C46</f>
        <v>0.7213860890711806</v>
      </c>
      <c r="G62" s="26">
        <f t="shared" si="2"/>
        <v>0.05246444284154041</v>
      </c>
      <c r="I62" s="39"/>
    </row>
    <row r="63" spans="1:9" s="13" customFormat="1" ht="55.8" customHeight="1">
      <c r="A63" s="37" t="s">
        <v>311</v>
      </c>
      <c r="B63" s="17" t="str">
        <f>A46</f>
        <v>średnia stawka; diagnosta laboratoryjny/technik diagnostyki laboratoryjnej</v>
      </c>
      <c r="C63" s="16">
        <v>825</v>
      </c>
      <c r="D63" s="17" t="s">
        <v>179</v>
      </c>
      <c r="E63" s="16">
        <v>25</v>
      </c>
      <c r="F63" s="26">
        <f>C46</f>
        <v>0.7213860890711806</v>
      </c>
      <c r="G63" s="26">
        <f t="shared" si="2"/>
        <v>0.021860184517308503</v>
      </c>
      <c r="I63" s="39"/>
    </row>
    <row r="64" spans="1:7" s="14" customFormat="1" ht="27.6" customHeight="1">
      <c r="A64" s="128" t="s">
        <v>178</v>
      </c>
      <c r="B64" s="129"/>
      <c r="C64" s="129"/>
      <c r="D64" s="129"/>
      <c r="E64" s="129"/>
      <c r="F64" s="129"/>
      <c r="G64" s="35">
        <f>SUM(G52:G63)</f>
        <v>4.777468647302714</v>
      </c>
    </row>
    <row r="67" spans="1:3" ht="27" customHeight="1">
      <c r="A67" s="134" t="s">
        <v>164</v>
      </c>
      <c r="B67" s="134"/>
      <c r="C67" s="18">
        <f>H33</f>
        <v>29.24610242511904</v>
      </c>
    </row>
    <row r="68" spans="1:3" ht="27" customHeight="1">
      <c r="A68" s="133" t="s">
        <v>165</v>
      </c>
      <c r="B68" s="133"/>
      <c r="C68" s="19">
        <f>G64</f>
        <v>4.777468647302714</v>
      </c>
    </row>
    <row r="69" spans="1:3" s="7" customFormat="1" ht="27" customHeight="1">
      <c r="A69" s="122" t="s">
        <v>163</v>
      </c>
      <c r="B69" s="122"/>
      <c r="C69" s="28">
        <f>SUM(C67:C68)</f>
        <v>34.02357107242175</v>
      </c>
    </row>
  </sheetData>
  <mergeCells count="10">
    <mergeCell ref="B1:C1"/>
    <mergeCell ref="A64:F64"/>
    <mergeCell ref="A69:B69"/>
    <mergeCell ref="A68:B68"/>
    <mergeCell ref="A67:B67"/>
    <mergeCell ref="A52:A53"/>
    <mergeCell ref="A59:A60"/>
    <mergeCell ref="A49:D49"/>
    <mergeCell ref="A56:A57"/>
    <mergeCell ref="A48:F4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19B54-0F4A-4F35-A800-27ED0D314170}">
  <dimension ref="A1:I68"/>
  <sheetViews>
    <sheetView workbookViewId="0" topLeftCell="A1">
      <selection activeCell="H33" sqref="H33"/>
    </sheetView>
  </sheetViews>
  <sheetFormatPr defaultColWidth="9.140625" defaultRowHeight="15"/>
  <cols>
    <col min="1" max="1" width="41.28125" style="1" customWidth="1"/>
    <col min="2" max="2" width="38.00390625" style="1" customWidth="1"/>
    <col min="3" max="3" width="21.57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2" customHeight="1">
      <c r="A1" s="7" t="s">
        <v>156</v>
      </c>
      <c r="B1" s="121" t="s">
        <v>17</v>
      </c>
      <c r="C1" s="121"/>
      <c r="D1" s="121"/>
    </row>
    <row r="2" spans="1:2" ht="19.2" customHeight="1">
      <c r="A2" s="7" t="s">
        <v>157</v>
      </c>
      <c r="B2" s="7" t="s">
        <v>16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351</v>
      </c>
      <c r="B8" s="48" t="s">
        <v>749</v>
      </c>
      <c r="C8" s="48" t="s">
        <v>298</v>
      </c>
      <c r="D8" s="16">
        <v>3800</v>
      </c>
      <c r="E8" s="48" t="s">
        <v>492</v>
      </c>
      <c r="F8" s="16">
        <v>1</v>
      </c>
      <c r="G8" s="26">
        <f>'Przykładowe materiały - ceny'!E25</f>
        <v>33687.645283018865</v>
      </c>
      <c r="H8" s="26">
        <f>(F8/D8)*G8</f>
        <v>8.865169811320754</v>
      </c>
    </row>
    <row r="9" spans="1:8" s="13" customFormat="1" ht="42" customHeight="1">
      <c r="A9" s="16" t="s">
        <v>478</v>
      </c>
      <c r="B9" s="50" t="s">
        <v>750</v>
      </c>
      <c r="C9" s="16" t="s">
        <v>301</v>
      </c>
      <c r="D9" s="16">
        <v>3800</v>
      </c>
      <c r="E9" s="48" t="s">
        <v>494</v>
      </c>
      <c r="F9" s="16">
        <v>2</v>
      </c>
      <c r="G9" s="26">
        <f>'Przykładowe materiały - ceny'!E180</f>
        <v>312.0282</v>
      </c>
      <c r="H9" s="26">
        <f aca="true" t="shared" si="0" ref="H9:H31">(F9/D9)*G9</f>
        <v>0.16422536842105265</v>
      </c>
    </row>
    <row r="10" spans="1:8" s="13" customFormat="1" ht="62.4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13.372048984571</v>
      </c>
    </row>
    <row r="40" ht="15">
      <c r="A40" s="7" t="s">
        <v>159</v>
      </c>
    </row>
    <row r="41" spans="1:3" ht="18.6" customHeight="1">
      <c r="A41" s="7" t="s">
        <v>182</v>
      </c>
      <c r="B41" s="21" t="s">
        <v>180</v>
      </c>
      <c r="C41" s="21" t="s">
        <v>181</v>
      </c>
    </row>
    <row r="42" spans="1:3" ht="18.6" customHeight="1">
      <c r="A42" s="8" t="s">
        <v>160</v>
      </c>
      <c r="B42" s="9">
        <f>'Przykładowe stawki wynagrodzeń'!E12</f>
        <v>46.195639765624996</v>
      </c>
      <c r="C42" s="9">
        <f>B42/60</f>
        <v>0.7699273294270833</v>
      </c>
    </row>
    <row r="43" spans="1:3" ht="18.6" customHeight="1">
      <c r="A43" s="10" t="s">
        <v>161</v>
      </c>
      <c r="B43" s="11">
        <f>'Przykładowe stawki wynagrodzeń'!E16</f>
        <v>34.545742080208335</v>
      </c>
      <c r="C43" s="11">
        <f aca="true" t="shared" si="1" ref="C43:C44">B43/60</f>
        <v>0.5757623680034722</v>
      </c>
    </row>
    <row r="44" spans="1:3" ht="18.6" customHeight="1">
      <c r="A44" s="8" t="s">
        <v>162</v>
      </c>
      <c r="B44" s="11">
        <f>'Przykładowe stawki wynagrodzeń'!E19</f>
        <v>26.306730143750002</v>
      </c>
      <c r="C44" s="11">
        <f t="shared" si="1"/>
        <v>0.43844550239583335</v>
      </c>
    </row>
    <row r="45" spans="1:3" ht="28.2" customHeight="1">
      <c r="A45" s="10" t="s">
        <v>198</v>
      </c>
      <c r="B45" s="11">
        <f>'Przykładowe stawki wynagrodzeń'!E17</f>
        <v>43.283165344270834</v>
      </c>
      <c r="C45" s="11">
        <f>B45/60</f>
        <v>0.7213860890711806</v>
      </c>
    </row>
    <row r="46" ht="25.8" customHeight="1"/>
    <row r="47" spans="1:7" ht="21" customHeight="1">
      <c r="A47" s="130" t="s">
        <v>317</v>
      </c>
      <c r="B47" s="131"/>
      <c r="C47" s="131"/>
      <c r="D47" s="131"/>
      <c r="E47" s="131"/>
      <c r="F47" s="131"/>
      <c r="G47" s="34"/>
    </row>
    <row r="48" spans="1:7" ht="21" customHeight="1">
      <c r="A48" s="127" t="s">
        <v>318</v>
      </c>
      <c r="B48" s="127"/>
      <c r="C48" s="127"/>
      <c r="D48" s="127"/>
      <c r="E48" s="34"/>
      <c r="F48" s="34"/>
      <c r="G48" s="34"/>
    </row>
    <row r="49" spans="1:7" s="13" customFormat="1" ht="42" customHeight="1">
      <c r="A49" s="15" t="s">
        <v>197</v>
      </c>
      <c r="B49" s="15" t="s">
        <v>166</v>
      </c>
      <c r="C49" s="15" t="s">
        <v>167</v>
      </c>
      <c r="D49" s="15" t="s">
        <v>168</v>
      </c>
      <c r="E49" s="15" t="s">
        <v>169</v>
      </c>
      <c r="F49" s="15" t="s">
        <v>170</v>
      </c>
      <c r="G49" s="15" t="s">
        <v>171</v>
      </c>
    </row>
    <row r="50" spans="1:7" s="13" customFormat="1" ht="15" customHeight="1">
      <c r="A50" s="29"/>
      <c r="B50" s="5" t="s">
        <v>172</v>
      </c>
      <c r="C50" s="5" t="s">
        <v>173</v>
      </c>
      <c r="D50" s="5" t="s">
        <v>174</v>
      </c>
      <c r="E50" s="5" t="s">
        <v>175</v>
      </c>
      <c r="F50" s="5" t="s">
        <v>176</v>
      </c>
      <c r="G50" s="30" t="s">
        <v>177</v>
      </c>
    </row>
    <row r="51" spans="1:7" s="13" customFormat="1" ht="29.4" customHeight="1">
      <c r="A51" s="125" t="s">
        <v>284</v>
      </c>
      <c r="B51" s="25" t="str">
        <f>A43</f>
        <v>starszy technik diagnostyki laboratoryjnej</v>
      </c>
      <c r="C51" s="32">
        <v>165</v>
      </c>
      <c r="D51" s="17" t="s">
        <v>179</v>
      </c>
      <c r="E51" s="32">
        <v>20</v>
      </c>
      <c r="F51" s="27">
        <f>C43</f>
        <v>0.5757623680034722</v>
      </c>
      <c r="G51" s="27">
        <f>(E51/C51)*F51</f>
        <v>0.06978937793981482</v>
      </c>
    </row>
    <row r="52" spans="1:7" s="13" customFormat="1" ht="29.4" customHeight="1">
      <c r="A52" s="126"/>
      <c r="B52" s="25" t="str">
        <f>A44</f>
        <v>pomoc laboratoryjna</v>
      </c>
      <c r="C52" s="32">
        <v>165</v>
      </c>
      <c r="D52" s="17" t="s">
        <v>179</v>
      </c>
      <c r="E52" s="32">
        <v>20</v>
      </c>
      <c r="F52" s="27">
        <f>C44</f>
        <v>0.43844550239583335</v>
      </c>
      <c r="G52" s="27">
        <f>(E52/C52)*F52</f>
        <v>0.05314490938131314</v>
      </c>
    </row>
    <row r="53" spans="1:7" s="13" customFormat="1" ht="78" customHeight="1">
      <c r="A53" s="31" t="s">
        <v>283</v>
      </c>
      <c r="B53" s="17" t="str">
        <f>A43</f>
        <v>starszy technik diagnostyki laboratoryjnej</v>
      </c>
      <c r="C53" s="16">
        <v>150</v>
      </c>
      <c r="D53" s="17" t="s">
        <v>179</v>
      </c>
      <c r="E53" s="16">
        <v>120</v>
      </c>
      <c r="F53" s="26">
        <f>C43</f>
        <v>0.5757623680034722</v>
      </c>
      <c r="G53" s="26">
        <f>(E53/C53)*F53</f>
        <v>0.46060989440277783</v>
      </c>
    </row>
    <row r="54" spans="1:7" s="13" customFormat="1" ht="22.95" customHeight="1">
      <c r="A54" s="24" t="s">
        <v>192</v>
      </c>
      <c r="B54" s="17" t="str">
        <f>A42</f>
        <v>diagnosta laboratoryjny</v>
      </c>
      <c r="C54" s="16">
        <v>33</v>
      </c>
      <c r="D54" s="17" t="s">
        <v>179</v>
      </c>
      <c r="E54" s="16">
        <v>85</v>
      </c>
      <c r="F54" s="26">
        <f>C42</f>
        <v>0.7699273294270833</v>
      </c>
      <c r="G54" s="26">
        <f aca="true" t="shared" si="2" ref="G54:G62">(E54/C54)*F54</f>
        <v>1.9831461515546085</v>
      </c>
    </row>
    <row r="55" spans="1:7" s="13" customFormat="1" ht="22.95" customHeight="1">
      <c r="A55" s="132" t="s">
        <v>286</v>
      </c>
      <c r="B55" s="17" t="str">
        <f>A42</f>
        <v>diagnosta laboratoryjny</v>
      </c>
      <c r="C55" s="16">
        <v>165</v>
      </c>
      <c r="D55" s="17" t="s">
        <v>179</v>
      </c>
      <c r="E55" s="16">
        <v>40</v>
      </c>
      <c r="F55" s="26">
        <f>C42</f>
        <v>0.7699273294270833</v>
      </c>
      <c r="G55" s="26">
        <f t="shared" si="2"/>
        <v>0.18664904955808082</v>
      </c>
    </row>
    <row r="56" spans="1:7" s="13" customFormat="1" ht="28.2" customHeight="1">
      <c r="A56" s="126"/>
      <c r="B56" s="17" t="str">
        <f>A43</f>
        <v>starszy technik diagnostyki laboratoryjnej</v>
      </c>
      <c r="C56" s="16">
        <v>165</v>
      </c>
      <c r="D56" s="17" t="s">
        <v>179</v>
      </c>
      <c r="E56" s="16">
        <v>40</v>
      </c>
      <c r="F56" s="26">
        <f>C43</f>
        <v>0.5757623680034722</v>
      </c>
      <c r="G56" s="26">
        <f t="shared" si="2"/>
        <v>0.13957875587962965</v>
      </c>
    </row>
    <row r="57" spans="1:7" s="13" customFormat="1" ht="22.95" customHeight="1">
      <c r="A57" s="24" t="s">
        <v>287</v>
      </c>
      <c r="B57" s="17" t="str">
        <f>A42</f>
        <v>diagnosta laboratoryjny</v>
      </c>
      <c r="C57" s="16">
        <v>33</v>
      </c>
      <c r="D57" s="17" t="s">
        <v>179</v>
      </c>
      <c r="E57" s="16">
        <v>65</v>
      </c>
      <c r="F57" s="26">
        <f>C42</f>
        <v>0.7699273294270833</v>
      </c>
      <c r="G57" s="26">
        <f t="shared" si="2"/>
        <v>1.5165235276594065</v>
      </c>
    </row>
    <row r="58" spans="1:7" s="13" customFormat="1" ht="30.6" customHeight="1">
      <c r="A58" s="125" t="s">
        <v>288</v>
      </c>
      <c r="B58" s="17" t="str">
        <f>A43</f>
        <v>starszy technik diagnostyki laboratoryjnej</v>
      </c>
      <c r="C58" s="16">
        <v>165</v>
      </c>
      <c r="D58" s="17" t="s">
        <v>179</v>
      </c>
      <c r="E58" s="16">
        <v>30</v>
      </c>
      <c r="F58" s="26">
        <f>C43</f>
        <v>0.5757623680034722</v>
      </c>
      <c r="G58" s="26">
        <f t="shared" si="2"/>
        <v>0.10468406690972223</v>
      </c>
    </row>
    <row r="59" spans="1:9" s="13" customFormat="1" ht="30.6" customHeight="1">
      <c r="A59" s="126"/>
      <c r="B59" s="17" t="str">
        <f>A44</f>
        <v>pomoc laboratoryjna</v>
      </c>
      <c r="C59" s="16">
        <v>165</v>
      </c>
      <c r="D59" s="17" t="s">
        <v>179</v>
      </c>
      <c r="E59" s="16">
        <v>30</v>
      </c>
      <c r="F59" s="26">
        <f>C44</f>
        <v>0.43844550239583335</v>
      </c>
      <c r="G59" s="26">
        <f t="shared" si="2"/>
        <v>0.0797173640719697</v>
      </c>
      <c r="I59" s="38"/>
    </row>
    <row r="60" spans="1:9" s="13" customFormat="1" ht="55.2" customHeight="1">
      <c r="A60" s="37" t="s">
        <v>308</v>
      </c>
      <c r="B60" s="17" t="str">
        <f>A45</f>
        <v>średnia stawka; diagnosta laboratoryjny/technik diagnostyki laboratoryjnej</v>
      </c>
      <c r="C60" s="16">
        <v>825</v>
      </c>
      <c r="D60" s="17" t="s">
        <v>179</v>
      </c>
      <c r="E60" s="16">
        <v>125</v>
      </c>
      <c r="F60" s="26">
        <f>C45</f>
        <v>0.7213860890711806</v>
      </c>
      <c r="G60" s="26">
        <f t="shared" si="2"/>
        <v>0.10930092258654252</v>
      </c>
      <c r="I60" s="39"/>
    </row>
    <row r="61" spans="1:9" s="13" customFormat="1" ht="48.6" customHeight="1">
      <c r="A61" s="37" t="s">
        <v>319</v>
      </c>
      <c r="B61" s="17" t="str">
        <f>A45</f>
        <v>średnia stawka; diagnosta laboratoryjny/technik diagnostyki laboratoryjnej</v>
      </c>
      <c r="C61" s="16">
        <v>825</v>
      </c>
      <c r="D61" s="17" t="s">
        <v>179</v>
      </c>
      <c r="E61" s="16">
        <v>60</v>
      </c>
      <c r="F61" s="26">
        <f>C45</f>
        <v>0.7213860890711806</v>
      </c>
      <c r="G61" s="26">
        <f t="shared" si="2"/>
        <v>0.05246444284154041</v>
      </c>
      <c r="I61" s="39"/>
    </row>
    <row r="62" spans="1:9" s="13" customFormat="1" ht="55.8" customHeight="1">
      <c r="A62" s="37" t="s">
        <v>311</v>
      </c>
      <c r="B62" s="17" t="str">
        <f>A45</f>
        <v>średnia stawka; diagnosta laboratoryjny/technik diagnostyki laboratoryjnej</v>
      </c>
      <c r="C62" s="16">
        <v>825</v>
      </c>
      <c r="D62" s="17" t="s">
        <v>179</v>
      </c>
      <c r="E62" s="16">
        <v>25</v>
      </c>
      <c r="F62" s="26">
        <f>C45</f>
        <v>0.7213860890711806</v>
      </c>
      <c r="G62" s="26">
        <f t="shared" si="2"/>
        <v>0.021860184517308503</v>
      </c>
      <c r="I62" s="39"/>
    </row>
    <row r="63" spans="1:7" s="14" customFormat="1" ht="27.6" customHeight="1">
      <c r="A63" s="128" t="s">
        <v>178</v>
      </c>
      <c r="B63" s="129"/>
      <c r="C63" s="129"/>
      <c r="D63" s="129"/>
      <c r="E63" s="129"/>
      <c r="F63" s="129"/>
      <c r="G63" s="35">
        <f>SUM(G51:G62)</f>
        <v>4.777468647302714</v>
      </c>
    </row>
    <row r="66" spans="1:3" ht="27" customHeight="1">
      <c r="A66" s="134" t="s">
        <v>164</v>
      </c>
      <c r="B66" s="134"/>
      <c r="C66" s="18">
        <f>H33</f>
        <v>13.372048984571</v>
      </c>
    </row>
    <row r="67" spans="1:3" ht="27" customHeight="1">
      <c r="A67" s="133" t="s">
        <v>165</v>
      </c>
      <c r="B67" s="133"/>
      <c r="C67" s="19">
        <f>G63</f>
        <v>4.777468647302714</v>
      </c>
    </row>
    <row r="68" spans="1:3" s="7" customFormat="1" ht="27" customHeight="1">
      <c r="A68" s="122" t="s">
        <v>163</v>
      </c>
      <c r="B68" s="122"/>
      <c r="C68" s="28">
        <f>SUM(C66:C67)</f>
        <v>18.149517631873714</v>
      </c>
    </row>
  </sheetData>
  <mergeCells count="10">
    <mergeCell ref="B1:D1"/>
    <mergeCell ref="A63:F63"/>
    <mergeCell ref="A68:B68"/>
    <mergeCell ref="A67:B67"/>
    <mergeCell ref="A66:B66"/>
    <mergeCell ref="A51:A52"/>
    <mergeCell ref="A58:A59"/>
    <mergeCell ref="A48:D48"/>
    <mergeCell ref="A55:A56"/>
    <mergeCell ref="A47:F4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79193-C075-4F65-B1C4-24BB77B77E3F}">
  <dimension ref="A1:H46"/>
  <sheetViews>
    <sheetView workbookViewId="0" topLeftCell="A1">
      <selection activeCell="H10" sqref="H10"/>
    </sheetView>
  </sheetViews>
  <sheetFormatPr defaultColWidth="9.140625" defaultRowHeight="15"/>
  <cols>
    <col min="1" max="1" width="41.28125" style="1" customWidth="1"/>
    <col min="2" max="2" width="27.00390625" style="1" customWidth="1"/>
    <col min="3" max="3" width="19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2" customHeight="1">
      <c r="A1" s="7" t="s">
        <v>156</v>
      </c>
      <c r="B1" s="121" t="s">
        <v>19</v>
      </c>
      <c r="C1" s="121"/>
      <c r="D1" s="121"/>
    </row>
    <row r="2" spans="1:2" ht="19.2" customHeight="1">
      <c r="A2" s="7" t="s">
        <v>157</v>
      </c>
      <c r="B2" s="7" t="s">
        <v>18</v>
      </c>
    </row>
    <row r="4" ht="15">
      <c r="A4" s="7" t="s">
        <v>158</v>
      </c>
    </row>
    <row r="6" spans="1:8" s="13" customFormat="1" ht="7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28.8" customHeight="1">
      <c r="A8" s="16" t="s">
        <v>335</v>
      </c>
      <c r="B8" s="50" t="s">
        <v>798</v>
      </c>
      <c r="C8" s="16" t="s">
        <v>298</v>
      </c>
      <c r="D8" s="16">
        <v>78</v>
      </c>
      <c r="E8" s="16" t="s">
        <v>492</v>
      </c>
      <c r="F8" s="16">
        <v>1</v>
      </c>
      <c r="G8" s="26">
        <f>'Przykładowe materiały - ceny'!E9</f>
        <v>2051.2656</v>
      </c>
      <c r="H8" s="26">
        <f>(F8/D8)*G8</f>
        <v>26.298276923076923</v>
      </c>
    </row>
    <row r="9" spans="1:8" s="13" customFormat="1" ht="34.2" customHeight="1">
      <c r="A9" s="16"/>
      <c r="B9" s="16" t="s">
        <v>507</v>
      </c>
      <c r="C9" s="16" t="s">
        <v>498</v>
      </c>
      <c r="D9" s="16"/>
      <c r="E9" s="16"/>
      <c r="F9" s="16"/>
      <c r="G9" s="26"/>
      <c r="H9" s="26">
        <f>'Przykładowe mat. wspólne-ceny '!H19</f>
        <v>0.1940240342857143</v>
      </c>
    </row>
    <row r="10" spans="1:8" s="14" customFormat="1" ht="28.8" customHeight="1">
      <c r="A10" s="22" t="s">
        <v>178</v>
      </c>
      <c r="B10" s="23"/>
      <c r="C10" s="23"/>
      <c r="D10" s="23"/>
      <c r="E10" s="23"/>
      <c r="F10" s="23"/>
      <c r="G10" s="23"/>
      <c r="H10" s="35">
        <f>SUM(H8:H9)</f>
        <v>26.492300957362637</v>
      </c>
    </row>
    <row r="20" ht="15">
      <c r="A20" s="7" t="s">
        <v>159</v>
      </c>
    </row>
    <row r="21" spans="1:3" ht="18.6" customHeight="1">
      <c r="A21" s="7" t="s">
        <v>182</v>
      </c>
      <c r="B21" s="21" t="s">
        <v>180</v>
      </c>
      <c r="C21" s="21" t="s">
        <v>181</v>
      </c>
    </row>
    <row r="22" spans="1:3" ht="18.6" customHeight="1">
      <c r="A22" s="8" t="s">
        <v>160</v>
      </c>
      <c r="B22" s="9">
        <f>'Przykładowe stawki wynagrodzeń'!E12</f>
        <v>46.195639765624996</v>
      </c>
      <c r="C22" s="9">
        <f>B22/60</f>
        <v>0.7699273294270833</v>
      </c>
    </row>
    <row r="23" spans="1:3" ht="18.6" customHeight="1">
      <c r="A23" s="10" t="s">
        <v>161</v>
      </c>
      <c r="B23" s="11">
        <f>'Przykładowe stawki wynagrodzeń'!E16</f>
        <v>34.545742080208335</v>
      </c>
      <c r="C23" s="11">
        <f aca="true" t="shared" si="0" ref="C23:C24">B23/60</f>
        <v>0.5757623680034722</v>
      </c>
    </row>
    <row r="24" spans="1:3" ht="18.6" customHeight="1">
      <c r="A24" s="8" t="s">
        <v>162</v>
      </c>
      <c r="B24" s="11">
        <f>'Przykładowe stawki wynagrodzeń'!E19</f>
        <v>26.306730143750002</v>
      </c>
      <c r="C24" s="11">
        <f t="shared" si="0"/>
        <v>0.43844550239583335</v>
      </c>
    </row>
    <row r="25" spans="1:3" ht="28.2" customHeight="1">
      <c r="A25" s="10" t="s">
        <v>198</v>
      </c>
      <c r="B25" s="11">
        <f>'Przykładowe stawki wynagrodzeń'!E17</f>
        <v>43.283165344270834</v>
      </c>
      <c r="C25" s="11">
        <f>B25/60</f>
        <v>0.7213860890711806</v>
      </c>
    </row>
    <row r="26" ht="25.8" customHeight="1"/>
    <row r="27" spans="1:7" ht="21" customHeight="1">
      <c r="A27" s="131"/>
      <c r="B27" s="131"/>
      <c r="C27" s="131"/>
      <c r="D27" s="131"/>
      <c r="E27" s="131"/>
      <c r="F27" s="131"/>
      <c r="G27" s="131"/>
    </row>
    <row r="28" spans="1:7" ht="21" customHeight="1">
      <c r="A28" s="127" t="s">
        <v>821</v>
      </c>
      <c r="B28" s="127"/>
      <c r="C28" s="127"/>
      <c r="D28" s="127"/>
      <c r="E28" s="34"/>
      <c r="F28" s="34"/>
      <c r="G28" s="34"/>
    </row>
    <row r="29" spans="1:7" s="13" customFormat="1" ht="42" customHeight="1">
      <c r="A29" s="15" t="s">
        <v>197</v>
      </c>
      <c r="B29" s="15" t="s">
        <v>166</v>
      </c>
      <c r="C29" s="15" t="s">
        <v>167</v>
      </c>
      <c r="D29" s="15" t="s">
        <v>168</v>
      </c>
      <c r="E29" s="15" t="s">
        <v>169</v>
      </c>
      <c r="F29" s="15" t="s">
        <v>170</v>
      </c>
      <c r="G29" s="15" t="s">
        <v>171</v>
      </c>
    </row>
    <row r="30" spans="1:7" s="13" customFormat="1" ht="15" customHeight="1">
      <c r="A30" s="29"/>
      <c r="B30" s="5" t="s">
        <v>172</v>
      </c>
      <c r="C30" s="5" t="s">
        <v>173</v>
      </c>
      <c r="D30" s="5" t="s">
        <v>174</v>
      </c>
      <c r="E30" s="5" t="s">
        <v>175</v>
      </c>
      <c r="F30" s="5" t="s">
        <v>176</v>
      </c>
      <c r="G30" s="30" t="s">
        <v>177</v>
      </c>
    </row>
    <row r="31" spans="1:7" s="13" customFormat="1" ht="29.4" customHeight="1">
      <c r="A31" s="125" t="s">
        <v>284</v>
      </c>
      <c r="B31" s="25" t="str">
        <f>A23</f>
        <v>starszy technik diagnostyki laboratoryjnej</v>
      </c>
      <c r="C31" s="32">
        <v>20</v>
      </c>
      <c r="D31" s="17" t="s">
        <v>179</v>
      </c>
      <c r="E31" s="32">
        <v>10</v>
      </c>
      <c r="F31" s="27">
        <f>C23</f>
        <v>0.5757623680034722</v>
      </c>
      <c r="G31" s="27">
        <f>(E31/C31)*F31</f>
        <v>0.2878811840017361</v>
      </c>
    </row>
    <row r="32" spans="1:7" s="13" customFormat="1" ht="29.4" customHeight="1">
      <c r="A32" s="126"/>
      <c r="B32" s="25" t="str">
        <f>A24</f>
        <v>pomoc laboratoryjna</v>
      </c>
      <c r="C32" s="32">
        <v>20</v>
      </c>
      <c r="D32" s="17" t="s">
        <v>179</v>
      </c>
      <c r="E32" s="32">
        <v>10</v>
      </c>
      <c r="F32" s="27">
        <f>C24</f>
        <v>0.43844550239583335</v>
      </c>
      <c r="G32" s="27">
        <f>(E32/C32)*F32</f>
        <v>0.21922275119791668</v>
      </c>
    </row>
    <row r="33" spans="1:7" s="13" customFormat="1" ht="75" customHeight="1">
      <c r="A33" s="31" t="s">
        <v>283</v>
      </c>
      <c r="B33" s="17" t="str">
        <f>A23</f>
        <v>starszy technik diagnostyki laboratoryjnej</v>
      </c>
      <c r="C33" s="16">
        <v>150</v>
      </c>
      <c r="D33" s="17" t="s">
        <v>179</v>
      </c>
      <c r="E33" s="16">
        <v>120</v>
      </c>
      <c r="F33" s="26">
        <f>C23</f>
        <v>0.5757623680034722</v>
      </c>
      <c r="G33" s="26">
        <f>(E33/C33)*F33</f>
        <v>0.46060989440277783</v>
      </c>
    </row>
    <row r="34" spans="1:7" s="13" customFormat="1" ht="22.95" customHeight="1">
      <c r="A34" s="37" t="s">
        <v>325</v>
      </c>
      <c r="B34" s="17" t="str">
        <f>A22</f>
        <v>diagnosta laboratoryjny</v>
      </c>
      <c r="C34" s="16">
        <v>20</v>
      </c>
      <c r="D34" s="17" t="s">
        <v>179</v>
      </c>
      <c r="E34" s="16">
        <v>125</v>
      </c>
      <c r="F34" s="26">
        <f>C22</f>
        <v>0.7699273294270833</v>
      </c>
      <c r="G34" s="26">
        <f>(E34/C34)*F34</f>
        <v>4.812045808919271</v>
      </c>
    </row>
    <row r="35" spans="1:7" s="13" customFormat="1" ht="22.95" customHeight="1">
      <c r="A35" s="135" t="s">
        <v>326</v>
      </c>
      <c r="B35" s="17" t="str">
        <f>A22</f>
        <v>diagnosta laboratoryjny</v>
      </c>
      <c r="C35" s="16">
        <v>20</v>
      </c>
      <c r="D35" s="17" t="s">
        <v>179</v>
      </c>
      <c r="E35" s="16">
        <v>10</v>
      </c>
      <c r="F35" s="26">
        <f>C22</f>
        <v>0.7699273294270833</v>
      </c>
      <c r="G35" s="26">
        <f aca="true" t="shared" si="1" ref="G35:G40">(E35/C35)*F35</f>
        <v>0.38496366471354165</v>
      </c>
    </row>
    <row r="36" spans="1:7" s="13" customFormat="1" ht="28.2" customHeight="1">
      <c r="A36" s="126"/>
      <c r="B36" s="17" t="str">
        <f>A23</f>
        <v>starszy technik diagnostyki laboratoryjnej</v>
      </c>
      <c r="C36" s="16">
        <v>20</v>
      </c>
      <c r="D36" s="17" t="s">
        <v>179</v>
      </c>
      <c r="E36" s="16">
        <v>10</v>
      </c>
      <c r="F36" s="26">
        <f>C23</f>
        <v>0.5757623680034722</v>
      </c>
      <c r="G36" s="26">
        <f t="shared" si="1"/>
        <v>0.2878811840017361</v>
      </c>
    </row>
    <row r="37" spans="1:7" s="13" customFormat="1" ht="28.2" customHeight="1">
      <c r="A37" s="37" t="s">
        <v>327</v>
      </c>
      <c r="B37" s="17" t="str">
        <f>A22</f>
        <v>diagnosta laboratoryjny</v>
      </c>
      <c r="C37" s="16">
        <v>20</v>
      </c>
      <c r="D37" s="17" t="s">
        <v>179</v>
      </c>
      <c r="E37" s="16">
        <v>35</v>
      </c>
      <c r="F37" s="26">
        <f>C22</f>
        <v>0.7699273294270833</v>
      </c>
      <c r="G37" s="26">
        <f t="shared" si="1"/>
        <v>1.3473728264973959</v>
      </c>
    </row>
    <row r="38" spans="1:7" s="13" customFormat="1" ht="22.95" customHeight="1">
      <c r="A38" s="37" t="s">
        <v>328</v>
      </c>
      <c r="B38" s="17" t="str">
        <f>A22</f>
        <v>diagnosta laboratoryjny</v>
      </c>
      <c r="C38" s="16">
        <v>1</v>
      </c>
      <c r="D38" s="17" t="s">
        <v>179</v>
      </c>
      <c r="E38" s="16">
        <v>2</v>
      </c>
      <c r="F38" s="26">
        <f>C22</f>
        <v>0.7699273294270833</v>
      </c>
      <c r="G38" s="26">
        <f t="shared" si="1"/>
        <v>1.5398546588541666</v>
      </c>
    </row>
    <row r="39" spans="1:7" s="13" customFormat="1" ht="30.6" customHeight="1">
      <c r="A39" s="135" t="s">
        <v>329</v>
      </c>
      <c r="B39" s="17" t="str">
        <f>A23</f>
        <v>starszy technik diagnostyki laboratoryjnej</v>
      </c>
      <c r="C39" s="16">
        <v>20</v>
      </c>
      <c r="D39" s="17" t="s">
        <v>179</v>
      </c>
      <c r="E39" s="16">
        <v>15</v>
      </c>
      <c r="F39" s="26">
        <f>C23</f>
        <v>0.5757623680034722</v>
      </c>
      <c r="G39" s="26">
        <f t="shared" si="1"/>
        <v>0.4318217760026042</v>
      </c>
    </row>
    <row r="40" spans="1:7" s="13" customFormat="1" ht="30.6" customHeight="1">
      <c r="A40" s="126"/>
      <c r="B40" s="17" t="str">
        <f>A24</f>
        <v>pomoc laboratoryjna</v>
      </c>
      <c r="C40" s="16">
        <v>20</v>
      </c>
      <c r="D40" s="17" t="s">
        <v>179</v>
      </c>
      <c r="E40" s="16">
        <v>15</v>
      </c>
      <c r="F40" s="26">
        <f>C24</f>
        <v>0.43844550239583335</v>
      </c>
      <c r="G40" s="26">
        <f t="shared" si="1"/>
        <v>0.328834126796875</v>
      </c>
    </row>
    <row r="41" spans="1:7" s="14" customFormat="1" ht="27.6" customHeight="1">
      <c r="A41" s="128" t="s">
        <v>178</v>
      </c>
      <c r="B41" s="129"/>
      <c r="C41" s="129"/>
      <c r="D41" s="129"/>
      <c r="E41" s="129"/>
      <c r="F41" s="129"/>
      <c r="G41" s="35">
        <f>SUM(G31:G40)</f>
        <v>10.100487875388021</v>
      </c>
    </row>
    <row r="44" spans="1:3" ht="27" customHeight="1">
      <c r="A44" s="134" t="s">
        <v>164</v>
      </c>
      <c r="B44" s="134"/>
      <c r="C44" s="18">
        <f>H10</f>
        <v>26.492300957362637</v>
      </c>
    </row>
    <row r="45" spans="1:3" ht="27" customHeight="1">
      <c r="A45" s="133" t="s">
        <v>165</v>
      </c>
      <c r="B45" s="133"/>
      <c r="C45" s="19">
        <f>G41</f>
        <v>10.100487875388021</v>
      </c>
    </row>
    <row r="46" spans="1:3" s="7" customFormat="1" ht="27" customHeight="1">
      <c r="A46" s="122" t="s">
        <v>163</v>
      </c>
      <c r="B46" s="122"/>
      <c r="C46" s="28">
        <f>SUM(C44:C45)</f>
        <v>36.59278883275066</v>
      </c>
    </row>
  </sheetData>
  <mergeCells count="10">
    <mergeCell ref="B1:D1"/>
    <mergeCell ref="A46:B46"/>
    <mergeCell ref="A45:B45"/>
    <mergeCell ref="A44:B44"/>
    <mergeCell ref="A31:A32"/>
    <mergeCell ref="A27:G27"/>
    <mergeCell ref="A28:D28"/>
    <mergeCell ref="A35:A36"/>
    <mergeCell ref="A39:A40"/>
    <mergeCell ref="A41:F4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DFA99-13F1-419B-BC30-7E68B5868FBB}">
  <dimension ref="A1:I68"/>
  <sheetViews>
    <sheetView workbookViewId="0" topLeftCell="A1">
      <selection activeCell="H33" sqref="H33"/>
    </sheetView>
  </sheetViews>
  <sheetFormatPr defaultColWidth="9.140625" defaultRowHeight="15"/>
  <cols>
    <col min="1" max="1" width="41.28125" style="1" customWidth="1"/>
    <col min="2" max="2" width="37.7109375" style="1" customWidth="1"/>
    <col min="3" max="3" width="20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2" customHeight="1">
      <c r="A1" s="7" t="s">
        <v>156</v>
      </c>
      <c r="B1" s="121" t="s">
        <v>21</v>
      </c>
      <c r="C1" s="121"/>
      <c r="D1" s="121"/>
    </row>
    <row r="2" spans="1:2" ht="19.2" customHeight="1">
      <c r="A2" s="7" t="s">
        <v>157</v>
      </c>
      <c r="B2" s="7" t="s">
        <v>20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357</v>
      </c>
      <c r="B8" s="50" t="s">
        <v>771</v>
      </c>
      <c r="C8" s="16" t="s">
        <v>298</v>
      </c>
      <c r="D8" s="16">
        <v>600</v>
      </c>
      <c r="E8" s="50" t="s">
        <v>492</v>
      </c>
      <c r="F8" s="16">
        <v>1</v>
      </c>
      <c r="G8" s="26">
        <f>'Przykładowe materiały - ceny'!E31</f>
        <v>14287.418181818182</v>
      </c>
      <c r="H8" s="26">
        <f>(F8/D8)*G8</f>
        <v>23.81236363636364</v>
      </c>
    </row>
    <row r="9" spans="1:8" s="13" customFormat="1" ht="42" customHeight="1">
      <c r="A9" s="16" t="s">
        <v>471</v>
      </c>
      <c r="B9" s="50" t="s">
        <v>775</v>
      </c>
      <c r="C9" s="16" t="s">
        <v>301</v>
      </c>
      <c r="D9" s="16">
        <v>600</v>
      </c>
      <c r="E9" s="50" t="s">
        <v>494</v>
      </c>
      <c r="F9" s="16">
        <v>1</v>
      </c>
      <c r="G9" s="26">
        <f>'Przykładowe materiały - ceny'!E173</f>
        <v>397.1268</v>
      </c>
      <c r="H9" s="26">
        <f aca="true" t="shared" si="0" ref="H9:H31">(F9/D9)*G9</f>
        <v>0.6618780000000001</v>
      </c>
    </row>
    <row r="10" spans="1:8" s="13" customFormat="1" ht="42" customHeight="1">
      <c r="A10" s="16" t="s">
        <v>406</v>
      </c>
      <c r="B10" s="50" t="s">
        <v>776</v>
      </c>
      <c r="C10" s="16" t="s">
        <v>299</v>
      </c>
      <c r="D10" s="16">
        <v>600</v>
      </c>
      <c r="E10" s="50" t="s">
        <v>494</v>
      </c>
      <c r="F10" s="16">
        <v>1</v>
      </c>
      <c r="G10" s="26">
        <f>'Przykładowe materiały - ceny'!E77</f>
        <v>343.6992</v>
      </c>
      <c r="H10" s="26">
        <f t="shared" si="0"/>
        <v>0.5728320000000001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27.449953528149354</v>
      </c>
    </row>
    <row r="40" ht="15">
      <c r="A40" s="7" t="s">
        <v>159</v>
      </c>
    </row>
    <row r="41" spans="1:3" ht="18.6" customHeight="1">
      <c r="A41" s="7" t="s">
        <v>182</v>
      </c>
      <c r="B41" s="21" t="s">
        <v>180</v>
      </c>
      <c r="C41" s="21" t="s">
        <v>181</v>
      </c>
    </row>
    <row r="42" spans="1:3" ht="18.6" customHeight="1">
      <c r="A42" s="8" t="s">
        <v>160</v>
      </c>
      <c r="B42" s="9">
        <f>'Przykładowe stawki wynagrodzeń'!E12</f>
        <v>46.195639765624996</v>
      </c>
      <c r="C42" s="9">
        <f>B42/60</f>
        <v>0.7699273294270833</v>
      </c>
    </row>
    <row r="43" spans="1:3" ht="18.6" customHeight="1">
      <c r="A43" s="10" t="s">
        <v>161</v>
      </c>
      <c r="B43" s="11">
        <f>'Przykładowe stawki wynagrodzeń'!E16</f>
        <v>34.545742080208335</v>
      </c>
      <c r="C43" s="11">
        <f aca="true" t="shared" si="1" ref="C43:C44">B43/60</f>
        <v>0.5757623680034722</v>
      </c>
    </row>
    <row r="44" spans="1:3" ht="18.6" customHeight="1">
      <c r="A44" s="8" t="s">
        <v>162</v>
      </c>
      <c r="B44" s="11">
        <f>'Przykładowe stawki wynagrodzeń'!E19</f>
        <v>26.306730143750002</v>
      </c>
      <c r="C44" s="11">
        <f t="shared" si="1"/>
        <v>0.43844550239583335</v>
      </c>
    </row>
    <row r="45" spans="1:3" ht="28.2" customHeight="1">
      <c r="A45" s="10" t="s">
        <v>198</v>
      </c>
      <c r="B45" s="11">
        <f>'Przykładowe stawki wynagrodzeń'!E17</f>
        <v>43.283165344270834</v>
      </c>
      <c r="C45" s="11">
        <f>B45/60</f>
        <v>0.7213860890711806</v>
      </c>
    </row>
    <row r="46" ht="25.8" customHeight="1"/>
    <row r="47" spans="1:7" ht="21" customHeight="1">
      <c r="A47" s="130" t="s">
        <v>317</v>
      </c>
      <c r="B47" s="131"/>
      <c r="C47" s="131"/>
      <c r="D47" s="131"/>
      <c r="E47" s="131"/>
      <c r="F47" s="131"/>
      <c r="G47" s="34"/>
    </row>
    <row r="48" spans="1:7" ht="21" customHeight="1">
      <c r="A48" s="127" t="s">
        <v>318</v>
      </c>
      <c r="B48" s="127"/>
      <c r="C48" s="127"/>
      <c r="D48" s="127"/>
      <c r="E48" s="34"/>
      <c r="F48" s="34"/>
      <c r="G48" s="34"/>
    </row>
    <row r="49" spans="1:7" s="13" customFormat="1" ht="42" customHeight="1">
      <c r="A49" s="15" t="s">
        <v>197</v>
      </c>
      <c r="B49" s="15" t="s">
        <v>166</v>
      </c>
      <c r="C49" s="15" t="s">
        <v>167</v>
      </c>
      <c r="D49" s="15" t="s">
        <v>168</v>
      </c>
      <c r="E49" s="15" t="s">
        <v>169</v>
      </c>
      <c r="F49" s="15" t="s">
        <v>170</v>
      </c>
      <c r="G49" s="15" t="s">
        <v>171</v>
      </c>
    </row>
    <row r="50" spans="1:7" s="13" customFormat="1" ht="15" customHeight="1">
      <c r="A50" s="29"/>
      <c r="B50" s="5" t="s">
        <v>172</v>
      </c>
      <c r="C50" s="5" t="s">
        <v>173</v>
      </c>
      <c r="D50" s="5" t="s">
        <v>174</v>
      </c>
      <c r="E50" s="5" t="s">
        <v>175</v>
      </c>
      <c r="F50" s="5" t="s">
        <v>176</v>
      </c>
      <c r="G50" s="30" t="s">
        <v>177</v>
      </c>
    </row>
    <row r="51" spans="1:7" s="13" customFormat="1" ht="29.4" customHeight="1">
      <c r="A51" s="125" t="s">
        <v>284</v>
      </c>
      <c r="B51" s="25" t="str">
        <f>A43</f>
        <v>starszy technik diagnostyki laboratoryjnej</v>
      </c>
      <c r="C51" s="32">
        <v>165</v>
      </c>
      <c r="D51" s="17" t="s">
        <v>179</v>
      </c>
      <c r="E51" s="32">
        <v>20</v>
      </c>
      <c r="F51" s="27">
        <f>C43</f>
        <v>0.5757623680034722</v>
      </c>
      <c r="G51" s="27">
        <f>(E51/C51)*F51</f>
        <v>0.06978937793981482</v>
      </c>
    </row>
    <row r="52" spans="1:7" s="13" customFormat="1" ht="29.4" customHeight="1">
      <c r="A52" s="126"/>
      <c r="B52" s="25" t="str">
        <f>A44</f>
        <v>pomoc laboratoryjna</v>
      </c>
      <c r="C52" s="32">
        <v>165</v>
      </c>
      <c r="D52" s="17" t="s">
        <v>179</v>
      </c>
      <c r="E52" s="32">
        <v>20</v>
      </c>
      <c r="F52" s="27">
        <f>C44</f>
        <v>0.43844550239583335</v>
      </c>
      <c r="G52" s="27">
        <f>(E52/C52)*F52</f>
        <v>0.05314490938131314</v>
      </c>
    </row>
    <row r="53" spans="1:7" s="13" customFormat="1" ht="78" customHeight="1">
      <c r="A53" s="31" t="s">
        <v>283</v>
      </c>
      <c r="B53" s="17" t="str">
        <f>A43</f>
        <v>starszy technik diagnostyki laboratoryjnej</v>
      </c>
      <c r="C53" s="16">
        <v>150</v>
      </c>
      <c r="D53" s="17" t="s">
        <v>179</v>
      </c>
      <c r="E53" s="16">
        <v>120</v>
      </c>
      <c r="F53" s="26">
        <f>C43</f>
        <v>0.5757623680034722</v>
      </c>
      <c r="G53" s="26">
        <f>(E53/C53)*F53</f>
        <v>0.46060989440277783</v>
      </c>
    </row>
    <row r="54" spans="1:7" s="13" customFormat="1" ht="22.95" customHeight="1">
      <c r="A54" s="24" t="s">
        <v>192</v>
      </c>
      <c r="B54" s="17" t="str">
        <f>A42</f>
        <v>diagnosta laboratoryjny</v>
      </c>
      <c r="C54" s="16">
        <v>33</v>
      </c>
      <c r="D54" s="17" t="s">
        <v>179</v>
      </c>
      <c r="E54" s="16">
        <v>85</v>
      </c>
      <c r="F54" s="26">
        <f>C42</f>
        <v>0.7699273294270833</v>
      </c>
      <c r="G54" s="26">
        <f aca="true" t="shared" si="2" ref="G54:G62">(E54/C54)*F54</f>
        <v>1.9831461515546085</v>
      </c>
    </row>
    <row r="55" spans="1:7" s="13" customFormat="1" ht="22.95" customHeight="1">
      <c r="A55" s="132" t="s">
        <v>286</v>
      </c>
      <c r="B55" s="17" t="str">
        <f>A42</f>
        <v>diagnosta laboratoryjny</v>
      </c>
      <c r="C55" s="16">
        <v>165</v>
      </c>
      <c r="D55" s="17" t="s">
        <v>179</v>
      </c>
      <c r="E55" s="16">
        <v>40</v>
      </c>
      <c r="F55" s="26">
        <f>C42</f>
        <v>0.7699273294270833</v>
      </c>
      <c r="G55" s="26">
        <f t="shared" si="2"/>
        <v>0.18664904955808082</v>
      </c>
    </row>
    <row r="56" spans="1:7" s="13" customFormat="1" ht="28.2" customHeight="1">
      <c r="A56" s="126"/>
      <c r="B56" s="17" t="str">
        <f>A43</f>
        <v>starszy technik diagnostyki laboratoryjnej</v>
      </c>
      <c r="C56" s="16">
        <v>165</v>
      </c>
      <c r="D56" s="17" t="s">
        <v>179</v>
      </c>
      <c r="E56" s="16">
        <v>40</v>
      </c>
      <c r="F56" s="26">
        <f>C43</f>
        <v>0.5757623680034722</v>
      </c>
      <c r="G56" s="26">
        <f t="shared" si="2"/>
        <v>0.13957875587962965</v>
      </c>
    </row>
    <row r="57" spans="1:7" s="13" customFormat="1" ht="22.95" customHeight="1">
      <c r="A57" s="24" t="s">
        <v>287</v>
      </c>
      <c r="B57" s="17" t="str">
        <f>A42</f>
        <v>diagnosta laboratoryjny</v>
      </c>
      <c r="C57" s="16">
        <v>33</v>
      </c>
      <c r="D57" s="17" t="s">
        <v>179</v>
      </c>
      <c r="E57" s="16">
        <v>65</v>
      </c>
      <c r="F57" s="26">
        <f>C42</f>
        <v>0.7699273294270833</v>
      </c>
      <c r="G57" s="26">
        <f t="shared" si="2"/>
        <v>1.5165235276594065</v>
      </c>
    </row>
    <row r="58" spans="1:7" s="13" customFormat="1" ht="30.6" customHeight="1">
      <c r="A58" s="125" t="s">
        <v>288</v>
      </c>
      <c r="B58" s="17" t="str">
        <f>A43</f>
        <v>starszy technik diagnostyki laboratoryjnej</v>
      </c>
      <c r="C58" s="16">
        <v>165</v>
      </c>
      <c r="D58" s="17" t="s">
        <v>179</v>
      </c>
      <c r="E58" s="16">
        <v>30</v>
      </c>
      <c r="F58" s="26">
        <f>C43</f>
        <v>0.5757623680034722</v>
      </c>
      <c r="G58" s="26">
        <f t="shared" si="2"/>
        <v>0.10468406690972223</v>
      </c>
    </row>
    <row r="59" spans="1:9" s="13" customFormat="1" ht="30.6" customHeight="1">
      <c r="A59" s="126"/>
      <c r="B59" s="17" t="str">
        <f>A44</f>
        <v>pomoc laboratoryjna</v>
      </c>
      <c r="C59" s="16">
        <v>165</v>
      </c>
      <c r="D59" s="17" t="s">
        <v>179</v>
      </c>
      <c r="E59" s="16">
        <v>30</v>
      </c>
      <c r="F59" s="26">
        <f>C44</f>
        <v>0.43844550239583335</v>
      </c>
      <c r="G59" s="26">
        <f t="shared" si="2"/>
        <v>0.0797173640719697</v>
      </c>
      <c r="I59" s="38"/>
    </row>
    <row r="60" spans="1:9" s="13" customFormat="1" ht="55.2" customHeight="1">
      <c r="A60" s="37" t="s">
        <v>308</v>
      </c>
      <c r="B60" s="17" t="str">
        <f>A45</f>
        <v>średnia stawka; diagnosta laboratoryjny/technik diagnostyki laboratoryjnej</v>
      </c>
      <c r="C60" s="16">
        <v>825</v>
      </c>
      <c r="D60" s="17" t="s">
        <v>179</v>
      </c>
      <c r="E60" s="16">
        <v>125</v>
      </c>
      <c r="F60" s="26">
        <f>C45</f>
        <v>0.7213860890711806</v>
      </c>
      <c r="G60" s="26">
        <f t="shared" si="2"/>
        <v>0.10930092258654252</v>
      </c>
      <c r="I60" s="39"/>
    </row>
    <row r="61" spans="1:9" s="13" customFormat="1" ht="48.6" customHeight="1">
      <c r="A61" s="37" t="s">
        <v>319</v>
      </c>
      <c r="B61" s="17" t="str">
        <f>A45</f>
        <v>średnia stawka; diagnosta laboratoryjny/technik diagnostyki laboratoryjnej</v>
      </c>
      <c r="C61" s="16">
        <v>825</v>
      </c>
      <c r="D61" s="17" t="s">
        <v>179</v>
      </c>
      <c r="E61" s="16">
        <v>60</v>
      </c>
      <c r="F61" s="26">
        <f>C45</f>
        <v>0.7213860890711806</v>
      </c>
      <c r="G61" s="26">
        <f t="shared" si="2"/>
        <v>0.05246444284154041</v>
      </c>
      <c r="I61" s="39"/>
    </row>
    <row r="62" spans="1:9" s="13" customFormat="1" ht="55.8" customHeight="1">
      <c r="A62" s="37" t="s">
        <v>311</v>
      </c>
      <c r="B62" s="17" t="str">
        <f>A45</f>
        <v>średnia stawka; diagnosta laboratoryjny/technik diagnostyki laboratoryjnej</v>
      </c>
      <c r="C62" s="16">
        <v>825</v>
      </c>
      <c r="D62" s="17" t="s">
        <v>179</v>
      </c>
      <c r="E62" s="16">
        <v>25</v>
      </c>
      <c r="F62" s="26">
        <f>C45</f>
        <v>0.7213860890711806</v>
      </c>
      <c r="G62" s="26">
        <f t="shared" si="2"/>
        <v>0.021860184517308503</v>
      </c>
      <c r="I62" s="39"/>
    </row>
    <row r="63" spans="1:7" s="14" customFormat="1" ht="27.6" customHeight="1">
      <c r="A63" s="128" t="s">
        <v>178</v>
      </c>
      <c r="B63" s="129"/>
      <c r="C63" s="129"/>
      <c r="D63" s="129"/>
      <c r="E63" s="129"/>
      <c r="F63" s="129"/>
      <c r="G63" s="35">
        <f>SUM(G51:G62)</f>
        <v>4.777468647302714</v>
      </c>
    </row>
    <row r="66" spans="1:3" ht="27" customHeight="1">
      <c r="A66" s="134" t="s">
        <v>164</v>
      </c>
      <c r="B66" s="134"/>
      <c r="C66" s="18">
        <f>H33</f>
        <v>27.449953528149354</v>
      </c>
    </row>
    <row r="67" spans="1:3" ht="27" customHeight="1">
      <c r="A67" s="133" t="s">
        <v>165</v>
      </c>
      <c r="B67" s="133"/>
      <c r="C67" s="19">
        <f>G63</f>
        <v>4.777468647302714</v>
      </c>
    </row>
    <row r="68" spans="1:3" s="7" customFormat="1" ht="27" customHeight="1">
      <c r="A68" s="122" t="s">
        <v>163</v>
      </c>
      <c r="B68" s="122"/>
      <c r="C68" s="28">
        <f>SUM(C66:C67)</f>
        <v>32.22742217545207</v>
      </c>
    </row>
  </sheetData>
  <mergeCells count="10">
    <mergeCell ref="B1:D1"/>
    <mergeCell ref="A63:F63"/>
    <mergeCell ref="A68:B68"/>
    <mergeCell ref="A67:B67"/>
    <mergeCell ref="A66:B66"/>
    <mergeCell ref="A51:A52"/>
    <mergeCell ref="A58:A59"/>
    <mergeCell ref="A48:D48"/>
    <mergeCell ref="A55:A56"/>
    <mergeCell ref="A47:F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F8B4A-D93D-47D5-8593-28B66B194A5A}">
  <dimension ref="A1:F69"/>
  <sheetViews>
    <sheetView workbookViewId="0" topLeftCell="A1">
      <selection activeCell="E4" sqref="E4"/>
    </sheetView>
  </sheetViews>
  <sheetFormatPr defaultColWidth="9.140625" defaultRowHeight="15"/>
  <cols>
    <col min="1" max="1" width="5.140625" style="1" customWidth="1"/>
    <col min="2" max="2" width="17.57421875" style="1" customWidth="1"/>
    <col min="3" max="3" width="52.28125" style="1" customWidth="1"/>
    <col min="4" max="4" width="28.7109375" style="1" customWidth="1"/>
    <col min="5" max="5" width="24.28125" style="1" customWidth="1"/>
    <col min="6" max="6" width="23.28125" style="1" customWidth="1"/>
    <col min="7" max="16384" width="8.8515625" style="1" customWidth="1"/>
  </cols>
  <sheetData>
    <row r="1" spans="1:6" ht="31.2" customHeight="1">
      <c r="A1" s="107" t="s">
        <v>884</v>
      </c>
      <c r="B1" s="107"/>
      <c r="C1" s="107"/>
      <c r="D1" s="107"/>
      <c r="E1" s="107"/>
      <c r="F1" s="107"/>
    </row>
    <row r="2" spans="1:6" ht="22.8" customHeight="1">
      <c r="A2" s="108" t="s">
        <v>2</v>
      </c>
      <c r="B2" s="108" t="s">
        <v>1</v>
      </c>
      <c r="C2" s="108" t="s">
        <v>156</v>
      </c>
      <c r="D2" s="62" t="s">
        <v>854</v>
      </c>
      <c r="E2" s="62" t="s">
        <v>856</v>
      </c>
      <c r="F2" s="106" t="s">
        <v>870</v>
      </c>
    </row>
    <row r="3" spans="1:6" ht="50.4" customHeight="1">
      <c r="A3" s="109"/>
      <c r="B3" s="109"/>
      <c r="C3" s="109"/>
      <c r="D3" s="63" t="s">
        <v>855</v>
      </c>
      <c r="E3" s="63" t="s">
        <v>857</v>
      </c>
      <c r="F3" s="106"/>
    </row>
    <row r="4" spans="1:6" ht="19.2" customHeight="1">
      <c r="A4" s="2">
        <v>1</v>
      </c>
      <c r="B4" s="4" t="s">
        <v>64</v>
      </c>
      <c r="C4" s="4" t="s">
        <v>65</v>
      </c>
      <c r="D4" s="64">
        <f>'I07'!C44</f>
        <v>12.356174034285715</v>
      </c>
      <c r="E4" s="64">
        <f>'I07'!C45</f>
        <v>8.217612040424191</v>
      </c>
      <c r="F4" s="66">
        <f>SUM(D4:E4)</f>
        <v>20.573786074709908</v>
      </c>
    </row>
    <row r="5" spans="1:6" ht="19.2" customHeight="1">
      <c r="A5" s="2">
        <v>2</v>
      </c>
      <c r="B5" s="4" t="s">
        <v>66</v>
      </c>
      <c r="C5" s="4" t="s">
        <v>67</v>
      </c>
      <c r="D5" s="64">
        <f>'I15'!C51</f>
        <v>22.424024034285722</v>
      </c>
      <c r="E5" s="64">
        <f>'I15'!C52</f>
        <v>4.845696904874052</v>
      </c>
      <c r="F5" s="66">
        <f aca="true" t="shared" si="0" ref="F5:F65">SUM(D5:E5)</f>
        <v>27.269720939159775</v>
      </c>
    </row>
    <row r="6" spans="1:6" ht="19.2" customHeight="1">
      <c r="A6" s="2">
        <v>3</v>
      </c>
      <c r="B6" s="4" t="s">
        <v>35</v>
      </c>
      <c r="C6" s="4" t="s">
        <v>36</v>
      </c>
      <c r="D6" s="64">
        <f>'I31'!C59</f>
        <v>13.762940800926819</v>
      </c>
      <c r="E6" s="64">
        <f>'I31'!C60</f>
        <v>4.587786413078655</v>
      </c>
      <c r="F6" s="66">
        <f t="shared" si="0"/>
        <v>18.350727214005474</v>
      </c>
    </row>
    <row r="7" spans="1:6" ht="19.2" customHeight="1">
      <c r="A7" s="2">
        <v>4</v>
      </c>
      <c r="B7" s="4" t="s">
        <v>4</v>
      </c>
      <c r="C7" s="4" t="s">
        <v>5</v>
      </c>
      <c r="D7" s="64">
        <f>'I41'!C68</f>
        <v>15.898430757612847</v>
      </c>
      <c r="E7" s="64">
        <f>'I41'!C69</f>
        <v>4.777468647302714</v>
      </c>
      <c r="F7" s="66">
        <f t="shared" si="0"/>
        <v>20.67589940491556</v>
      </c>
    </row>
    <row r="8" spans="1:6" ht="19.2" customHeight="1">
      <c r="A8" s="2">
        <v>5</v>
      </c>
      <c r="B8" s="4" t="s">
        <v>6</v>
      </c>
      <c r="C8" s="4" t="s">
        <v>7</v>
      </c>
      <c r="D8" s="64">
        <f>'I43'!C68</f>
        <v>17.4926458048292</v>
      </c>
      <c r="E8" s="64">
        <f>'I43'!C69</f>
        <v>4.777468647302714</v>
      </c>
      <c r="F8" s="66">
        <f t="shared" si="0"/>
        <v>22.270114452131914</v>
      </c>
    </row>
    <row r="9" spans="1:6" ht="19.2" customHeight="1">
      <c r="A9" s="2">
        <v>6</v>
      </c>
      <c r="B9" s="4" t="s">
        <v>8</v>
      </c>
      <c r="C9" s="4" t="s">
        <v>9</v>
      </c>
      <c r="D9" s="64">
        <f>'I45'!C68</f>
        <v>15.853882871495863</v>
      </c>
      <c r="E9" s="64">
        <f>'I45'!C69</f>
        <v>4.777468647302714</v>
      </c>
      <c r="F9" s="66">
        <f t="shared" si="0"/>
        <v>20.631351518798578</v>
      </c>
    </row>
    <row r="10" spans="1:6" ht="19.2" customHeight="1">
      <c r="A10" s="2">
        <v>7</v>
      </c>
      <c r="B10" s="4" t="s">
        <v>10</v>
      </c>
      <c r="C10" s="4" t="s">
        <v>11</v>
      </c>
      <c r="D10" s="64">
        <f>'I49'!C58</f>
        <v>16.51741096761905</v>
      </c>
      <c r="E10" s="64">
        <f>'I49'!C59</f>
        <v>5.990532831567515</v>
      </c>
      <c r="F10" s="66">
        <f t="shared" si="0"/>
        <v>22.507943799186563</v>
      </c>
    </row>
    <row r="11" spans="1:6" ht="19.2" customHeight="1">
      <c r="A11" s="2">
        <v>8</v>
      </c>
      <c r="B11" s="4" t="s">
        <v>12</v>
      </c>
      <c r="C11" s="4" t="s">
        <v>13</v>
      </c>
      <c r="D11" s="64">
        <f>'I51'!C69</f>
        <v>23.75493462862782</v>
      </c>
      <c r="E11" s="64">
        <f>'I51'!C70</f>
        <v>4.777468647302714</v>
      </c>
      <c r="F11" s="66">
        <f t="shared" si="0"/>
        <v>28.532403275930534</v>
      </c>
    </row>
    <row r="12" spans="1:6" ht="19.2" customHeight="1">
      <c r="A12" s="2">
        <v>9</v>
      </c>
      <c r="B12" s="4" t="s">
        <v>14</v>
      </c>
      <c r="C12" s="4" t="s">
        <v>15</v>
      </c>
      <c r="D12" s="64">
        <f>'I52'!C67</f>
        <v>29.24610242511904</v>
      </c>
      <c r="E12" s="64">
        <f>'I52'!C68</f>
        <v>4.777468647302714</v>
      </c>
      <c r="F12" s="66">
        <f t="shared" si="0"/>
        <v>34.02357107242175</v>
      </c>
    </row>
    <row r="13" spans="1:6" ht="19.2" customHeight="1">
      <c r="A13" s="2">
        <v>10</v>
      </c>
      <c r="B13" s="4" t="s">
        <v>16</v>
      </c>
      <c r="C13" s="4" t="s">
        <v>17</v>
      </c>
      <c r="D13" s="64">
        <f>'I53'!C66</f>
        <v>13.372048984571</v>
      </c>
      <c r="E13" s="64">
        <f>'I53'!C67</f>
        <v>4.777468647302714</v>
      </c>
      <c r="F13" s="66">
        <f t="shared" si="0"/>
        <v>18.149517631873714</v>
      </c>
    </row>
    <row r="14" spans="1:6" ht="19.2" customHeight="1">
      <c r="A14" s="2">
        <v>11</v>
      </c>
      <c r="B14" s="4" t="s">
        <v>18</v>
      </c>
      <c r="C14" s="4" t="s">
        <v>19</v>
      </c>
      <c r="D14" s="64">
        <f>'I55'!C44</f>
        <v>26.492300957362637</v>
      </c>
      <c r="E14" s="64">
        <f>'I55'!C45</f>
        <v>10.100487875388021</v>
      </c>
      <c r="F14" s="66">
        <f t="shared" si="0"/>
        <v>36.59278883275066</v>
      </c>
    </row>
    <row r="15" spans="1:6" ht="19.2" customHeight="1">
      <c r="A15" s="2">
        <v>12</v>
      </c>
      <c r="B15" s="4" t="s">
        <v>20</v>
      </c>
      <c r="C15" s="4" t="s">
        <v>21</v>
      </c>
      <c r="D15" s="64">
        <f>'I59'!C66</f>
        <v>27.449953528149354</v>
      </c>
      <c r="E15" s="64">
        <f>'I59'!C67</f>
        <v>4.777468647302714</v>
      </c>
      <c r="F15" s="66">
        <f t="shared" si="0"/>
        <v>32.22742217545207</v>
      </c>
    </row>
    <row r="16" spans="1:6" ht="19.2" customHeight="1">
      <c r="A16" s="2">
        <v>13</v>
      </c>
      <c r="B16" s="4" t="s">
        <v>22</v>
      </c>
      <c r="C16" s="4" t="s">
        <v>23</v>
      </c>
      <c r="D16" s="64">
        <f>'I61'!C67</f>
        <v>14.26214348015387</v>
      </c>
      <c r="E16" s="64">
        <f>'I61'!C68</f>
        <v>4.777468647302714</v>
      </c>
      <c r="F16" s="66">
        <f t="shared" si="0"/>
        <v>19.039612127456586</v>
      </c>
    </row>
    <row r="17" spans="1:6" ht="19.2" customHeight="1">
      <c r="A17" s="2">
        <v>14</v>
      </c>
      <c r="B17" s="4" t="s">
        <v>24</v>
      </c>
      <c r="C17" s="4" t="s">
        <v>25</v>
      </c>
      <c r="D17" s="64">
        <f>'I63'!C65</f>
        <v>23.163784966377925</v>
      </c>
      <c r="E17" s="64">
        <f>'I63'!C66</f>
        <v>4.777468647302714</v>
      </c>
      <c r="F17" s="66">
        <f t="shared" si="0"/>
        <v>27.94125361368064</v>
      </c>
    </row>
    <row r="18" spans="1:6" ht="19.2" customHeight="1">
      <c r="A18" s="2">
        <v>15</v>
      </c>
      <c r="B18" s="4" t="s">
        <v>68</v>
      </c>
      <c r="C18" s="4" t="s">
        <v>69</v>
      </c>
      <c r="D18" s="64">
        <f>'I80'!C44</f>
        <v>30.705711534285715</v>
      </c>
      <c r="E18" s="64">
        <f>'I80'!C45</f>
        <v>8.217612040424191</v>
      </c>
      <c r="F18" s="66">
        <f t="shared" si="0"/>
        <v>38.923323574709904</v>
      </c>
    </row>
    <row r="19" spans="1:6" ht="19.2" customHeight="1">
      <c r="A19" s="2">
        <v>16</v>
      </c>
      <c r="B19" s="4" t="s">
        <v>37</v>
      </c>
      <c r="C19" s="4" t="s">
        <v>38</v>
      </c>
      <c r="D19" s="64">
        <f>'I83'!C50</f>
        <v>27.684959399202494</v>
      </c>
      <c r="E19" s="64">
        <f>'I83'!C51</f>
        <v>4.845696904874052</v>
      </c>
      <c r="F19" s="66">
        <f t="shared" si="0"/>
        <v>32.530656304076544</v>
      </c>
    </row>
    <row r="20" spans="1:6" ht="19.2" customHeight="1">
      <c r="A20" s="2">
        <v>17</v>
      </c>
      <c r="B20" s="4" t="s">
        <v>39</v>
      </c>
      <c r="C20" s="4" t="s">
        <v>40</v>
      </c>
      <c r="D20" s="64">
        <f>'K27'!C58</f>
        <v>10.946123625984034</v>
      </c>
      <c r="E20" s="64">
        <f>'K27'!C59</f>
        <v>5.29341246894112</v>
      </c>
      <c r="F20" s="66">
        <f t="shared" si="0"/>
        <v>16.239536094925153</v>
      </c>
    </row>
    <row r="21" spans="1:6" ht="19.2" customHeight="1">
      <c r="A21" s="2">
        <v>18</v>
      </c>
      <c r="B21" s="4" t="s">
        <v>26</v>
      </c>
      <c r="C21" s="4" t="s">
        <v>27</v>
      </c>
      <c r="D21" s="64">
        <f>'K85'!C43</f>
        <v>16.250639823759396</v>
      </c>
      <c r="E21" s="64">
        <f>'K85'!C44</f>
        <v>8.175669551820313</v>
      </c>
      <c r="F21" s="66">
        <f t="shared" si="0"/>
        <v>24.42630937557971</v>
      </c>
    </row>
    <row r="22" spans="1:6" ht="19.2" customHeight="1">
      <c r="A22" s="2">
        <v>19</v>
      </c>
      <c r="B22" s="4" t="s">
        <v>28</v>
      </c>
      <c r="C22" s="4" t="s">
        <v>29</v>
      </c>
      <c r="D22" s="64">
        <f>'K86'!C42</f>
        <v>26.21932403428572</v>
      </c>
      <c r="E22" s="64">
        <f>'K86'!C43</f>
        <v>10.83570383889786</v>
      </c>
      <c r="F22" s="66">
        <f t="shared" si="0"/>
        <v>37.055027873183576</v>
      </c>
    </row>
    <row r="23" spans="1:6" ht="19.2" customHeight="1">
      <c r="A23" s="2">
        <v>20</v>
      </c>
      <c r="B23" s="4" t="s">
        <v>70</v>
      </c>
      <c r="C23" s="4" t="s">
        <v>71</v>
      </c>
      <c r="D23" s="64">
        <f>'K91'!C58</f>
        <v>20.646142475652624</v>
      </c>
      <c r="E23" s="64">
        <f>'K91'!C59</f>
        <v>4.587786413078655</v>
      </c>
      <c r="F23" s="66">
        <f t="shared" si="0"/>
        <v>25.233928888731278</v>
      </c>
    </row>
    <row r="24" spans="1:6" ht="19.2" customHeight="1">
      <c r="A24" s="2">
        <v>21</v>
      </c>
      <c r="B24" s="4" t="s">
        <v>41</v>
      </c>
      <c r="C24" s="4" t="s">
        <v>42</v>
      </c>
      <c r="D24" s="64">
        <f>'K98'!C59</f>
        <v>60.85501096761905</v>
      </c>
      <c r="E24" s="64">
        <f>'K98'!C60</f>
        <v>5.990532831567515</v>
      </c>
      <c r="F24" s="66">
        <f t="shared" si="0"/>
        <v>66.84554379918657</v>
      </c>
    </row>
    <row r="25" spans="1:6" ht="19.2" customHeight="1">
      <c r="A25" s="2">
        <v>22</v>
      </c>
      <c r="B25" s="4" t="s">
        <v>43</v>
      </c>
      <c r="C25" s="4" t="s">
        <v>44</v>
      </c>
      <c r="D25" s="64">
        <f>'K99'!C57</f>
        <v>10.92671180165971</v>
      </c>
      <c r="E25" s="64">
        <f>'K99'!C58</f>
        <v>5.29341246894112</v>
      </c>
      <c r="F25" s="66">
        <f t="shared" si="0"/>
        <v>16.22012427060083</v>
      </c>
    </row>
    <row r="26" spans="1:6" ht="19.2" customHeight="1">
      <c r="A26" s="2">
        <v>23</v>
      </c>
      <c r="B26" s="4" t="s">
        <v>72</v>
      </c>
      <c r="C26" s="4" t="s">
        <v>73</v>
      </c>
      <c r="D26" s="64">
        <f>'L05'!C66</f>
        <v>15.908995675038254</v>
      </c>
      <c r="E26" s="64">
        <f>'L05'!C67</f>
        <v>4.777468647302714</v>
      </c>
      <c r="F26" s="66">
        <f t="shared" si="0"/>
        <v>20.686464322340967</v>
      </c>
    </row>
    <row r="27" spans="1:6" ht="19.2" customHeight="1">
      <c r="A27" s="2">
        <v>24</v>
      </c>
      <c r="B27" s="4" t="s">
        <v>30</v>
      </c>
      <c r="C27" s="4" t="s">
        <v>31</v>
      </c>
      <c r="D27" s="64">
        <f>'L07'!C69</f>
        <v>17.659351804829196</v>
      </c>
      <c r="E27" s="64">
        <f>'L07'!C70</f>
        <v>4.777468647302714</v>
      </c>
      <c r="F27" s="66">
        <f t="shared" si="0"/>
        <v>22.43682045213191</v>
      </c>
    </row>
    <row r="28" spans="1:6" ht="19.2" customHeight="1">
      <c r="A28" s="2">
        <v>25</v>
      </c>
      <c r="B28" s="4" t="s">
        <v>45</v>
      </c>
      <c r="C28" s="4" t="s">
        <v>46</v>
      </c>
      <c r="D28" s="64">
        <f>'L46'!C68</f>
        <v>20.904778757210142</v>
      </c>
      <c r="E28" s="64">
        <f>'L46'!C69</f>
        <v>4.777468647302714</v>
      </c>
      <c r="F28" s="66">
        <f t="shared" si="0"/>
        <v>25.682247404512857</v>
      </c>
    </row>
    <row r="29" spans="1:6" ht="19.2" customHeight="1">
      <c r="A29" s="2">
        <v>26</v>
      </c>
      <c r="B29" s="4" t="s">
        <v>74</v>
      </c>
      <c r="C29" s="4" t="s">
        <v>75</v>
      </c>
      <c r="D29" s="64">
        <f>'L55'!C66</f>
        <v>15.835890792683445</v>
      </c>
      <c r="E29" s="64">
        <f>'L55'!C67</f>
        <v>4.777468647302714</v>
      </c>
      <c r="F29" s="66">
        <f t="shared" si="0"/>
        <v>20.61335943998616</v>
      </c>
    </row>
    <row r="30" spans="1:6" ht="19.2" customHeight="1">
      <c r="A30" s="2">
        <v>27</v>
      </c>
      <c r="B30" s="4" t="s">
        <v>76</v>
      </c>
      <c r="C30" s="4" t="s">
        <v>77</v>
      </c>
      <c r="D30" s="64">
        <f>'L63'!C56</f>
        <v>12.803748446190474</v>
      </c>
      <c r="E30" s="64">
        <f>'L63'!C57</f>
        <v>4.587786413078655</v>
      </c>
      <c r="F30" s="66">
        <f t="shared" si="0"/>
        <v>17.39153485926913</v>
      </c>
    </row>
    <row r="31" spans="1:6" ht="19.2" customHeight="1">
      <c r="A31" s="2">
        <v>28</v>
      </c>
      <c r="B31" s="4" t="s">
        <v>47</v>
      </c>
      <c r="C31" s="4" t="s">
        <v>48</v>
      </c>
      <c r="D31" s="64">
        <f>'L65'!C59</f>
        <v>11.30789367968045</v>
      </c>
      <c r="E31" s="64">
        <f>'L65'!C60</f>
        <v>4.587786413078655</v>
      </c>
      <c r="F31" s="66">
        <f t="shared" si="0"/>
        <v>15.895680092759106</v>
      </c>
    </row>
    <row r="32" spans="1:6" ht="19.2" customHeight="1">
      <c r="A32" s="2">
        <v>29</v>
      </c>
      <c r="B32" s="4" t="s">
        <v>49</v>
      </c>
      <c r="C32" s="4" t="s">
        <v>50</v>
      </c>
      <c r="D32" s="64">
        <f>'L67'!C57</f>
        <v>10.982053789997634</v>
      </c>
      <c r="E32" s="64">
        <f>'L67'!C58</f>
        <v>4.587786413078655</v>
      </c>
      <c r="F32" s="66">
        <f t="shared" si="0"/>
        <v>15.56984020307629</v>
      </c>
    </row>
    <row r="33" spans="1:6" ht="19.2" customHeight="1">
      <c r="A33" s="2">
        <v>30</v>
      </c>
      <c r="B33" s="4" t="s">
        <v>78</v>
      </c>
      <c r="C33" s="4" t="s">
        <v>79</v>
      </c>
      <c r="D33" s="64">
        <f>'L69'!C57</f>
        <v>6.322510689362796</v>
      </c>
      <c r="E33" s="64">
        <f>'L69'!C58</f>
        <v>5.29341246894112</v>
      </c>
      <c r="F33" s="66">
        <f t="shared" si="0"/>
        <v>11.615923158303914</v>
      </c>
    </row>
    <row r="34" spans="1:6" ht="19.2" customHeight="1">
      <c r="A34" s="2">
        <v>31</v>
      </c>
      <c r="B34" s="4" t="s">
        <v>80</v>
      </c>
      <c r="C34" s="4" t="s">
        <v>81</v>
      </c>
      <c r="D34" s="64">
        <f>'L71'!C55</f>
        <v>13.915539208121116</v>
      </c>
      <c r="E34" s="64">
        <f>'L71'!C56</f>
        <v>4.587786413078655</v>
      </c>
      <c r="F34" s="66">
        <f t="shared" si="0"/>
        <v>18.50332562119977</v>
      </c>
    </row>
    <row r="35" spans="1:6" ht="19.2" customHeight="1">
      <c r="A35" s="2">
        <v>32</v>
      </c>
      <c r="B35" s="4" t="s">
        <v>51</v>
      </c>
      <c r="C35" s="4" t="s">
        <v>52</v>
      </c>
      <c r="D35" s="64">
        <f>'L79'!C49</f>
        <v>15.979224034285714</v>
      </c>
      <c r="E35" s="64">
        <f>'L79'!C50</f>
        <v>4.845696904874052</v>
      </c>
      <c r="F35" s="66">
        <f t="shared" si="0"/>
        <v>20.824920939159767</v>
      </c>
    </row>
    <row r="36" spans="1:6" ht="19.2" customHeight="1">
      <c r="A36" s="2">
        <v>33</v>
      </c>
      <c r="B36" s="4" t="s">
        <v>82</v>
      </c>
      <c r="C36" s="4" t="s">
        <v>83</v>
      </c>
      <c r="D36" s="64">
        <f>'L97'!C58</f>
        <v>19.321734860161243</v>
      </c>
      <c r="E36" s="64">
        <f>'L97'!C59</f>
        <v>5.29341246894112</v>
      </c>
      <c r="F36" s="66">
        <f t="shared" si="0"/>
        <v>24.615147329102363</v>
      </c>
    </row>
    <row r="37" spans="1:6" ht="19.2" customHeight="1">
      <c r="A37" s="2">
        <v>34</v>
      </c>
      <c r="B37" s="4" t="s">
        <v>84</v>
      </c>
      <c r="C37" s="4" t="s">
        <v>85</v>
      </c>
      <c r="D37" s="64">
        <f>'M05'!C58</f>
        <v>27.713690017619054</v>
      </c>
      <c r="E37" s="64">
        <f>'M05'!C59</f>
        <v>4.587786413078655</v>
      </c>
      <c r="F37" s="66">
        <f t="shared" si="0"/>
        <v>32.30147643069771</v>
      </c>
    </row>
    <row r="38" spans="1:6" ht="19.2" customHeight="1">
      <c r="A38" s="2">
        <v>35</v>
      </c>
      <c r="B38" s="4" t="s">
        <v>86</v>
      </c>
      <c r="C38" s="4" t="s">
        <v>87</v>
      </c>
      <c r="D38" s="64">
        <f>'M11'!C57</f>
        <v>25.919877853567304</v>
      </c>
      <c r="E38" s="64">
        <f>'M11'!C58</f>
        <v>4.587786413078655</v>
      </c>
      <c r="F38" s="66">
        <f t="shared" si="0"/>
        <v>30.50766426664596</v>
      </c>
    </row>
    <row r="39" spans="1:6" ht="19.2" customHeight="1">
      <c r="A39" s="2">
        <v>36</v>
      </c>
      <c r="B39" s="4" t="s">
        <v>88</v>
      </c>
      <c r="C39" s="4" t="s">
        <v>89</v>
      </c>
      <c r="D39" s="64">
        <f>'M31'!C58</f>
        <v>8.751365706868587</v>
      </c>
      <c r="E39" s="64">
        <f>'M31'!C59</f>
        <v>4.587786413078655</v>
      </c>
      <c r="F39" s="66">
        <f t="shared" si="0"/>
        <v>13.339152119947242</v>
      </c>
    </row>
    <row r="40" spans="1:6" ht="19.2" customHeight="1">
      <c r="A40" s="2">
        <v>37</v>
      </c>
      <c r="B40" s="4" t="s">
        <v>90</v>
      </c>
      <c r="C40" s="4" t="s">
        <v>91</v>
      </c>
      <c r="D40" s="64">
        <f>'M41'!C66</f>
        <v>22.211311575778915</v>
      </c>
      <c r="E40" s="64">
        <f>'M41'!C67</f>
        <v>4.777468647302714</v>
      </c>
      <c r="F40" s="66">
        <f t="shared" si="0"/>
        <v>26.98878022308163</v>
      </c>
    </row>
    <row r="41" spans="1:6" ht="19.2" customHeight="1">
      <c r="A41" s="2">
        <v>38</v>
      </c>
      <c r="B41" s="4" t="s">
        <v>32</v>
      </c>
      <c r="C41" s="4" t="s">
        <v>33</v>
      </c>
      <c r="D41" s="64">
        <f>'M92'!C57</f>
        <v>19.80412382714286</v>
      </c>
      <c r="E41" s="64">
        <f>'M92'!C58</f>
        <v>4.587786413078655</v>
      </c>
      <c r="F41" s="66">
        <f t="shared" si="0"/>
        <v>24.391910240221513</v>
      </c>
    </row>
    <row r="42" spans="1:6" ht="19.2" customHeight="1">
      <c r="A42" s="2">
        <v>39</v>
      </c>
      <c r="B42" s="4" t="s">
        <v>92</v>
      </c>
      <c r="C42" s="4" t="s">
        <v>93</v>
      </c>
      <c r="D42" s="64">
        <f>'N30'!C58</f>
        <v>13.43179092694026</v>
      </c>
      <c r="E42" s="64">
        <f>'N30'!C59</f>
        <v>5.29341246894112</v>
      </c>
      <c r="F42" s="66">
        <f t="shared" si="0"/>
        <v>18.72520339588138</v>
      </c>
    </row>
    <row r="43" spans="1:6" ht="19.2" customHeight="1">
      <c r="A43" s="2">
        <v>40</v>
      </c>
      <c r="B43" s="4" t="s">
        <v>94</v>
      </c>
      <c r="C43" s="4" t="s">
        <v>95</v>
      </c>
      <c r="D43" s="64">
        <f>'N33'!C57</f>
        <v>34.8071277668509</v>
      </c>
      <c r="E43" s="64">
        <f>'N33'!C58</f>
        <v>5.29341246894112</v>
      </c>
      <c r="F43" s="66">
        <f t="shared" si="0"/>
        <v>40.10054023579202</v>
      </c>
    </row>
    <row r="44" spans="1:6" ht="19.2" customHeight="1">
      <c r="A44" s="2">
        <v>41</v>
      </c>
      <c r="B44" s="4" t="s">
        <v>96</v>
      </c>
      <c r="C44" s="4" t="s">
        <v>97</v>
      </c>
      <c r="D44" s="64">
        <f>'N34'!C68</f>
        <v>53.97428632368795</v>
      </c>
      <c r="E44" s="64">
        <f>'N34'!C69</f>
        <v>4.777468647302714</v>
      </c>
      <c r="F44" s="66">
        <f t="shared" si="0"/>
        <v>58.75175497099066</v>
      </c>
    </row>
    <row r="45" spans="1:6" ht="19.2" customHeight="1">
      <c r="A45" s="2">
        <v>42</v>
      </c>
      <c r="B45" s="4" t="s">
        <v>53</v>
      </c>
      <c r="C45" s="4" t="s">
        <v>54</v>
      </c>
      <c r="D45" s="64">
        <f>'N55'!C48</f>
        <v>13.334024034285713</v>
      </c>
      <c r="E45" s="64">
        <f>'N55'!C49</f>
        <v>4.845696904874052</v>
      </c>
      <c r="F45" s="66">
        <f t="shared" si="0"/>
        <v>18.179720939159765</v>
      </c>
    </row>
    <row r="46" spans="1:6" ht="19.2" customHeight="1">
      <c r="A46" s="2">
        <v>43</v>
      </c>
      <c r="B46" s="4" t="s">
        <v>55</v>
      </c>
      <c r="C46" s="4" t="s">
        <v>56</v>
      </c>
      <c r="D46" s="64">
        <f>'N59'!C57</f>
        <v>8.625472932400239</v>
      </c>
      <c r="E46" s="64">
        <f>'N59'!C58</f>
        <v>4.587786413078655</v>
      </c>
      <c r="F46" s="66">
        <f t="shared" si="0"/>
        <v>13.213259345478894</v>
      </c>
    </row>
    <row r="47" spans="1:6" ht="19.2" customHeight="1">
      <c r="A47" s="2">
        <v>44</v>
      </c>
      <c r="B47" s="4" t="s">
        <v>57</v>
      </c>
      <c r="C47" s="4" t="s">
        <v>58</v>
      </c>
      <c r="D47" s="64">
        <f>'N59.1'!C60</f>
        <v>12.129532932400238</v>
      </c>
      <c r="E47" s="64">
        <f>'N59.1'!C61</f>
        <v>4.587786413078655</v>
      </c>
      <c r="F47" s="66">
        <f t="shared" si="0"/>
        <v>16.71731934547889</v>
      </c>
    </row>
    <row r="48" spans="1:6" ht="19.2" customHeight="1">
      <c r="A48" s="2">
        <v>45</v>
      </c>
      <c r="B48" s="4" t="s">
        <v>98</v>
      </c>
      <c r="C48" s="4" t="s">
        <v>99</v>
      </c>
      <c r="D48" s="64">
        <f>'O09'!C59</f>
        <v>15.57445096761905</v>
      </c>
      <c r="E48" s="64">
        <f>'O09'!C60</f>
        <v>5.990532831567515</v>
      </c>
      <c r="F48" s="66">
        <f t="shared" si="0"/>
        <v>21.564983799186564</v>
      </c>
    </row>
    <row r="49" spans="1:6" ht="19.2" customHeight="1">
      <c r="A49" s="2">
        <v>46</v>
      </c>
      <c r="B49" s="4" t="s">
        <v>100</v>
      </c>
      <c r="C49" s="4" t="s">
        <v>101</v>
      </c>
      <c r="D49" s="64">
        <f>'O18'!C57</f>
        <v>13.365546504809133</v>
      </c>
      <c r="E49" s="64">
        <f>'O18'!C58</f>
        <v>5.990532831567515</v>
      </c>
      <c r="F49" s="66">
        <f t="shared" si="0"/>
        <v>19.35607933637665</v>
      </c>
    </row>
    <row r="50" spans="1:6" ht="19.2" customHeight="1">
      <c r="A50" s="2">
        <v>47</v>
      </c>
      <c r="B50" s="4" t="s">
        <v>102</v>
      </c>
      <c r="C50" s="4" t="s">
        <v>103</v>
      </c>
      <c r="D50" s="64">
        <f>'O27'!C50</f>
        <v>28.58433603428572</v>
      </c>
      <c r="E50" s="64">
        <f>'O27'!C51</f>
        <v>4.845696904874052</v>
      </c>
      <c r="F50" s="66">
        <f t="shared" si="0"/>
        <v>33.43003293915977</v>
      </c>
    </row>
    <row r="51" spans="1:6" ht="19.2" customHeight="1">
      <c r="A51" s="2">
        <v>48</v>
      </c>
      <c r="B51" s="4" t="s">
        <v>104</v>
      </c>
      <c r="C51" s="4" t="s">
        <v>105</v>
      </c>
      <c r="D51" s="64">
        <f>'O32'!C55</f>
        <v>12.188156684285714</v>
      </c>
      <c r="E51" s="64">
        <f>'O32'!C56</f>
        <v>4.587786413078655</v>
      </c>
      <c r="F51" s="66">
        <f t="shared" si="0"/>
        <v>16.77594309736437</v>
      </c>
    </row>
    <row r="52" spans="1:6" ht="19.2" customHeight="1">
      <c r="A52" s="2">
        <v>49</v>
      </c>
      <c r="B52" s="4" t="s">
        <v>59</v>
      </c>
      <c r="C52" s="4" t="s">
        <v>60</v>
      </c>
      <c r="D52" s="64">
        <f>'O41'!C57</f>
        <v>9.732628983126892</v>
      </c>
      <c r="E52" s="64">
        <f>'O41'!C58</f>
        <v>5.29341246894112</v>
      </c>
      <c r="F52" s="66">
        <f t="shared" si="0"/>
        <v>15.02604145206801</v>
      </c>
    </row>
    <row r="53" spans="1:6" ht="19.2" customHeight="1">
      <c r="A53" s="2">
        <v>50</v>
      </c>
      <c r="B53" s="4" t="s">
        <v>61</v>
      </c>
      <c r="C53" s="4" t="s">
        <v>62</v>
      </c>
      <c r="D53" s="64">
        <f>'O41.1'!C50</f>
        <v>27.327324034285716</v>
      </c>
      <c r="E53" s="64">
        <f>'O41.1'!C51</f>
        <v>4.845696904874052</v>
      </c>
      <c r="F53" s="66">
        <f t="shared" si="0"/>
        <v>32.17302093915977</v>
      </c>
    </row>
    <row r="54" spans="1:6" ht="19.2" customHeight="1">
      <c r="A54" s="2">
        <v>51</v>
      </c>
      <c r="B54" s="4" t="s">
        <v>106</v>
      </c>
      <c r="C54" s="4" t="s">
        <v>107</v>
      </c>
      <c r="D54" s="64">
        <f>'O55'!C57</f>
        <v>7.611976975585946</v>
      </c>
      <c r="E54" s="64">
        <f>'O55'!C58</f>
        <v>5.29341246894112</v>
      </c>
      <c r="F54" s="66">
        <f t="shared" si="0"/>
        <v>12.905389444527065</v>
      </c>
    </row>
    <row r="55" spans="1:6" ht="19.2" customHeight="1">
      <c r="A55" s="2">
        <v>52</v>
      </c>
      <c r="B55" s="4" t="s">
        <v>108</v>
      </c>
      <c r="C55" s="4" t="s">
        <v>109</v>
      </c>
      <c r="D55" s="64">
        <f>'O65'!C58</f>
        <v>15.112984967619052</v>
      </c>
      <c r="E55" s="64">
        <f>'O65'!C59</f>
        <v>5.990532831567515</v>
      </c>
      <c r="F55" s="66">
        <f t="shared" si="0"/>
        <v>21.10351779918657</v>
      </c>
    </row>
    <row r="56" spans="1:6" ht="19.2" customHeight="1">
      <c r="A56" s="2">
        <v>53</v>
      </c>
      <c r="B56" s="4" t="s">
        <v>110</v>
      </c>
      <c r="C56" s="4" t="s">
        <v>111</v>
      </c>
      <c r="D56" s="64">
        <f>'O69'!C57</f>
        <v>5.809499344492745</v>
      </c>
      <c r="E56" s="64">
        <f>'O69'!C58</f>
        <v>5.29341246894112</v>
      </c>
      <c r="F56" s="66">
        <f t="shared" si="0"/>
        <v>11.102911813433865</v>
      </c>
    </row>
    <row r="57" spans="1:6" ht="19.2" customHeight="1">
      <c r="A57" s="2">
        <v>54</v>
      </c>
      <c r="B57" s="4" t="s">
        <v>112</v>
      </c>
      <c r="C57" s="4" t="s">
        <v>113</v>
      </c>
      <c r="D57" s="64">
        <f>'O83'!C66</f>
        <v>18.04155061987622</v>
      </c>
      <c r="E57" s="64">
        <f>'O83'!C67</f>
        <v>4.777468647302714</v>
      </c>
      <c r="F57" s="66">
        <f t="shared" si="0"/>
        <v>22.819019267178934</v>
      </c>
    </row>
    <row r="58" spans="1:6" ht="19.2" customHeight="1">
      <c r="A58" s="2">
        <v>55</v>
      </c>
      <c r="B58" s="4" t="s">
        <v>114</v>
      </c>
      <c r="C58" s="4" t="s">
        <v>115</v>
      </c>
      <c r="D58" s="64">
        <f>'O84'!C69</f>
        <v>24.543923594878496</v>
      </c>
      <c r="E58" s="64">
        <f>'O84'!C70</f>
        <v>4.777468647302714</v>
      </c>
      <c r="F58" s="66">
        <f t="shared" si="0"/>
        <v>29.32139224218121</v>
      </c>
    </row>
    <row r="59" spans="1:6" ht="19.2" customHeight="1">
      <c r="A59" s="2">
        <v>56</v>
      </c>
      <c r="B59" s="4" t="s">
        <v>116</v>
      </c>
      <c r="C59" s="4" t="s">
        <v>117</v>
      </c>
      <c r="D59" s="64">
        <f>'O91'!C68</f>
        <v>14.965772956301842</v>
      </c>
      <c r="E59" s="64">
        <f>'O91'!C69</f>
        <v>4.777468647302714</v>
      </c>
      <c r="F59" s="66">
        <f t="shared" si="0"/>
        <v>19.743241603604556</v>
      </c>
    </row>
    <row r="60" spans="1:6" ht="19.2" customHeight="1">
      <c r="A60" s="2">
        <v>57</v>
      </c>
      <c r="B60" s="4" t="s">
        <v>119</v>
      </c>
      <c r="C60" s="4" t="s">
        <v>120</v>
      </c>
      <c r="D60" s="64">
        <f>'V32'!C67</f>
        <v>26.154844691785716</v>
      </c>
      <c r="E60" s="64">
        <f>'V32'!C68</f>
        <v>4.307658105449486</v>
      </c>
      <c r="F60" s="66">
        <f t="shared" si="0"/>
        <v>30.462502797235203</v>
      </c>
    </row>
    <row r="61" spans="1:6" ht="19.2" customHeight="1">
      <c r="A61" s="2">
        <v>58</v>
      </c>
      <c r="B61" s="4" t="s">
        <v>121</v>
      </c>
      <c r="C61" s="4" t="s">
        <v>122</v>
      </c>
      <c r="D61" s="64">
        <f>'V35'!C67</f>
        <v>24.786647463214287</v>
      </c>
      <c r="E61" s="64">
        <f>'V35'!C68</f>
        <v>4.307658105449486</v>
      </c>
      <c r="F61" s="66">
        <f t="shared" si="0"/>
        <v>29.09430556866377</v>
      </c>
    </row>
    <row r="62" spans="1:6" ht="19.2" customHeight="1">
      <c r="A62" s="2">
        <v>59</v>
      </c>
      <c r="B62" s="4" t="s">
        <v>123</v>
      </c>
      <c r="C62" s="4" t="s">
        <v>124</v>
      </c>
      <c r="D62" s="64">
        <f>'V38'!C67</f>
        <v>25.394081891785714</v>
      </c>
      <c r="E62" s="64">
        <f>'V38'!C68</f>
        <v>4.307658105449486</v>
      </c>
      <c r="F62" s="66">
        <f t="shared" si="0"/>
        <v>29.7017399972352</v>
      </c>
    </row>
    <row r="63" spans="1:6" ht="19.2" customHeight="1">
      <c r="A63" s="2">
        <v>60</v>
      </c>
      <c r="B63" s="4" t="s">
        <v>125</v>
      </c>
      <c r="C63" s="4" t="s">
        <v>126</v>
      </c>
      <c r="D63" s="64">
        <f>'V39'!C67</f>
        <v>7.404099417754149</v>
      </c>
      <c r="E63" s="64">
        <f>'V39'!C68</f>
        <v>4.307658105449486</v>
      </c>
      <c r="F63" s="66">
        <f t="shared" si="0"/>
        <v>11.711757523203634</v>
      </c>
    </row>
    <row r="64" spans="1:6" ht="19.2" customHeight="1">
      <c r="A64" s="2">
        <v>61</v>
      </c>
      <c r="B64" s="4" t="s">
        <v>127</v>
      </c>
      <c r="C64" s="4" t="s">
        <v>128</v>
      </c>
      <c r="D64" s="64">
        <f>'V42'!C67</f>
        <v>17.313088622076176</v>
      </c>
      <c r="E64" s="64">
        <f>'V42'!C68</f>
        <v>4.307658105449486</v>
      </c>
      <c r="F64" s="66">
        <f t="shared" si="0"/>
        <v>21.620746727525663</v>
      </c>
    </row>
    <row r="65" spans="1:6" ht="19.2" customHeight="1">
      <c r="A65" s="2">
        <v>62</v>
      </c>
      <c r="B65" s="4" t="s">
        <v>129</v>
      </c>
      <c r="C65" s="4" t="s">
        <v>130</v>
      </c>
      <c r="D65" s="64">
        <f>'V48'!C67</f>
        <v>13.18645617526824</v>
      </c>
      <c r="E65" s="64">
        <f>'V48'!C68</f>
        <v>4.307658105449486</v>
      </c>
      <c r="F65" s="66">
        <f t="shared" si="0"/>
        <v>17.494114280717724</v>
      </c>
    </row>
    <row r="69" spans="1:6" ht="44.4" customHeight="1">
      <c r="A69" s="105" t="s">
        <v>886</v>
      </c>
      <c r="B69" s="105"/>
      <c r="C69" s="105"/>
      <c r="D69" s="100" t="s">
        <v>887</v>
      </c>
      <c r="E69" s="100"/>
      <c r="F69" s="100" t="s">
        <v>888</v>
      </c>
    </row>
  </sheetData>
  <mergeCells count="6">
    <mergeCell ref="A69:C69"/>
    <mergeCell ref="F2:F3"/>
    <mergeCell ref="A1:F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4A88-08E4-497A-B448-69040C6ECB18}">
  <dimension ref="A1:I69"/>
  <sheetViews>
    <sheetView workbookViewId="0" topLeftCell="A1">
      <selection activeCell="H33" sqref="H33"/>
    </sheetView>
  </sheetViews>
  <sheetFormatPr defaultColWidth="9.140625" defaultRowHeight="15"/>
  <cols>
    <col min="1" max="1" width="41.28125" style="1" customWidth="1"/>
    <col min="2" max="2" width="33.57421875" style="1" customWidth="1"/>
    <col min="3" max="3" width="22.0039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2" customHeight="1">
      <c r="A1" s="7" t="s">
        <v>156</v>
      </c>
      <c r="B1" s="121" t="s">
        <v>23</v>
      </c>
      <c r="C1" s="121"/>
      <c r="D1" s="121"/>
    </row>
    <row r="2" spans="1:2" ht="19.2" customHeight="1">
      <c r="A2" s="7" t="s">
        <v>157</v>
      </c>
      <c r="B2" s="7" t="s">
        <v>22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358</v>
      </c>
      <c r="B8" s="50" t="s">
        <v>770</v>
      </c>
      <c r="C8" s="16" t="s">
        <v>298</v>
      </c>
      <c r="D8" s="16">
        <v>2800</v>
      </c>
      <c r="E8" s="50" t="s">
        <v>492</v>
      </c>
      <c r="F8" s="16">
        <v>1</v>
      </c>
      <c r="G8" s="26">
        <f>'Przykładowe materiały - ceny'!E32</f>
        <v>27490.909090909096</v>
      </c>
      <c r="H8" s="26">
        <f>(F8/D8)*G8</f>
        <v>9.81818181818182</v>
      </c>
    </row>
    <row r="9" spans="1:8" s="13" customFormat="1" ht="42" customHeight="1">
      <c r="A9" s="16" t="s">
        <v>483</v>
      </c>
      <c r="B9" s="50" t="s">
        <v>774</v>
      </c>
      <c r="C9" s="16" t="s">
        <v>301</v>
      </c>
      <c r="D9" s="16">
        <v>2800</v>
      </c>
      <c r="E9" s="50" t="s">
        <v>494</v>
      </c>
      <c r="F9" s="16">
        <v>1</v>
      </c>
      <c r="G9" s="26">
        <f>'Przykładowe materiały - ceny'!E185</f>
        <v>283.662</v>
      </c>
      <c r="H9" s="26">
        <f aca="true" t="shared" si="0" ref="H9:H31">(F9/D9)*G9</f>
        <v>0.10130785714285713</v>
      </c>
    </row>
    <row r="10" spans="1:8" s="13" customFormat="1" ht="62.4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14.26214348015387</v>
      </c>
    </row>
    <row r="41" ht="15">
      <c r="A41" s="7" t="s">
        <v>159</v>
      </c>
    </row>
    <row r="42" spans="1:3" ht="18.6" customHeight="1">
      <c r="A42" s="7" t="s">
        <v>182</v>
      </c>
      <c r="B42" s="21" t="s">
        <v>180</v>
      </c>
      <c r="C42" s="21" t="s">
        <v>181</v>
      </c>
    </row>
    <row r="43" spans="1:3" ht="18.6" customHeight="1">
      <c r="A43" s="8" t="s">
        <v>160</v>
      </c>
      <c r="B43" s="9">
        <f>'Przykładowe stawki wynagrodzeń'!E12</f>
        <v>46.195639765624996</v>
      </c>
      <c r="C43" s="9">
        <f>B43/60</f>
        <v>0.7699273294270833</v>
      </c>
    </row>
    <row r="44" spans="1:3" ht="18.6" customHeight="1">
      <c r="A44" s="10" t="s">
        <v>161</v>
      </c>
      <c r="B44" s="11">
        <f>'Przykładowe stawki wynagrodzeń'!E16</f>
        <v>34.545742080208335</v>
      </c>
      <c r="C44" s="11">
        <f aca="true" t="shared" si="1" ref="C44:C45">B44/60</f>
        <v>0.5757623680034722</v>
      </c>
    </row>
    <row r="45" spans="1:3" ht="18.6" customHeight="1">
      <c r="A45" s="8" t="s">
        <v>162</v>
      </c>
      <c r="B45" s="11">
        <f>'Przykładowe stawki wynagrodzeń'!E19</f>
        <v>26.306730143750002</v>
      </c>
      <c r="C45" s="11">
        <f t="shared" si="1"/>
        <v>0.43844550239583335</v>
      </c>
    </row>
    <row r="46" spans="1:3" ht="28.2" customHeight="1">
      <c r="A46" s="10" t="s">
        <v>198</v>
      </c>
      <c r="B46" s="11">
        <f>'Przykładowe stawki wynagrodzeń'!E17</f>
        <v>43.283165344270834</v>
      </c>
      <c r="C46" s="11">
        <f>B46/60</f>
        <v>0.7213860890711806</v>
      </c>
    </row>
    <row r="47" ht="25.8" customHeight="1"/>
    <row r="48" spans="1:7" ht="21" customHeight="1">
      <c r="A48" s="130" t="s">
        <v>317</v>
      </c>
      <c r="B48" s="131"/>
      <c r="C48" s="131"/>
      <c r="D48" s="131"/>
      <c r="E48" s="131"/>
      <c r="F48" s="131"/>
      <c r="G48" s="34"/>
    </row>
    <row r="49" spans="1:7" ht="21" customHeight="1">
      <c r="A49" s="127" t="s">
        <v>318</v>
      </c>
      <c r="B49" s="127"/>
      <c r="C49" s="127"/>
      <c r="D49" s="127"/>
      <c r="E49" s="34"/>
      <c r="F49" s="34"/>
      <c r="G49" s="34"/>
    </row>
    <row r="50" spans="1:7" s="13" customFormat="1" ht="42" customHeight="1">
      <c r="A50" s="15" t="s">
        <v>197</v>
      </c>
      <c r="B50" s="15" t="s">
        <v>166</v>
      </c>
      <c r="C50" s="15" t="s">
        <v>167</v>
      </c>
      <c r="D50" s="15" t="s">
        <v>168</v>
      </c>
      <c r="E50" s="15" t="s">
        <v>169</v>
      </c>
      <c r="F50" s="15" t="s">
        <v>170</v>
      </c>
      <c r="G50" s="15" t="s">
        <v>171</v>
      </c>
    </row>
    <row r="51" spans="1:7" s="13" customFormat="1" ht="15" customHeight="1">
      <c r="A51" s="29"/>
      <c r="B51" s="5" t="s">
        <v>172</v>
      </c>
      <c r="C51" s="5" t="s">
        <v>173</v>
      </c>
      <c r="D51" s="5" t="s">
        <v>174</v>
      </c>
      <c r="E51" s="5" t="s">
        <v>175</v>
      </c>
      <c r="F51" s="5" t="s">
        <v>176</v>
      </c>
      <c r="G51" s="30" t="s">
        <v>177</v>
      </c>
    </row>
    <row r="52" spans="1:7" s="13" customFormat="1" ht="29.4" customHeight="1">
      <c r="A52" s="125" t="s">
        <v>284</v>
      </c>
      <c r="B52" s="25" t="str">
        <f>A44</f>
        <v>starszy technik diagnostyki laboratoryjnej</v>
      </c>
      <c r="C52" s="32">
        <v>165</v>
      </c>
      <c r="D52" s="17" t="s">
        <v>179</v>
      </c>
      <c r="E52" s="32">
        <v>20</v>
      </c>
      <c r="F52" s="27">
        <f>C44</f>
        <v>0.5757623680034722</v>
      </c>
      <c r="G52" s="27">
        <f>(E52/C52)*F52</f>
        <v>0.06978937793981482</v>
      </c>
    </row>
    <row r="53" spans="1:7" s="13" customFormat="1" ht="29.4" customHeight="1">
      <c r="A53" s="126"/>
      <c r="B53" s="25" t="str">
        <f>A45</f>
        <v>pomoc laboratoryjna</v>
      </c>
      <c r="C53" s="32">
        <v>165</v>
      </c>
      <c r="D53" s="17" t="s">
        <v>179</v>
      </c>
      <c r="E53" s="32">
        <v>20</v>
      </c>
      <c r="F53" s="27">
        <f>C45</f>
        <v>0.43844550239583335</v>
      </c>
      <c r="G53" s="27">
        <f>(E53/C53)*F53</f>
        <v>0.05314490938131314</v>
      </c>
    </row>
    <row r="54" spans="1:7" s="13" customFormat="1" ht="78" customHeight="1">
      <c r="A54" s="31" t="s">
        <v>283</v>
      </c>
      <c r="B54" s="17" t="str">
        <f>A44</f>
        <v>starszy technik diagnostyki laboratoryjnej</v>
      </c>
      <c r="C54" s="16">
        <v>150</v>
      </c>
      <c r="D54" s="17" t="s">
        <v>179</v>
      </c>
      <c r="E54" s="16">
        <v>120</v>
      </c>
      <c r="F54" s="26">
        <f>C44</f>
        <v>0.5757623680034722</v>
      </c>
      <c r="G54" s="26">
        <f>(E54/C54)*F54</f>
        <v>0.46060989440277783</v>
      </c>
    </row>
    <row r="55" spans="1:7" s="13" customFormat="1" ht="22.95" customHeight="1">
      <c r="A55" s="24" t="s">
        <v>192</v>
      </c>
      <c r="B55" s="17" t="str">
        <f>A43</f>
        <v>diagnosta laboratoryjny</v>
      </c>
      <c r="C55" s="16">
        <v>33</v>
      </c>
      <c r="D55" s="17" t="s">
        <v>179</v>
      </c>
      <c r="E55" s="16">
        <v>85</v>
      </c>
      <c r="F55" s="26">
        <f>C43</f>
        <v>0.7699273294270833</v>
      </c>
      <c r="G55" s="26">
        <f aca="true" t="shared" si="2" ref="G55:G63">(E55/C55)*F55</f>
        <v>1.9831461515546085</v>
      </c>
    </row>
    <row r="56" spans="1:7" s="13" customFormat="1" ht="22.95" customHeight="1">
      <c r="A56" s="132" t="s">
        <v>286</v>
      </c>
      <c r="B56" s="17" t="str">
        <f>A43</f>
        <v>diagnosta laboratoryjny</v>
      </c>
      <c r="C56" s="16">
        <v>165</v>
      </c>
      <c r="D56" s="17" t="s">
        <v>179</v>
      </c>
      <c r="E56" s="16">
        <v>40</v>
      </c>
      <c r="F56" s="26">
        <f>C43</f>
        <v>0.7699273294270833</v>
      </c>
      <c r="G56" s="26">
        <f t="shared" si="2"/>
        <v>0.18664904955808082</v>
      </c>
    </row>
    <row r="57" spans="1:7" s="13" customFormat="1" ht="28.2" customHeight="1">
      <c r="A57" s="126"/>
      <c r="B57" s="17" t="str">
        <f>A44</f>
        <v>starszy technik diagnostyki laboratoryjnej</v>
      </c>
      <c r="C57" s="16">
        <v>165</v>
      </c>
      <c r="D57" s="17" t="s">
        <v>179</v>
      </c>
      <c r="E57" s="16">
        <v>40</v>
      </c>
      <c r="F57" s="26">
        <f>C44</f>
        <v>0.5757623680034722</v>
      </c>
      <c r="G57" s="26">
        <f t="shared" si="2"/>
        <v>0.13957875587962965</v>
      </c>
    </row>
    <row r="58" spans="1:7" s="13" customFormat="1" ht="22.95" customHeight="1">
      <c r="A58" s="24" t="s">
        <v>287</v>
      </c>
      <c r="B58" s="17" t="str">
        <f>A43</f>
        <v>diagnosta laboratoryjny</v>
      </c>
      <c r="C58" s="16">
        <v>33</v>
      </c>
      <c r="D58" s="17" t="s">
        <v>179</v>
      </c>
      <c r="E58" s="16">
        <v>65</v>
      </c>
      <c r="F58" s="26">
        <f>C43</f>
        <v>0.7699273294270833</v>
      </c>
      <c r="G58" s="26">
        <f t="shared" si="2"/>
        <v>1.5165235276594065</v>
      </c>
    </row>
    <row r="59" spans="1:7" s="13" customFormat="1" ht="30.6" customHeight="1">
      <c r="A59" s="125" t="s">
        <v>288</v>
      </c>
      <c r="B59" s="17" t="str">
        <f>A44</f>
        <v>starszy technik diagnostyki laboratoryjnej</v>
      </c>
      <c r="C59" s="16">
        <v>165</v>
      </c>
      <c r="D59" s="17" t="s">
        <v>179</v>
      </c>
      <c r="E59" s="16">
        <v>30</v>
      </c>
      <c r="F59" s="26">
        <f>C44</f>
        <v>0.5757623680034722</v>
      </c>
      <c r="G59" s="26">
        <f t="shared" si="2"/>
        <v>0.10468406690972223</v>
      </c>
    </row>
    <row r="60" spans="1:9" s="13" customFormat="1" ht="30.6" customHeight="1">
      <c r="A60" s="126"/>
      <c r="B60" s="17" t="str">
        <f>A45</f>
        <v>pomoc laboratoryjna</v>
      </c>
      <c r="C60" s="16">
        <v>165</v>
      </c>
      <c r="D60" s="17" t="s">
        <v>179</v>
      </c>
      <c r="E60" s="16">
        <v>30</v>
      </c>
      <c r="F60" s="26">
        <f>C45</f>
        <v>0.43844550239583335</v>
      </c>
      <c r="G60" s="26">
        <f t="shared" si="2"/>
        <v>0.0797173640719697</v>
      </c>
      <c r="I60" s="38"/>
    </row>
    <row r="61" spans="1:9" s="13" customFormat="1" ht="55.2" customHeight="1">
      <c r="A61" s="37" t="s">
        <v>308</v>
      </c>
      <c r="B61" s="17" t="str">
        <f>A46</f>
        <v>średnia stawka; diagnosta laboratoryjny/technik diagnostyki laboratoryjnej</v>
      </c>
      <c r="C61" s="16">
        <v>825</v>
      </c>
      <c r="D61" s="17" t="s">
        <v>179</v>
      </c>
      <c r="E61" s="16">
        <v>125</v>
      </c>
      <c r="F61" s="26">
        <f>C46</f>
        <v>0.7213860890711806</v>
      </c>
      <c r="G61" s="26">
        <f t="shared" si="2"/>
        <v>0.10930092258654252</v>
      </c>
      <c r="I61" s="39"/>
    </row>
    <row r="62" spans="1:9" s="13" customFormat="1" ht="48.6" customHeight="1">
      <c r="A62" s="37" t="s">
        <v>319</v>
      </c>
      <c r="B62" s="17" t="str">
        <f>A46</f>
        <v>średnia stawka; diagnosta laboratoryjny/technik diagnostyki laboratoryjnej</v>
      </c>
      <c r="C62" s="16">
        <v>825</v>
      </c>
      <c r="D62" s="17" t="s">
        <v>179</v>
      </c>
      <c r="E62" s="16">
        <v>60</v>
      </c>
      <c r="F62" s="26">
        <f>C46</f>
        <v>0.7213860890711806</v>
      </c>
      <c r="G62" s="26">
        <f t="shared" si="2"/>
        <v>0.05246444284154041</v>
      </c>
      <c r="I62" s="39"/>
    </row>
    <row r="63" spans="1:9" s="13" customFormat="1" ht="55.8" customHeight="1">
      <c r="A63" s="37" t="s">
        <v>311</v>
      </c>
      <c r="B63" s="17" t="str">
        <f>A46</f>
        <v>średnia stawka; diagnosta laboratoryjny/technik diagnostyki laboratoryjnej</v>
      </c>
      <c r="C63" s="16">
        <v>825</v>
      </c>
      <c r="D63" s="17" t="s">
        <v>179</v>
      </c>
      <c r="E63" s="16">
        <v>25</v>
      </c>
      <c r="F63" s="26">
        <f>C46</f>
        <v>0.7213860890711806</v>
      </c>
      <c r="G63" s="26">
        <f t="shared" si="2"/>
        <v>0.021860184517308503</v>
      </c>
      <c r="I63" s="39"/>
    </row>
    <row r="64" spans="1:7" s="14" customFormat="1" ht="27.6" customHeight="1">
      <c r="A64" s="128" t="s">
        <v>178</v>
      </c>
      <c r="B64" s="129"/>
      <c r="C64" s="129"/>
      <c r="D64" s="129"/>
      <c r="E64" s="129"/>
      <c r="F64" s="129"/>
      <c r="G64" s="35">
        <f>SUM(G52:G63)</f>
        <v>4.777468647302714</v>
      </c>
    </row>
    <row r="67" spans="1:3" ht="27" customHeight="1">
      <c r="A67" s="134" t="s">
        <v>164</v>
      </c>
      <c r="B67" s="134"/>
      <c r="C67" s="18">
        <f>H33</f>
        <v>14.26214348015387</v>
      </c>
    </row>
    <row r="68" spans="1:3" ht="27" customHeight="1">
      <c r="A68" s="133" t="s">
        <v>165</v>
      </c>
      <c r="B68" s="133"/>
      <c r="C68" s="19">
        <f>G64</f>
        <v>4.777468647302714</v>
      </c>
    </row>
    <row r="69" spans="1:3" s="7" customFormat="1" ht="27" customHeight="1">
      <c r="A69" s="122" t="s">
        <v>163</v>
      </c>
      <c r="B69" s="122"/>
      <c r="C69" s="28">
        <f>SUM(C67:C68)</f>
        <v>19.039612127456586</v>
      </c>
    </row>
  </sheetData>
  <mergeCells count="10">
    <mergeCell ref="B1:D1"/>
    <mergeCell ref="A64:F64"/>
    <mergeCell ref="A69:B69"/>
    <mergeCell ref="A68:B68"/>
    <mergeCell ref="A67:B67"/>
    <mergeCell ref="A52:A53"/>
    <mergeCell ref="A59:A60"/>
    <mergeCell ref="A49:D49"/>
    <mergeCell ref="A56:A57"/>
    <mergeCell ref="A48:F4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44CA5-645C-44EA-8A5B-285B85CE36D3}">
  <dimension ref="A1:I67"/>
  <sheetViews>
    <sheetView workbookViewId="0" topLeftCell="A1">
      <selection activeCell="H33" sqref="H33"/>
    </sheetView>
  </sheetViews>
  <sheetFormatPr defaultColWidth="9.140625" defaultRowHeight="15"/>
  <cols>
    <col min="1" max="1" width="41.28125" style="1" customWidth="1"/>
    <col min="2" max="2" width="32.7109375" style="1" customWidth="1"/>
    <col min="3" max="3" width="20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2" customHeight="1">
      <c r="A1" s="7" t="s">
        <v>156</v>
      </c>
      <c r="B1" s="121" t="s">
        <v>25</v>
      </c>
      <c r="C1" s="121"/>
      <c r="D1" s="121"/>
    </row>
    <row r="2" spans="1:2" ht="19.2" customHeight="1">
      <c r="A2" s="7" t="s">
        <v>157</v>
      </c>
      <c r="B2" s="7" t="s">
        <v>24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359</v>
      </c>
      <c r="B8" s="50" t="s">
        <v>769</v>
      </c>
      <c r="C8" s="16" t="s">
        <v>298</v>
      </c>
      <c r="D8" s="16">
        <v>1050</v>
      </c>
      <c r="E8" s="50" t="s">
        <v>492</v>
      </c>
      <c r="F8" s="16">
        <v>1</v>
      </c>
      <c r="G8" s="26">
        <f>'Przykładowe materiały - ceny'!E33</f>
        <v>18627.539719626173</v>
      </c>
      <c r="H8" s="26">
        <f>(F8/D8)*G8</f>
        <v>17.74051401869159</v>
      </c>
    </row>
    <row r="9" spans="1:8" s="13" customFormat="1" ht="42" customHeight="1">
      <c r="A9" s="16" t="s">
        <v>480</v>
      </c>
      <c r="B9" s="50" t="s">
        <v>773</v>
      </c>
      <c r="C9" s="16" t="s">
        <v>301</v>
      </c>
      <c r="D9" s="16">
        <v>1050</v>
      </c>
      <c r="E9" s="50" t="s">
        <v>494</v>
      </c>
      <c r="F9" s="16">
        <v>2</v>
      </c>
      <c r="G9" s="26">
        <f>'Przykładowe materiały - ceny'!E182</f>
        <v>567.324</v>
      </c>
      <c r="H9" s="26">
        <f aca="true" t="shared" si="0" ref="H9:H31">(F9/D9)*G9</f>
        <v>1.0806171428571427</v>
      </c>
    </row>
    <row r="10" spans="1:8" s="13" customFormat="1" ht="62.4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23.163784966377925</v>
      </c>
    </row>
    <row r="39" ht="15">
      <c r="A39" s="7" t="s">
        <v>159</v>
      </c>
    </row>
    <row r="40" spans="1:3" ht="18.6" customHeight="1">
      <c r="A40" s="7" t="s">
        <v>182</v>
      </c>
      <c r="B40" s="21" t="s">
        <v>180</v>
      </c>
      <c r="C40" s="21" t="s">
        <v>181</v>
      </c>
    </row>
    <row r="41" spans="1:3" ht="18.6" customHeight="1">
      <c r="A41" s="8" t="s">
        <v>160</v>
      </c>
      <c r="B41" s="9">
        <f>'Przykładowe stawki wynagrodzeń'!E12</f>
        <v>46.195639765624996</v>
      </c>
      <c r="C41" s="9">
        <f>B41/60</f>
        <v>0.7699273294270833</v>
      </c>
    </row>
    <row r="42" spans="1:3" ht="18.6" customHeight="1">
      <c r="A42" s="10" t="s">
        <v>161</v>
      </c>
      <c r="B42" s="11">
        <f>'Przykładowe stawki wynagrodzeń'!E16</f>
        <v>34.545742080208335</v>
      </c>
      <c r="C42" s="11">
        <f aca="true" t="shared" si="1" ref="C42:C43">B42/60</f>
        <v>0.5757623680034722</v>
      </c>
    </row>
    <row r="43" spans="1:3" ht="18.6" customHeight="1">
      <c r="A43" s="8" t="s">
        <v>162</v>
      </c>
      <c r="B43" s="11">
        <f>'Przykładowe stawki wynagrodzeń'!E19</f>
        <v>26.306730143750002</v>
      </c>
      <c r="C43" s="11">
        <f t="shared" si="1"/>
        <v>0.43844550239583335</v>
      </c>
    </row>
    <row r="44" spans="1:3" ht="28.2" customHeight="1">
      <c r="A44" s="10" t="s">
        <v>198</v>
      </c>
      <c r="B44" s="11">
        <f>'Przykładowe stawki wynagrodzeń'!E17</f>
        <v>43.283165344270834</v>
      </c>
      <c r="C44" s="11">
        <f>B44/60</f>
        <v>0.7213860890711806</v>
      </c>
    </row>
    <row r="45" ht="25.8" customHeight="1"/>
    <row r="46" spans="1:7" ht="21" customHeight="1">
      <c r="A46" s="130" t="s">
        <v>317</v>
      </c>
      <c r="B46" s="131"/>
      <c r="C46" s="131"/>
      <c r="D46" s="131"/>
      <c r="E46" s="131"/>
      <c r="F46" s="131"/>
      <c r="G46" s="34"/>
    </row>
    <row r="47" spans="1:7" ht="21" customHeight="1">
      <c r="A47" s="127" t="s">
        <v>318</v>
      </c>
      <c r="B47" s="127"/>
      <c r="C47" s="127"/>
      <c r="D47" s="127"/>
      <c r="E47" s="34"/>
      <c r="F47" s="34"/>
      <c r="G47" s="34"/>
    </row>
    <row r="48" spans="1:7" s="13" customFormat="1" ht="42" customHeight="1">
      <c r="A48" s="15" t="s">
        <v>197</v>
      </c>
      <c r="B48" s="15" t="s">
        <v>166</v>
      </c>
      <c r="C48" s="15" t="s">
        <v>167</v>
      </c>
      <c r="D48" s="15" t="s">
        <v>168</v>
      </c>
      <c r="E48" s="15" t="s">
        <v>169</v>
      </c>
      <c r="F48" s="15" t="s">
        <v>170</v>
      </c>
      <c r="G48" s="15" t="s">
        <v>171</v>
      </c>
    </row>
    <row r="49" spans="1:7" s="13" customFormat="1" ht="15" customHeight="1">
      <c r="A49" s="29"/>
      <c r="B49" s="5" t="s">
        <v>172</v>
      </c>
      <c r="C49" s="5" t="s">
        <v>173</v>
      </c>
      <c r="D49" s="5" t="s">
        <v>174</v>
      </c>
      <c r="E49" s="5" t="s">
        <v>175</v>
      </c>
      <c r="F49" s="5" t="s">
        <v>176</v>
      </c>
      <c r="G49" s="30" t="s">
        <v>177</v>
      </c>
    </row>
    <row r="50" spans="1:7" s="13" customFormat="1" ht="29.4" customHeight="1">
      <c r="A50" s="125" t="s">
        <v>284</v>
      </c>
      <c r="B50" s="25" t="str">
        <f>A42</f>
        <v>starszy technik diagnostyki laboratoryjnej</v>
      </c>
      <c r="C50" s="32">
        <v>165</v>
      </c>
      <c r="D50" s="17" t="s">
        <v>179</v>
      </c>
      <c r="E50" s="32">
        <v>20</v>
      </c>
      <c r="F50" s="27">
        <f>C42</f>
        <v>0.5757623680034722</v>
      </c>
      <c r="G50" s="27">
        <f>(E50/C50)*F50</f>
        <v>0.06978937793981482</v>
      </c>
    </row>
    <row r="51" spans="1:7" s="13" customFormat="1" ht="29.4" customHeight="1">
      <c r="A51" s="126"/>
      <c r="B51" s="25" t="str">
        <f>A43</f>
        <v>pomoc laboratoryjna</v>
      </c>
      <c r="C51" s="32">
        <v>165</v>
      </c>
      <c r="D51" s="17" t="s">
        <v>179</v>
      </c>
      <c r="E51" s="32">
        <v>20</v>
      </c>
      <c r="F51" s="27">
        <f>C43</f>
        <v>0.43844550239583335</v>
      </c>
      <c r="G51" s="27">
        <f>(E51/C51)*F51</f>
        <v>0.05314490938131314</v>
      </c>
    </row>
    <row r="52" spans="1:7" s="13" customFormat="1" ht="78" customHeight="1">
      <c r="A52" s="31" t="s">
        <v>283</v>
      </c>
      <c r="B52" s="17" t="str">
        <f>A42</f>
        <v>starszy technik diagnostyki laboratoryjnej</v>
      </c>
      <c r="C52" s="16">
        <v>150</v>
      </c>
      <c r="D52" s="17" t="s">
        <v>179</v>
      </c>
      <c r="E52" s="16">
        <v>120</v>
      </c>
      <c r="F52" s="26">
        <f>C42</f>
        <v>0.5757623680034722</v>
      </c>
      <c r="G52" s="26">
        <f>(E52/C52)*F52</f>
        <v>0.46060989440277783</v>
      </c>
    </row>
    <row r="53" spans="1:7" s="13" customFormat="1" ht="22.95" customHeight="1">
      <c r="A53" s="24" t="s">
        <v>192</v>
      </c>
      <c r="B53" s="17" t="str">
        <f>A41</f>
        <v>diagnosta laboratoryjny</v>
      </c>
      <c r="C53" s="16">
        <v>33</v>
      </c>
      <c r="D53" s="17" t="s">
        <v>179</v>
      </c>
      <c r="E53" s="16">
        <v>85</v>
      </c>
      <c r="F53" s="26">
        <f>C41</f>
        <v>0.7699273294270833</v>
      </c>
      <c r="G53" s="26">
        <f aca="true" t="shared" si="2" ref="G53:G61">(E53/C53)*F53</f>
        <v>1.9831461515546085</v>
      </c>
    </row>
    <row r="54" spans="1:7" s="13" customFormat="1" ht="22.95" customHeight="1">
      <c r="A54" s="132" t="s">
        <v>286</v>
      </c>
      <c r="B54" s="17" t="str">
        <f>A41</f>
        <v>diagnosta laboratoryjny</v>
      </c>
      <c r="C54" s="16">
        <v>165</v>
      </c>
      <c r="D54" s="17" t="s">
        <v>179</v>
      </c>
      <c r="E54" s="16">
        <v>40</v>
      </c>
      <c r="F54" s="26">
        <f>C41</f>
        <v>0.7699273294270833</v>
      </c>
      <c r="G54" s="26">
        <f t="shared" si="2"/>
        <v>0.18664904955808082</v>
      </c>
    </row>
    <row r="55" spans="1:7" s="13" customFormat="1" ht="28.2" customHeight="1">
      <c r="A55" s="126"/>
      <c r="B55" s="17" t="str">
        <f>A42</f>
        <v>starszy technik diagnostyki laboratoryjnej</v>
      </c>
      <c r="C55" s="16">
        <v>165</v>
      </c>
      <c r="D55" s="17" t="s">
        <v>179</v>
      </c>
      <c r="E55" s="16">
        <v>40</v>
      </c>
      <c r="F55" s="26">
        <f>C42</f>
        <v>0.5757623680034722</v>
      </c>
      <c r="G55" s="26">
        <f t="shared" si="2"/>
        <v>0.13957875587962965</v>
      </c>
    </row>
    <row r="56" spans="1:7" s="13" customFormat="1" ht="22.95" customHeight="1">
      <c r="A56" s="24" t="s">
        <v>287</v>
      </c>
      <c r="B56" s="17" t="str">
        <f>A41</f>
        <v>diagnosta laboratoryjny</v>
      </c>
      <c r="C56" s="16">
        <v>33</v>
      </c>
      <c r="D56" s="17" t="s">
        <v>179</v>
      </c>
      <c r="E56" s="16">
        <v>65</v>
      </c>
      <c r="F56" s="26">
        <f>C41</f>
        <v>0.7699273294270833</v>
      </c>
      <c r="G56" s="26">
        <f t="shared" si="2"/>
        <v>1.5165235276594065</v>
      </c>
    </row>
    <row r="57" spans="1:7" s="13" customFormat="1" ht="30.6" customHeight="1">
      <c r="A57" s="125" t="s">
        <v>288</v>
      </c>
      <c r="B57" s="17" t="str">
        <f>A42</f>
        <v>starszy technik diagnostyki laboratoryjnej</v>
      </c>
      <c r="C57" s="16">
        <v>165</v>
      </c>
      <c r="D57" s="17" t="s">
        <v>179</v>
      </c>
      <c r="E57" s="16">
        <v>30</v>
      </c>
      <c r="F57" s="26">
        <f>C42</f>
        <v>0.5757623680034722</v>
      </c>
      <c r="G57" s="26">
        <f t="shared" si="2"/>
        <v>0.10468406690972223</v>
      </c>
    </row>
    <row r="58" spans="1:9" s="13" customFormat="1" ht="30.6" customHeight="1">
      <c r="A58" s="126"/>
      <c r="B58" s="17" t="str">
        <f>A43</f>
        <v>pomoc laboratoryjna</v>
      </c>
      <c r="C58" s="16">
        <v>165</v>
      </c>
      <c r="D58" s="17" t="s">
        <v>179</v>
      </c>
      <c r="E58" s="16">
        <v>30</v>
      </c>
      <c r="F58" s="26">
        <f>C43</f>
        <v>0.43844550239583335</v>
      </c>
      <c r="G58" s="26">
        <f t="shared" si="2"/>
        <v>0.0797173640719697</v>
      </c>
      <c r="I58" s="38"/>
    </row>
    <row r="59" spans="1:9" s="13" customFormat="1" ht="55.2" customHeight="1">
      <c r="A59" s="37" t="s">
        <v>308</v>
      </c>
      <c r="B59" s="17" t="str">
        <f>A44</f>
        <v>średnia stawka; diagnosta laboratoryjny/technik diagnostyki laboratoryjnej</v>
      </c>
      <c r="C59" s="16">
        <v>825</v>
      </c>
      <c r="D59" s="17" t="s">
        <v>179</v>
      </c>
      <c r="E59" s="16">
        <v>125</v>
      </c>
      <c r="F59" s="26">
        <f>C44</f>
        <v>0.7213860890711806</v>
      </c>
      <c r="G59" s="26">
        <f t="shared" si="2"/>
        <v>0.10930092258654252</v>
      </c>
      <c r="I59" s="39"/>
    </row>
    <row r="60" spans="1:9" s="13" customFormat="1" ht="48.6" customHeight="1">
      <c r="A60" s="37" t="s">
        <v>319</v>
      </c>
      <c r="B60" s="17" t="str">
        <f>A44</f>
        <v>średnia stawka; diagnosta laboratoryjny/technik diagnostyki laboratoryjnej</v>
      </c>
      <c r="C60" s="16">
        <v>825</v>
      </c>
      <c r="D60" s="17" t="s">
        <v>179</v>
      </c>
      <c r="E60" s="16">
        <v>60</v>
      </c>
      <c r="F60" s="26">
        <f>C44</f>
        <v>0.7213860890711806</v>
      </c>
      <c r="G60" s="26">
        <f t="shared" si="2"/>
        <v>0.05246444284154041</v>
      </c>
      <c r="I60" s="39"/>
    </row>
    <row r="61" spans="1:9" s="13" customFormat="1" ht="55.8" customHeight="1">
      <c r="A61" s="37" t="s">
        <v>311</v>
      </c>
      <c r="B61" s="17" t="str">
        <f>A44</f>
        <v>średnia stawka; diagnosta laboratoryjny/technik diagnostyki laboratoryjnej</v>
      </c>
      <c r="C61" s="16">
        <v>825</v>
      </c>
      <c r="D61" s="17" t="s">
        <v>179</v>
      </c>
      <c r="E61" s="16">
        <v>25</v>
      </c>
      <c r="F61" s="26">
        <f>C44</f>
        <v>0.7213860890711806</v>
      </c>
      <c r="G61" s="26">
        <f t="shared" si="2"/>
        <v>0.021860184517308503</v>
      </c>
      <c r="I61" s="39"/>
    </row>
    <row r="62" spans="1:7" s="14" customFormat="1" ht="27.6" customHeight="1">
      <c r="A62" s="128" t="s">
        <v>178</v>
      </c>
      <c r="B62" s="129"/>
      <c r="C62" s="129"/>
      <c r="D62" s="129"/>
      <c r="E62" s="129"/>
      <c r="F62" s="129"/>
      <c r="G62" s="35">
        <f>SUM(G50:G61)</f>
        <v>4.777468647302714</v>
      </c>
    </row>
    <row r="65" spans="1:3" ht="27" customHeight="1">
      <c r="A65" s="134" t="s">
        <v>164</v>
      </c>
      <c r="B65" s="134"/>
      <c r="C65" s="18">
        <f>H33</f>
        <v>23.163784966377925</v>
      </c>
    </row>
    <row r="66" spans="1:3" ht="27" customHeight="1">
      <c r="A66" s="133" t="s">
        <v>165</v>
      </c>
      <c r="B66" s="133"/>
      <c r="C66" s="19">
        <f>G62</f>
        <v>4.777468647302714</v>
      </c>
    </row>
    <row r="67" spans="1:3" s="7" customFormat="1" ht="27" customHeight="1">
      <c r="A67" s="122" t="s">
        <v>163</v>
      </c>
      <c r="B67" s="122"/>
      <c r="C67" s="28">
        <f>SUM(C65:C66)</f>
        <v>27.94125361368064</v>
      </c>
    </row>
  </sheetData>
  <mergeCells count="10">
    <mergeCell ref="B1:D1"/>
    <mergeCell ref="A62:F62"/>
    <mergeCell ref="A67:B67"/>
    <mergeCell ref="A66:B66"/>
    <mergeCell ref="A65:B65"/>
    <mergeCell ref="A50:A51"/>
    <mergeCell ref="A57:A58"/>
    <mergeCell ref="A47:D47"/>
    <mergeCell ref="A54:A55"/>
    <mergeCell ref="A46:F4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8FF7D-27AD-4865-B44F-2FC50D30DAF3}">
  <dimension ref="A1:H46"/>
  <sheetViews>
    <sheetView workbookViewId="0" topLeftCell="A1">
      <selection activeCell="H10" sqref="H10"/>
    </sheetView>
  </sheetViews>
  <sheetFormatPr defaultColWidth="9.140625" defaultRowHeight="15"/>
  <cols>
    <col min="1" max="1" width="41.28125" style="1" customWidth="1"/>
    <col min="2" max="2" width="27.00390625" style="1" customWidth="1"/>
    <col min="3" max="3" width="20.8515625" style="1" customWidth="1"/>
    <col min="4" max="4" width="12.7109375" style="1" customWidth="1"/>
    <col min="5" max="5" width="13.00390625" style="1" customWidth="1"/>
    <col min="6" max="6" width="14.281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12" t="s">
        <v>69</v>
      </c>
    </row>
    <row r="2" spans="1:2" ht="19.2" customHeight="1">
      <c r="A2" s="7" t="s">
        <v>157</v>
      </c>
      <c r="B2" s="7" t="s">
        <v>68</v>
      </c>
    </row>
    <row r="4" ht="15">
      <c r="A4" s="7" t="s">
        <v>158</v>
      </c>
    </row>
    <row r="6" spans="1:8" s="13" customFormat="1" ht="7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1.8" customHeight="1">
      <c r="A8" s="16" t="s">
        <v>389</v>
      </c>
      <c r="B8" s="48" t="s">
        <v>685</v>
      </c>
      <c r="C8" s="16" t="s">
        <v>298</v>
      </c>
      <c r="D8" s="16">
        <v>80</v>
      </c>
      <c r="E8" s="48" t="s">
        <v>492</v>
      </c>
      <c r="F8" s="16">
        <v>1</v>
      </c>
      <c r="G8" s="26">
        <f>'Przykładowe materiały - ceny'!E63</f>
        <v>2440.935</v>
      </c>
      <c r="H8" s="26">
        <f>(F8/D8)*G8</f>
        <v>30.5116875</v>
      </c>
    </row>
    <row r="9" spans="1:8" s="13" customFormat="1" ht="38.4" customHeight="1">
      <c r="A9" s="16"/>
      <c r="B9" s="16" t="s">
        <v>507</v>
      </c>
      <c r="C9" s="16" t="s">
        <v>498</v>
      </c>
      <c r="D9" s="16"/>
      <c r="E9" s="16"/>
      <c r="F9" s="16"/>
      <c r="G9" s="26"/>
      <c r="H9" s="26">
        <f>'Przykładowe mat. wspólne-ceny '!H19</f>
        <v>0.1940240342857143</v>
      </c>
    </row>
    <row r="10" spans="1:8" s="14" customFormat="1" ht="26.4" customHeight="1">
      <c r="A10" s="22" t="s">
        <v>178</v>
      </c>
      <c r="B10" s="23"/>
      <c r="C10" s="23"/>
      <c r="D10" s="23"/>
      <c r="E10" s="23"/>
      <c r="F10" s="23"/>
      <c r="G10" s="23"/>
      <c r="H10" s="35">
        <f>SUM(H8:H9)</f>
        <v>30.705711534285715</v>
      </c>
    </row>
    <row r="19" ht="15">
      <c r="A19" s="7" t="s">
        <v>159</v>
      </c>
    </row>
    <row r="20" spans="1:3" ht="18.6" customHeight="1">
      <c r="A20" s="7" t="s">
        <v>182</v>
      </c>
      <c r="B20" s="21" t="s">
        <v>180</v>
      </c>
      <c r="C20" s="21" t="s">
        <v>181</v>
      </c>
    </row>
    <row r="21" spans="1:3" ht="18.6" customHeight="1">
      <c r="A21" s="8" t="s">
        <v>160</v>
      </c>
      <c r="B21" s="9">
        <f>'Przykładowe stawki wynagrodzeń'!E12</f>
        <v>46.195639765624996</v>
      </c>
      <c r="C21" s="9">
        <f>B21/60</f>
        <v>0.7699273294270833</v>
      </c>
    </row>
    <row r="22" spans="1:3" ht="18.6" customHeight="1">
      <c r="A22" s="10" t="s">
        <v>161</v>
      </c>
      <c r="B22" s="11">
        <f>'Przykładowe stawki wynagrodzeń'!E16</f>
        <v>34.545742080208335</v>
      </c>
      <c r="C22" s="11">
        <f aca="true" t="shared" si="0" ref="C22:C23">B22/60</f>
        <v>0.5757623680034722</v>
      </c>
    </row>
    <row r="23" spans="1:3" ht="18.6" customHeight="1">
      <c r="A23" s="8" t="s">
        <v>162</v>
      </c>
      <c r="B23" s="11">
        <f>'Przykładowe stawki wynagrodzeń'!E19</f>
        <v>26.306730143750002</v>
      </c>
      <c r="C23" s="11">
        <f t="shared" si="0"/>
        <v>0.43844550239583335</v>
      </c>
    </row>
    <row r="24" spans="1:3" ht="28.2" customHeight="1">
      <c r="A24" s="10" t="s">
        <v>198</v>
      </c>
      <c r="B24" s="11">
        <f>'Przykładowe stawki wynagrodzeń'!E17</f>
        <v>43.283165344270834</v>
      </c>
      <c r="C24" s="11">
        <f>B24/60</f>
        <v>0.7213860890711806</v>
      </c>
    </row>
    <row r="25" ht="25.8" customHeight="1"/>
    <row r="26" ht="25.8" customHeight="1"/>
    <row r="27" spans="1:7" ht="21" customHeight="1">
      <c r="A27" s="127" t="s">
        <v>291</v>
      </c>
      <c r="B27" s="127"/>
      <c r="C27" s="127"/>
      <c r="D27" s="127"/>
      <c r="E27" s="34"/>
      <c r="F27" s="34"/>
      <c r="G27" s="34"/>
    </row>
    <row r="28" spans="1:7" s="13" customFormat="1" ht="42" customHeight="1">
      <c r="A28" s="15" t="s">
        <v>197</v>
      </c>
      <c r="B28" s="15" t="s">
        <v>166</v>
      </c>
      <c r="C28" s="15" t="s">
        <v>167</v>
      </c>
      <c r="D28" s="15" t="s">
        <v>168</v>
      </c>
      <c r="E28" s="15" t="s">
        <v>169</v>
      </c>
      <c r="F28" s="15" t="s">
        <v>170</v>
      </c>
      <c r="G28" s="15" t="s">
        <v>171</v>
      </c>
    </row>
    <row r="29" spans="1:7" s="13" customFormat="1" ht="15" customHeight="1">
      <c r="A29" s="29"/>
      <c r="B29" s="5" t="s">
        <v>172</v>
      </c>
      <c r="C29" s="5" t="s">
        <v>173</v>
      </c>
      <c r="D29" s="5" t="s">
        <v>174</v>
      </c>
      <c r="E29" s="5" t="s">
        <v>175</v>
      </c>
      <c r="F29" s="5" t="s">
        <v>176</v>
      </c>
      <c r="G29" s="30" t="s">
        <v>177</v>
      </c>
    </row>
    <row r="30" spans="1:7" s="13" customFormat="1" ht="29.4" customHeight="1">
      <c r="A30" s="125" t="s">
        <v>284</v>
      </c>
      <c r="B30" s="25" t="str">
        <f>A22</f>
        <v>starszy technik diagnostyki laboratoryjnej</v>
      </c>
      <c r="C30" s="32">
        <v>42</v>
      </c>
      <c r="D30" s="17" t="s">
        <v>179</v>
      </c>
      <c r="E30" s="32">
        <v>10</v>
      </c>
      <c r="F30" s="27">
        <f>C22</f>
        <v>0.5757623680034722</v>
      </c>
      <c r="G30" s="27">
        <f>(E30/C30)*F30</f>
        <v>0.1370862780960648</v>
      </c>
    </row>
    <row r="31" spans="1:7" s="13" customFormat="1" ht="29.4" customHeight="1">
      <c r="A31" s="126"/>
      <c r="B31" s="25" t="str">
        <f>A23</f>
        <v>pomoc laboratoryjna</v>
      </c>
      <c r="C31" s="32">
        <v>42</v>
      </c>
      <c r="D31" s="17" t="s">
        <v>179</v>
      </c>
      <c r="E31" s="32">
        <v>10</v>
      </c>
      <c r="F31" s="27">
        <f>C23</f>
        <v>0.43844550239583335</v>
      </c>
      <c r="G31" s="27">
        <f>(E31/C31)*F31</f>
        <v>0.10439178628472222</v>
      </c>
    </row>
    <row r="32" spans="1:7" s="13" customFormat="1" ht="75" customHeight="1">
      <c r="A32" s="31" t="s">
        <v>283</v>
      </c>
      <c r="B32" s="17" t="str">
        <f>A22</f>
        <v>starszy technik diagnostyki laboratoryjnej</v>
      </c>
      <c r="C32" s="16">
        <v>150</v>
      </c>
      <c r="D32" s="17" t="s">
        <v>179</v>
      </c>
      <c r="E32" s="16">
        <v>120</v>
      </c>
      <c r="F32" s="26">
        <f>C22</f>
        <v>0.5757623680034722</v>
      </c>
      <c r="G32" s="26">
        <f>(E32/C32)*F32</f>
        <v>0.46060989440277783</v>
      </c>
    </row>
    <row r="33" spans="1:7" s="13" customFormat="1" ht="34.2" customHeight="1">
      <c r="A33" s="33" t="s">
        <v>292</v>
      </c>
      <c r="B33" s="17" t="str">
        <f>A21</f>
        <v>diagnosta laboratoryjny</v>
      </c>
      <c r="C33" s="16">
        <v>42</v>
      </c>
      <c r="D33" s="17" t="s">
        <v>179</v>
      </c>
      <c r="E33" s="16">
        <v>95</v>
      </c>
      <c r="F33" s="26">
        <f>C21</f>
        <v>0.7699273294270833</v>
      </c>
      <c r="G33" s="26">
        <f>(E33/C33)*F33</f>
        <v>1.741502292751736</v>
      </c>
    </row>
    <row r="34" spans="1:7" s="13" customFormat="1" ht="22.95" customHeight="1">
      <c r="A34" s="33" t="s">
        <v>293</v>
      </c>
      <c r="B34" s="17" t="str">
        <f>A21</f>
        <v>diagnosta laboratoryjny</v>
      </c>
      <c r="C34" s="16">
        <v>42</v>
      </c>
      <c r="D34" s="17" t="s">
        <v>179</v>
      </c>
      <c r="E34" s="16">
        <v>150</v>
      </c>
      <c r="F34" s="26">
        <f>C21</f>
        <v>0.7699273294270833</v>
      </c>
      <c r="G34" s="26">
        <f>(E34/C34)*F34</f>
        <v>2.7497404622395836</v>
      </c>
    </row>
    <row r="35" spans="1:7" s="13" customFormat="1" ht="22.95" customHeight="1">
      <c r="A35" s="125" t="s">
        <v>294</v>
      </c>
      <c r="B35" s="17" t="str">
        <f>A21</f>
        <v>diagnosta laboratoryjny</v>
      </c>
      <c r="C35" s="16">
        <v>42</v>
      </c>
      <c r="D35" s="17" t="s">
        <v>179</v>
      </c>
      <c r="E35" s="16">
        <v>15</v>
      </c>
      <c r="F35" s="26">
        <f>C21</f>
        <v>0.7699273294270833</v>
      </c>
      <c r="G35" s="26">
        <f aca="true" t="shared" si="1" ref="G35:G40">(E35/C35)*F35</f>
        <v>0.2749740462239583</v>
      </c>
    </row>
    <row r="36" spans="1:7" s="13" customFormat="1" ht="28.2" customHeight="1">
      <c r="A36" s="126"/>
      <c r="B36" s="17" t="str">
        <f>A22</f>
        <v>starszy technik diagnostyki laboratoryjnej</v>
      </c>
      <c r="C36" s="16">
        <v>42</v>
      </c>
      <c r="D36" s="17" t="s">
        <v>179</v>
      </c>
      <c r="E36" s="16">
        <v>15</v>
      </c>
      <c r="F36" s="26">
        <f>C22</f>
        <v>0.5757623680034722</v>
      </c>
      <c r="G36" s="26">
        <f t="shared" si="1"/>
        <v>0.20562941714409724</v>
      </c>
    </row>
    <row r="37" spans="1:7" s="13" customFormat="1" ht="28.2" customHeight="1">
      <c r="A37" s="33" t="s">
        <v>295</v>
      </c>
      <c r="B37" s="17" t="str">
        <f>A21</f>
        <v>diagnosta laboratoryjny</v>
      </c>
      <c r="C37" s="16">
        <v>42</v>
      </c>
      <c r="D37" s="17" t="s">
        <v>179</v>
      </c>
      <c r="E37" s="16">
        <v>35</v>
      </c>
      <c r="F37" s="26">
        <f>C21</f>
        <v>0.7699273294270833</v>
      </c>
      <c r="G37" s="26">
        <f t="shared" si="1"/>
        <v>0.6416061078559028</v>
      </c>
    </row>
    <row r="38" spans="1:7" s="13" customFormat="1" ht="22.95" customHeight="1">
      <c r="A38" s="33" t="s">
        <v>296</v>
      </c>
      <c r="B38" s="17" t="str">
        <f>A21</f>
        <v>diagnosta laboratoryjny</v>
      </c>
      <c r="C38" s="16">
        <v>1</v>
      </c>
      <c r="D38" s="17" t="s">
        <v>179</v>
      </c>
      <c r="E38" s="16">
        <v>2</v>
      </c>
      <c r="F38" s="26">
        <f>C21</f>
        <v>0.7699273294270833</v>
      </c>
      <c r="G38" s="26">
        <f t="shared" si="1"/>
        <v>1.5398546588541666</v>
      </c>
    </row>
    <row r="39" spans="1:7" s="13" customFormat="1" ht="30.6" customHeight="1">
      <c r="A39" s="125" t="s">
        <v>297</v>
      </c>
      <c r="B39" s="17" t="str">
        <f>A22</f>
        <v>starszy technik diagnostyki laboratoryjnej</v>
      </c>
      <c r="C39" s="16">
        <v>42</v>
      </c>
      <c r="D39" s="17" t="s">
        <v>179</v>
      </c>
      <c r="E39" s="16">
        <v>15</v>
      </c>
      <c r="F39" s="26">
        <f>C22</f>
        <v>0.5757623680034722</v>
      </c>
      <c r="G39" s="26">
        <f t="shared" si="1"/>
        <v>0.20562941714409724</v>
      </c>
    </row>
    <row r="40" spans="1:7" s="13" customFormat="1" ht="30.6" customHeight="1">
      <c r="A40" s="126"/>
      <c r="B40" s="17" t="str">
        <f>A23</f>
        <v>pomoc laboratoryjna</v>
      </c>
      <c r="C40" s="16">
        <v>42</v>
      </c>
      <c r="D40" s="17" t="s">
        <v>179</v>
      </c>
      <c r="E40" s="16">
        <v>15</v>
      </c>
      <c r="F40" s="26">
        <f>C23</f>
        <v>0.43844550239583335</v>
      </c>
      <c r="G40" s="26">
        <f t="shared" si="1"/>
        <v>0.15658767942708335</v>
      </c>
    </row>
    <row r="41" spans="1:7" s="14" customFormat="1" ht="27.6" customHeight="1">
      <c r="A41" s="128" t="s">
        <v>178</v>
      </c>
      <c r="B41" s="129"/>
      <c r="C41" s="129"/>
      <c r="D41" s="129"/>
      <c r="E41" s="129"/>
      <c r="F41" s="129"/>
      <c r="G41" s="35">
        <f>SUM(G30:G40)</f>
        <v>8.217612040424191</v>
      </c>
    </row>
    <row r="44" spans="1:3" ht="27" customHeight="1">
      <c r="A44" s="134" t="s">
        <v>164</v>
      </c>
      <c r="B44" s="134"/>
      <c r="C44" s="18">
        <f>H10</f>
        <v>30.705711534285715</v>
      </c>
    </row>
    <row r="45" spans="1:3" ht="27" customHeight="1">
      <c r="A45" s="133" t="s">
        <v>165</v>
      </c>
      <c r="B45" s="133"/>
      <c r="C45" s="19">
        <f>G41</f>
        <v>8.217612040424191</v>
      </c>
    </row>
    <row r="46" spans="1:3" s="7" customFormat="1" ht="27" customHeight="1">
      <c r="A46" s="122" t="s">
        <v>163</v>
      </c>
      <c r="B46" s="122"/>
      <c r="C46" s="28">
        <f>SUM(C44:C45)</f>
        <v>38.923323574709904</v>
      </c>
    </row>
  </sheetData>
  <mergeCells count="8">
    <mergeCell ref="A27:D27"/>
    <mergeCell ref="A35:A36"/>
    <mergeCell ref="A41:F41"/>
    <mergeCell ref="A46:B46"/>
    <mergeCell ref="A45:B45"/>
    <mergeCell ref="A44:B44"/>
    <mergeCell ref="A30:A31"/>
    <mergeCell ref="A39:A4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EED5-7F36-431E-813E-7911E093AA01}">
  <dimension ref="A1:I52"/>
  <sheetViews>
    <sheetView workbookViewId="0" topLeftCell="A10">
      <selection activeCell="H15" sqref="H15"/>
    </sheetView>
  </sheetViews>
  <sheetFormatPr defaultColWidth="9.140625" defaultRowHeight="15"/>
  <cols>
    <col min="1" max="1" width="41.28125" style="1" customWidth="1"/>
    <col min="2" max="2" width="32.28125" style="1" customWidth="1"/>
    <col min="3" max="3" width="19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2" customHeight="1">
      <c r="A1" s="7" t="s">
        <v>156</v>
      </c>
      <c r="B1" s="121" t="s">
        <v>38</v>
      </c>
      <c r="C1" s="121"/>
      <c r="D1" s="121"/>
    </row>
    <row r="2" spans="1:2" ht="19.2" customHeight="1">
      <c r="A2" s="7" t="s">
        <v>157</v>
      </c>
      <c r="B2" s="7" t="s">
        <v>37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1.4" customHeight="1">
      <c r="A8" s="16" t="s">
        <v>338</v>
      </c>
      <c r="B8" s="50" t="s">
        <v>787</v>
      </c>
      <c r="C8" s="16" t="s">
        <v>298</v>
      </c>
      <c r="D8" s="16">
        <v>100</v>
      </c>
      <c r="E8" s="50" t="s">
        <v>492</v>
      </c>
      <c r="F8" s="16">
        <v>1</v>
      </c>
      <c r="G8" s="26">
        <f>'Przykładowe materiały - ceny'!E12</f>
        <v>2557.3320000000003</v>
      </c>
      <c r="H8" s="26">
        <f>(F8/D8)*G8</f>
        <v>25.573320000000002</v>
      </c>
    </row>
    <row r="9" spans="1:8" s="13" customFormat="1" ht="39.6" customHeight="1">
      <c r="A9" s="16" t="s">
        <v>781</v>
      </c>
      <c r="B9" s="50" t="s">
        <v>788</v>
      </c>
      <c r="C9" s="16" t="s">
        <v>694</v>
      </c>
      <c r="D9" s="16">
        <v>1200</v>
      </c>
      <c r="E9" s="50" t="s">
        <v>494</v>
      </c>
      <c r="F9" s="16">
        <v>1</v>
      </c>
      <c r="G9" s="26">
        <f>'Przykładowe materiały - ceny'!E144</f>
        <v>720.0914519846351</v>
      </c>
      <c r="H9" s="26">
        <f aca="true" t="shared" si="0" ref="H9:H13">(F9/D9)*G9</f>
        <v>0.600076209987196</v>
      </c>
    </row>
    <row r="10" spans="1:8" s="13" customFormat="1" ht="39.6" customHeight="1">
      <c r="A10" s="16" t="s">
        <v>782</v>
      </c>
      <c r="B10" s="50" t="s">
        <v>789</v>
      </c>
      <c r="C10" s="16" t="s">
        <v>300</v>
      </c>
      <c r="D10" s="16">
        <v>1200</v>
      </c>
      <c r="E10" s="50" t="s">
        <v>494</v>
      </c>
      <c r="F10" s="16">
        <v>1</v>
      </c>
      <c r="G10" s="26">
        <f>'Przykładowe materiały - ceny'!E145</f>
        <v>397.8603841229193</v>
      </c>
      <c r="H10" s="26">
        <f t="shared" si="0"/>
        <v>0.3315503201024328</v>
      </c>
    </row>
    <row r="11" spans="1:8" s="13" customFormat="1" ht="40.2" customHeight="1">
      <c r="A11" s="16" t="s">
        <v>783</v>
      </c>
      <c r="B11" s="50" t="s">
        <v>790</v>
      </c>
      <c r="C11" s="16" t="s">
        <v>300</v>
      </c>
      <c r="D11" s="16">
        <v>1200</v>
      </c>
      <c r="E11" s="50" t="s">
        <v>494</v>
      </c>
      <c r="F11" s="16">
        <v>1</v>
      </c>
      <c r="G11" s="26">
        <f>'Przykładowe materiały - ceny'!E146</f>
        <v>593.3854647887324</v>
      </c>
      <c r="H11" s="26">
        <f t="shared" si="0"/>
        <v>0.4944878873239437</v>
      </c>
    </row>
    <row r="12" spans="1:8" s="13" customFormat="1" ht="39" customHeight="1">
      <c r="A12" s="16" t="s">
        <v>784</v>
      </c>
      <c r="B12" s="50" t="s">
        <v>791</v>
      </c>
      <c r="C12" s="16" t="s">
        <v>300</v>
      </c>
      <c r="D12" s="16">
        <v>1200</v>
      </c>
      <c r="E12" s="50" t="s">
        <v>494</v>
      </c>
      <c r="F12" s="16">
        <v>1</v>
      </c>
      <c r="G12" s="26">
        <f>'Przykładowe materiały - ceny'!E147</f>
        <v>415.9612394366197</v>
      </c>
      <c r="H12" s="26">
        <f t="shared" si="0"/>
        <v>0.3466343661971831</v>
      </c>
    </row>
    <row r="13" spans="1:8" s="13" customFormat="1" ht="40.2" customHeight="1">
      <c r="A13" s="16" t="s">
        <v>785</v>
      </c>
      <c r="B13" s="50" t="s">
        <v>792</v>
      </c>
      <c r="C13" s="16" t="s">
        <v>300</v>
      </c>
      <c r="D13" s="16">
        <v>1200</v>
      </c>
      <c r="E13" s="50" t="s">
        <v>494</v>
      </c>
      <c r="F13" s="16">
        <v>1</v>
      </c>
      <c r="G13" s="26">
        <f>'Przykładowe materiały - ceny'!E148</f>
        <v>173.83989756722147</v>
      </c>
      <c r="H13" s="26">
        <f t="shared" si="0"/>
        <v>0.1448665813060179</v>
      </c>
    </row>
    <row r="14" spans="1:8" s="13" customFormat="1" ht="34.8" customHeight="1">
      <c r="A14" s="16"/>
      <c r="B14" s="16" t="s">
        <v>507</v>
      </c>
      <c r="C14" s="16" t="s">
        <v>498</v>
      </c>
      <c r="D14" s="16"/>
      <c r="E14" s="16"/>
      <c r="F14" s="16"/>
      <c r="G14" s="26"/>
      <c r="H14" s="26">
        <f>'Przykładowe mat. wspólne-ceny '!H19</f>
        <v>0.1940240342857143</v>
      </c>
    </row>
    <row r="15" spans="1:8" s="14" customFormat="1" ht="26.4" customHeight="1">
      <c r="A15" s="22" t="s">
        <v>178</v>
      </c>
      <c r="B15" s="23"/>
      <c r="C15" s="23"/>
      <c r="D15" s="23"/>
      <c r="E15" s="23"/>
      <c r="F15" s="23"/>
      <c r="G15" s="23"/>
      <c r="H15" s="35">
        <f>SUM(H8:H14)</f>
        <v>27.684959399202494</v>
      </c>
    </row>
    <row r="24" ht="15">
      <c r="A24" s="7" t="s">
        <v>159</v>
      </c>
    </row>
    <row r="25" spans="1:3" ht="18.6" customHeight="1">
      <c r="A25" s="7" t="s">
        <v>182</v>
      </c>
      <c r="B25" s="21" t="s">
        <v>180</v>
      </c>
      <c r="C25" s="21" t="s">
        <v>181</v>
      </c>
    </row>
    <row r="26" spans="1:3" ht="18.6" customHeight="1">
      <c r="A26" s="8" t="s">
        <v>160</v>
      </c>
      <c r="B26" s="9">
        <f>'Przykładowe stawki wynagrodzeń'!E12</f>
        <v>46.195639765624996</v>
      </c>
      <c r="C26" s="9">
        <f>B26/60</f>
        <v>0.7699273294270833</v>
      </c>
    </row>
    <row r="27" spans="1:3" ht="18.6" customHeight="1">
      <c r="A27" s="10" t="s">
        <v>161</v>
      </c>
      <c r="B27" s="11">
        <f>'Przykładowe stawki wynagrodzeń'!E16</f>
        <v>34.545742080208335</v>
      </c>
      <c r="C27" s="11">
        <f aca="true" t="shared" si="1" ref="C27:C28">B27/60</f>
        <v>0.5757623680034722</v>
      </c>
    </row>
    <row r="28" spans="1:3" ht="18.6" customHeight="1">
      <c r="A28" s="8" t="s">
        <v>162</v>
      </c>
      <c r="B28" s="11">
        <f>'Przykładowe stawki wynagrodzeń'!E19</f>
        <v>26.306730143750002</v>
      </c>
      <c r="C28" s="11">
        <f t="shared" si="1"/>
        <v>0.43844550239583335</v>
      </c>
    </row>
    <row r="29" spans="1:3" ht="28.2" customHeight="1">
      <c r="A29" s="10" t="s">
        <v>198</v>
      </c>
      <c r="B29" s="11">
        <f>'Przykładowe stawki wynagrodzeń'!E17</f>
        <v>43.283165344270834</v>
      </c>
      <c r="C29" s="11">
        <f>B29/60</f>
        <v>0.7213860890711806</v>
      </c>
    </row>
    <row r="30" ht="25.8" customHeight="1"/>
    <row r="31" spans="1:7" ht="21" customHeight="1">
      <c r="A31" s="130" t="s">
        <v>309</v>
      </c>
      <c r="B31" s="131"/>
      <c r="C31" s="131"/>
      <c r="D31" s="131"/>
      <c r="E31" s="131"/>
      <c r="F31" s="131"/>
      <c r="G31" s="34"/>
    </row>
    <row r="32" spans="1:7" ht="21" customHeight="1">
      <c r="A32" s="127" t="s">
        <v>312</v>
      </c>
      <c r="B32" s="127"/>
      <c r="C32" s="127"/>
      <c r="D32" s="127"/>
      <c r="E32" s="34"/>
      <c r="F32" s="34"/>
      <c r="G32" s="34"/>
    </row>
    <row r="33" spans="1:7" s="13" customFormat="1" ht="42" customHeight="1">
      <c r="A33" s="15" t="s">
        <v>197</v>
      </c>
      <c r="B33" s="15" t="s">
        <v>166</v>
      </c>
      <c r="C33" s="15" t="s">
        <v>167</v>
      </c>
      <c r="D33" s="15" t="s">
        <v>168</v>
      </c>
      <c r="E33" s="15" t="s">
        <v>169</v>
      </c>
      <c r="F33" s="15" t="s">
        <v>170</v>
      </c>
      <c r="G33" s="15" t="s">
        <v>171</v>
      </c>
    </row>
    <row r="34" spans="1:7" s="13" customFormat="1" ht="15" customHeight="1">
      <c r="A34" s="29"/>
      <c r="B34" s="5" t="s">
        <v>172</v>
      </c>
      <c r="C34" s="5" t="s">
        <v>173</v>
      </c>
      <c r="D34" s="5" t="s">
        <v>174</v>
      </c>
      <c r="E34" s="5" t="s">
        <v>175</v>
      </c>
      <c r="F34" s="5" t="s">
        <v>176</v>
      </c>
      <c r="G34" s="30" t="s">
        <v>177</v>
      </c>
    </row>
    <row r="35" spans="1:7" s="13" customFormat="1" ht="29.4" customHeight="1">
      <c r="A35" s="125" t="s">
        <v>284</v>
      </c>
      <c r="B35" s="25" t="str">
        <f>A27</f>
        <v>starszy technik diagnostyki laboratoryjnej</v>
      </c>
      <c r="C35" s="32">
        <v>165</v>
      </c>
      <c r="D35" s="17" t="s">
        <v>179</v>
      </c>
      <c r="E35" s="32">
        <v>20</v>
      </c>
      <c r="F35" s="27">
        <f>C27</f>
        <v>0.5757623680034722</v>
      </c>
      <c r="G35" s="27">
        <f>(E35/C35)*F35</f>
        <v>0.06978937793981482</v>
      </c>
    </row>
    <row r="36" spans="1:7" s="13" customFormat="1" ht="29.4" customHeight="1">
      <c r="A36" s="126"/>
      <c r="B36" s="25" t="str">
        <f>A28</f>
        <v>pomoc laboratoryjna</v>
      </c>
      <c r="C36" s="32">
        <v>165</v>
      </c>
      <c r="D36" s="17" t="s">
        <v>179</v>
      </c>
      <c r="E36" s="32">
        <v>20</v>
      </c>
      <c r="F36" s="27">
        <f>C28</f>
        <v>0.43844550239583335</v>
      </c>
      <c r="G36" s="27">
        <f>(E36/C36)*F36</f>
        <v>0.05314490938131314</v>
      </c>
    </row>
    <row r="37" spans="1:7" s="13" customFormat="1" ht="78" customHeight="1">
      <c r="A37" s="31" t="s">
        <v>283</v>
      </c>
      <c r="B37" s="17" t="str">
        <f>A27</f>
        <v>starszy technik diagnostyki laboratoryjnej</v>
      </c>
      <c r="C37" s="16">
        <v>150</v>
      </c>
      <c r="D37" s="17" t="s">
        <v>179</v>
      </c>
      <c r="E37" s="16">
        <v>120</v>
      </c>
      <c r="F37" s="26">
        <f>C27</f>
        <v>0.5757623680034722</v>
      </c>
      <c r="G37" s="26">
        <f>(E37/C37)*F37</f>
        <v>0.46060989440277783</v>
      </c>
    </row>
    <row r="38" spans="1:7" s="13" customFormat="1" ht="22.95" customHeight="1">
      <c r="A38" s="24" t="s">
        <v>192</v>
      </c>
      <c r="B38" s="17" t="str">
        <f>A26</f>
        <v>diagnosta laboratoryjny</v>
      </c>
      <c r="C38" s="16">
        <v>25</v>
      </c>
      <c r="D38" s="17" t="s">
        <v>179</v>
      </c>
      <c r="E38" s="16">
        <v>95</v>
      </c>
      <c r="F38" s="26">
        <f>C26</f>
        <v>0.7699273294270833</v>
      </c>
      <c r="G38" s="26">
        <f aca="true" t="shared" si="2" ref="G38:G46">(E38/C38)*F38</f>
        <v>2.9257238518229163</v>
      </c>
    </row>
    <row r="39" spans="1:7" s="13" customFormat="1" ht="22.95" customHeight="1">
      <c r="A39" s="132" t="s">
        <v>286</v>
      </c>
      <c r="B39" s="17" t="str">
        <f>A26</f>
        <v>diagnosta laboratoryjny</v>
      </c>
      <c r="C39" s="16">
        <v>165</v>
      </c>
      <c r="D39" s="17" t="s">
        <v>179</v>
      </c>
      <c r="E39" s="16">
        <v>40</v>
      </c>
      <c r="F39" s="26">
        <f>C26</f>
        <v>0.7699273294270833</v>
      </c>
      <c r="G39" s="26">
        <f t="shared" si="2"/>
        <v>0.18664904955808082</v>
      </c>
    </row>
    <row r="40" spans="1:7" s="13" customFormat="1" ht="28.2" customHeight="1">
      <c r="A40" s="126"/>
      <c r="B40" s="17" t="str">
        <f>A27</f>
        <v>starszy technik diagnostyki laboratoryjnej</v>
      </c>
      <c r="C40" s="16">
        <v>165</v>
      </c>
      <c r="D40" s="17" t="s">
        <v>179</v>
      </c>
      <c r="E40" s="16">
        <v>40</v>
      </c>
      <c r="F40" s="26">
        <f>C27</f>
        <v>0.5757623680034722</v>
      </c>
      <c r="G40" s="26">
        <f t="shared" si="2"/>
        <v>0.13957875587962965</v>
      </c>
    </row>
    <row r="41" spans="1:7" s="13" customFormat="1" ht="22.95" customHeight="1">
      <c r="A41" s="24" t="s">
        <v>287</v>
      </c>
      <c r="B41" s="17" t="str">
        <f>A26</f>
        <v>diagnosta laboratoryjny</v>
      </c>
      <c r="C41" s="16">
        <v>25</v>
      </c>
      <c r="D41" s="17" t="s">
        <v>179</v>
      </c>
      <c r="E41" s="16">
        <v>20</v>
      </c>
      <c r="F41" s="26">
        <f>C26</f>
        <v>0.7699273294270833</v>
      </c>
      <c r="G41" s="26">
        <f t="shared" si="2"/>
        <v>0.6159418635416667</v>
      </c>
    </row>
    <row r="42" spans="1:7" s="13" customFormat="1" ht="30.6" customHeight="1">
      <c r="A42" s="125" t="s">
        <v>288</v>
      </c>
      <c r="B42" s="17" t="str">
        <f>A27</f>
        <v>starszy technik diagnostyki laboratoryjnej</v>
      </c>
      <c r="C42" s="16">
        <v>165</v>
      </c>
      <c r="D42" s="17" t="s">
        <v>179</v>
      </c>
      <c r="E42" s="16">
        <v>30</v>
      </c>
      <c r="F42" s="26">
        <f>C27</f>
        <v>0.5757623680034722</v>
      </c>
      <c r="G42" s="26">
        <f t="shared" si="2"/>
        <v>0.10468406690972223</v>
      </c>
    </row>
    <row r="43" spans="1:9" s="13" customFormat="1" ht="30.6" customHeight="1">
      <c r="A43" s="126"/>
      <c r="B43" s="17" t="str">
        <f>A28</f>
        <v>pomoc laboratoryjna</v>
      </c>
      <c r="C43" s="16">
        <v>165</v>
      </c>
      <c r="D43" s="17" t="s">
        <v>179</v>
      </c>
      <c r="E43" s="16">
        <v>30</v>
      </c>
      <c r="F43" s="26">
        <f>C28</f>
        <v>0.43844550239583335</v>
      </c>
      <c r="G43" s="26">
        <f t="shared" si="2"/>
        <v>0.0797173640719697</v>
      </c>
      <c r="I43" s="38"/>
    </row>
    <row r="44" spans="1:9" s="13" customFormat="1" ht="55.2" customHeight="1">
      <c r="A44" s="37" t="s">
        <v>308</v>
      </c>
      <c r="B44" s="17" t="str">
        <f>A29</f>
        <v>średnia stawka; diagnosta laboratoryjny/technik diagnostyki laboratoryjnej</v>
      </c>
      <c r="C44" s="16">
        <v>825</v>
      </c>
      <c r="D44" s="17" t="s">
        <v>179</v>
      </c>
      <c r="E44" s="16">
        <v>125</v>
      </c>
      <c r="F44" s="26">
        <f>C29</f>
        <v>0.7213860890711806</v>
      </c>
      <c r="G44" s="26">
        <f t="shared" si="2"/>
        <v>0.10930092258654252</v>
      </c>
      <c r="I44" s="39"/>
    </row>
    <row r="45" spans="1:9" s="13" customFormat="1" ht="48.6" customHeight="1">
      <c r="A45" s="37" t="s">
        <v>310</v>
      </c>
      <c r="B45" s="17" t="str">
        <f>A29</f>
        <v>średnia stawka; diagnosta laboratoryjny/technik diagnostyki laboratoryjnej</v>
      </c>
      <c r="C45" s="16">
        <v>825</v>
      </c>
      <c r="D45" s="17" t="s">
        <v>179</v>
      </c>
      <c r="E45" s="16">
        <v>90</v>
      </c>
      <c r="F45" s="26">
        <f>C29</f>
        <v>0.7213860890711806</v>
      </c>
      <c r="G45" s="26">
        <f t="shared" si="2"/>
        <v>0.0786966642623106</v>
      </c>
      <c r="I45" s="39"/>
    </row>
    <row r="46" spans="1:9" s="13" customFormat="1" ht="55.8" customHeight="1">
      <c r="A46" s="37" t="s">
        <v>311</v>
      </c>
      <c r="B46" s="17" t="str">
        <f>A29</f>
        <v>średnia stawka; diagnosta laboratoryjny/technik diagnostyki laboratoryjnej</v>
      </c>
      <c r="C46" s="16">
        <v>825</v>
      </c>
      <c r="D46" s="17" t="s">
        <v>179</v>
      </c>
      <c r="E46" s="16">
        <v>25</v>
      </c>
      <c r="F46" s="26">
        <f>C29</f>
        <v>0.7213860890711806</v>
      </c>
      <c r="G46" s="26">
        <f t="shared" si="2"/>
        <v>0.021860184517308503</v>
      </c>
      <c r="I46" s="39"/>
    </row>
    <row r="47" spans="1:7" s="14" customFormat="1" ht="27.6" customHeight="1">
      <c r="A47" s="128" t="s">
        <v>178</v>
      </c>
      <c r="B47" s="129"/>
      <c r="C47" s="129"/>
      <c r="D47" s="129"/>
      <c r="E47" s="129"/>
      <c r="F47" s="129"/>
      <c r="G47" s="35">
        <f>SUM(G35:G46)</f>
        <v>4.845696904874052</v>
      </c>
    </row>
    <row r="50" spans="1:3" ht="27" customHeight="1">
      <c r="A50" s="134" t="s">
        <v>164</v>
      </c>
      <c r="B50" s="134"/>
      <c r="C50" s="18">
        <f>H15</f>
        <v>27.684959399202494</v>
      </c>
    </row>
    <row r="51" spans="1:3" ht="27" customHeight="1">
      <c r="A51" s="133" t="s">
        <v>165</v>
      </c>
      <c r="B51" s="133"/>
      <c r="C51" s="19">
        <f>G47</f>
        <v>4.845696904874052</v>
      </c>
    </row>
    <row r="52" spans="1:3" s="7" customFormat="1" ht="27" customHeight="1">
      <c r="A52" s="122" t="s">
        <v>163</v>
      </c>
      <c r="B52" s="122"/>
      <c r="C52" s="28">
        <f>SUM(C50:C51)</f>
        <v>32.530656304076544</v>
      </c>
    </row>
  </sheetData>
  <mergeCells count="10">
    <mergeCell ref="B1:D1"/>
    <mergeCell ref="A47:F47"/>
    <mergeCell ref="A52:B52"/>
    <mergeCell ref="A51:B51"/>
    <mergeCell ref="A50:B50"/>
    <mergeCell ref="A35:A36"/>
    <mergeCell ref="A42:A43"/>
    <mergeCell ref="A32:D32"/>
    <mergeCell ref="A39:A40"/>
    <mergeCell ref="A31:F3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F8E50-A6B2-4EE6-91FA-8FDD53D51272}">
  <dimension ref="A1:H60"/>
  <sheetViews>
    <sheetView workbookViewId="0" topLeftCell="A1">
      <selection activeCell="H23" sqref="H23"/>
    </sheetView>
  </sheetViews>
  <sheetFormatPr defaultColWidth="9.140625" defaultRowHeight="15"/>
  <cols>
    <col min="1" max="1" width="41.28125" style="1" customWidth="1"/>
    <col min="2" max="2" width="30.8515625" style="1" customWidth="1"/>
    <col min="3" max="3" width="21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5" ht="19.2" customHeight="1">
      <c r="A1" s="7" t="s">
        <v>156</v>
      </c>
      <c r="B1" s="121" t="s">
        <v>40</v>
      </c>
      <c r="C1" s="121"/>
      <c r="D1" s="121"/>
      <c r="E1" s="121"/>
    </row>
    <row r="2" spans="1:2" ht="19.2" customHeight="1">
      <c r="A2" s="7" t="s">
        <v>157</v>
      </c>
      <c r="B2" s="7" t="s">
        <v>39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0.2" customHeight="1">
      <c r="A8" s="16" t="s">
        <v>382</v>
      </c>
      <c r="B8" s="48" t="s">
        <v>635</v>
      </c>
      <c r="C8" s="16" t="s">
        <v>298</v>
      </c>
      <c r="D8" s="16">
        <v>320</v>
      </c>
      <c r="E8" s="48" t="s">
        <v>492</v>
      </c>
      <c r="F8" s="16">
        <v>1</v>
      </c>
      <c r="G8" s="26">
        <f>'Przykładowe materiały - ceny'!E56</f>
        <v>2022.3000000000002</v>
      </c>
      <c r="H8" s="26">
        <f>(F8/D8)*G8</f>
        <v>6.319687500000001</v>
      </c>
    </row>
    <row r="9" spans="1:8" s="13" customFormat="1" ht="41.4" customHeight="1">
      <c r="A9" s="16" t="s">
        <v>463</v>
      </c>
      <c r="B9" s="48" t="s">
        <v>636</v>
      </c>
      <c r="C9" s="16" t="s">
        <v>301</v>
      </c>
      <c r="D9" s="16">
        <v>750</v>
      </c>
      <c r="E9" s="48" t="s">
        <v>494</v>
      </c>
      <c r="F9" s="16">
        <v>1</v>
      </c>
      <c r="G9" s="26">
        <f>'Przykładowe materiały - ceny'!E165</f>
        <v>529.6500000000001</v>
      </c>
      <c r="H9" s="26">
        <f aca="true" t="shared" si="0" ref="H9:H21">(F9/D9)*G9</f>
        <v>0.7062</v>
      </c>
    </row>
    <row r="10" spans="1:8" s="13" customFormat="1" ht="63" customHeight="1">
      <c r="A10" s="16" t="s">
        <v>400</v>
      </c>
      <c r="B10" s="48" t="s">
        <v>638</v>
      </c>
      <c r="C10" s="16" t="s">
        <v>299</v>
      </c>
      <c r="D10" s="16">
        <v>2850</v>
      </c>
      <c r="E10" s="48" t="s">
        <v>494</v>
      </c>
      <c r="F10" s="16">
        <v>3</v>
      </c>
      <c r="G10" s="26">
        <f>'Przykładowe materiały - ceny'!E71</f>
        <v>1284</v>
      </c>
      <c r="H10" s="26">
        <f t="shared" si="0"/>
        <v>1.351578947368421</v>
      </c>
    </row>
    <row r="11" spans="1:8" s="13" customFormat="1" ht="38.4" customHeight="1">
      <c r="A11" s="16" t="s">
        <v>622</v>
      </c>
      <c r="B11" s="48" t="s">
        <v>670</v>
      </c>
      <c r="C11" s="16" t="s">
        <v>300</v>
      </c>
      <c r="D11" s="16">
        <v>9700</v>
      </c>
      <c r="E11" s="45" t="s">
        <v>494</v>
      </c>
      <c r="F11" s="16">
        <v>1</v>
      </c>
      <c r="G11" s="26">
        <f>'Przykładowe materiały - ceny'!E129</f>
        <v>165.315</v>
      </c>
      <c r="H11" s="26">
        <f t="shared" si="0"/>
        <v>0.01704278350515464</v>
      </c>
    </row>
    <row r="12" spans="1:8" s="13" customFormat="1" ht="36" customHeight="1">
      <c r="A12" s="16" t="s">
        <v>623</v>
      </c>
      <c r="B12" s="48" t="s">
        <v>671</v>
      </c>
      <c r="C12" s="16" t="s">
        <v>300</v>
      </c>
      <c r="D12" s="16">
        <v>9700</v>
      </c>
      <c r="E12" s="45" t="s">
        <v>494</v>
      </c>
      <c r="F12" s="16">
        <v>38</v>
      </c>
      <c r="G12" s="26">
        <f>'Przykładowe materiały - ceny'!E130</f>
        <v>165.315</v>
      </c>
      <c r="H12" s="26">
        <f t="shared" si="0"/>
        <v>0.6476257731958762</v>
      </c>
    </row>
    <row r="13" spans="1:8" s="13" customFormat="1" ht="37.8" customHeight="1">
      <c r="A13" s="16" t="s">
        <v>624</v>
      </c>
      <c r="B13" s="48" t="s">
        <v>672</v>
      </c>
      <c r="C13" s="16" t="s">
        <v>300</v>
      </c>
      <c r="D13" s="16">
        <v>9700</v>
      </c>
      <c r="E13" s="45" t="s">
        <v>494</v>
      </c>
      <c r="F13" s="16">
        <v>9</v>
      </c>
      <c r="G13" s="26">
        <f>'Przykładowe materiały - ceny'!E131</f>
        <v>165.315</v>
      </c>
      <c r="H13" s="26">
        <f t="shared" si="0"/>
        <v>0.15338505154639176</v>
      </c>
    </row>
    <row r="14" spans="1:8" s="13" customFormat="1" ht="39" customHeight="1">
      <c r="A14" s="16" t="s">
        <v>625</v>
      </c>
      <c r="B14" s="48" t="s">
        <v>673</v>
      </c>
      <c r="C14" s="16" t="s">
        <v>300</v>
      </c>
      <c r="D14" s="16">
        <v>9700</v>
      </c>
      <c r="E14" s="45" t="s">
        <v>494</v>
      </c>
      <c r="F14" s="16">
        <v>6</v>
      </c>
      <c r="G14" s="26">
        <f>'Przykładowe materiały - ceny'!E132</f>
        <v>165.315</v>
      </c>
      <c r="H14" s="26">
        <f t="shared" si="0"/>
        <v>0.10225670103092782</v>
      </c>
    </row>
    <row r="15" spans="1:8" s="13" customFormat="1" ht="38.4" customHeight="1">
      <c r="A15" s="16" t="s">
        <v>626</v>
      </c>
      <c r="B15" s="48" t="s">
        <v>674</v>
      </c>
      <c r="C15" s="16" t="s">
        <v>300</v>
      </c>
      <c r="D15" s="16">
        <v>9700</v>
      </c>
      <c r="E15" s="45" t="s">
        <v>494</v>
      </c>
      <c r="F15" s="16">
        <v>18</v>
      </c>
      <c r="G15" s="26">
        <f>'Przykładowe materiały - ceny'!E133</f>
        <v>264.504</v>
      </c>
      <c r="H15" s="26">
        <f t="shared" si="0"/>
        <v>0.4908321649484536</v>
      </c>
    </row>
    <row r="16" spans="1:8" s="13" customFormat="1" ht="38.4" customHeight="1">
      <c r="A16" s="16" t="s">
        <v>627</v>
      </c>
      <c r="B16" s="48" t="s">
        <v>675</v>
      </c>
      <c r="C16" s="16" t="s">
        <v>300</v>
      </c>
      <c r="D16" s="16">
        <v>9700</v>
      </c>
      <c r="E16" s="45" t="s">
        <v>494</v>
      </c>
      <c r="F16" s="16">
        <v>5</v>
      </c>
      <c r="G16" s="26">
        <f>'Przykładowe materiały - ceny'!E134</f>
        <v>743.9175</v>
      </c>
      <c r="H16" s="26">
        <f t="shared" si="0"/>
        <v>0.3834626288659794</v>
      </c>
    </row>
    <row r="17" spans="1:8" s="13" customFormat="1" ht="42.6" customHeight="1">
      <c r="A17" s="16" t="s">
        <v>628</v>
      </c>
      <c r="B17" s="48" t="s">
        <v>676</v>
      </c>
      <c r="C17" s="16" t="s">
        <v>300</v>
      </c>
      <c r="D17" s="16">
        <v>9700</v>
      </c>
      <c r="E17" s="45" t="s">
        <v>494</v>
      </c>
      <c r="F17" s="16">
        <v>2</v>
      </c>
      <c r="G17" s="26">
        <f>'Przykładowe materiały - ceny'!E135</f>
        <v>363.69300000000004</v>
      </c>
      <c r="H17" s="26">
        <f t="shared" si="0"/>
        <v>0.07498824742268043</v>
      </c>
    </row>
    <row r="18" spans="1:8" s="13" customFormat="1" ht="39" customHeight="1">
      <c r="A18" s="16" t="s">
        <v>629</v>
      </c>
      <c r="B18" s="48" t="s">
        <v>677</v>
      </c>
      <c r="C18" s="16" t="s">
        <v>300</v>
      </c>
      <c r="D18" s="16">
        <v>9700</v>
      </c>
      <c r="E18" s="45" t="s">
        <v>494</v>
      </c>
      <c r="F18" s="16">
        <v>1</v>
      </c>
      <c r="G18" s="26">
        <f>'Przykładowe materiały - ceny'!E136</f>
        <v>66.126</v>
      </c>
      <c r="H18" s="26">
        <f t="shared" si="0"/>
        <v>0.0068171134020618565</v>
      </c>
    </row>
    <row r="19" spans="1:8" s="13" customFormat="1" ht="37.2" customHeight="1">
      <c r="A19" s="16" t="s">
        <v>630</v>
      </c>
      <c r="B19" s="48" t="s">
        <v>678</v>
      </c>
      <c r="C19" s="16" t="s">
        <v>300</v>
      </c>
      <c r="D19" s="16">
        <v>9700</v>
      </c>
      <c r="E19" s="45" t="s">
        <v>494</v>
      </c>
      <c r="F19" s="16">
        <v>12</v>
      </c>
      <c r="G19" s="26">
        <f>'Przykładowe materiały - ceny'!E137</f>
        <v>264.504</v>
      </c>
      <c r="H19" s="26">
        <f t="shared" si="0"/>
        <v>0.3272214432989691</v>
      </c>
    </row>
    <row r="20" spans="1:8" s="13" customFormat="1" ht="38.4" customHeight="1">
      <c r="A20" s="16" t="s">
        <v>631</v>
      </c>
      <c r="B20" s="48" t="s">
        <v>679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ceny'!E138</f>
        <v>414.67800000000005</v>
      </c>
      <c r="H20" s="26">
        <f t="shared" si="0"/>
        <v>0.08550061855670105</v>
      </c>
    </row>
    <row r="21" spans="1:8" s="13" customFormat="1" ht="41.4" customHeight="1">
      <c r="A21" s="16" t="s">
        <v>632</v>
      </c>
      <c r="B21" s="48" t="s">
        <v>680</v>
      </c>
      <c r="C21" s="16" t="s">
        <v>300</v>
      </c>
      <c r="D21" s="16">
        <v>9700</v>
      </c>
      <c r="E21" s="45" t="s">
        <v>494</v>
      </c>
      <c r="F21" s="16">
        <v>2</v>
      </c>
      <c r="G21" s="26">
        <f>'Przykładowe materiały - ceny'!E139</f>
        <v>414.67800000000005</v>
      </c>
      <c r="H21" s="26">
        <f t="shared" si="0"/>
        <v>0.08550061855670105</v>
      </c>
    </row>
    <row r="22" spans="1:8" s="13" customFormat="1" ht="31.8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30.6" customHeight="1">
      <c r="A23" s="22" t="s">
        <v>178</v>
      </c>
      <c r="B23" s="23"/>
      <c r="C23" s="23"/>
      <c r="D23" s="23"/>
      <c r="E23" s="23"/>
      <c r="F23" s="23"/>
      <c r="G23" s="23"/>
      <c r="H23" s="35">
        <f>SUM(H8:H22)</f>
        <v>10.946123625984034</v>
      </c>
    </row>
    <row r="32" ht="15">
      <c r="A32" s="7" t="s">
        <v>159</v>
      </c>
    </row>
    <row r="33" spans="1:3" ht="18.6" customHeight="1">
      <c r="A33" s="7" t="s">
        <v>182</v>
      </c>
      <c r="B33" s="21" t="s">
        <v>180</v>
      </c>
      <c r="C33" s="21" t="s">
        <v>181</v>
      </c>
    </row>
    <row r="34" spans="1:3" ht="18.6" customHeight="1">
      <c r="A34" s="8" t="s">
        <v>160</v>
      </c>
      <c r="B34" s="9">
        <f>'Przykładowe stawki wynagrodzeń'!E12</f>
        <v>46.195639765624996</v>
      </c>
      <c r="C34" s="9">
        <f>B34/60</f>
        <v>0.7699273294270833</v>
      </c>
    </row>
    <row r="35" spans="1:3" ht="18.6" customHeight="1">
      <c r="A35" s="10" t="s">
        <v>161</v>
      </c>
      <c r="B35" s="11">
        <f>'Przykładowe stawki wynagrodzeń'!E16</f>
        <v>34.545742080208335</v>
      </c>
      <c r="C35" s="11">
        <f aca="true" t="shared" si="1" ref="C35:C36">B35/60</f>
        <v>0.5757623680034722</v>
      </c>
    </row>
    <row r="36" spans="1:3" ht="18.6" customHeight="1">
      <c r="A36" s="8" t="s">
        <v>162</v>
      </c>
      <c r="B36" s="11">
        <f>'Przykładowe stawki wynagrodzeń'!E19</f>
        <v>26.306730143750002</v>
      </c>
      <c r="C36" s="11">
        <f t="shared" si="1"/>
        <v>0.43844550239583335</v>
      </c>
    </row>
    <row r="37" spans="1:3" ht="28.2" customHeight="1">
      <c r="A37" s="10" t="s">
        <v>198</v>
      </c>
      <c r="B37" s="11">
        <f>'Przykładowe stawki wynagrodzeń'!E17</f>
        <v>43.283165344270834</v>
      </c>
      <c r="C37" s="11">
        <f>B37/60</f>
        <v>0.7213860890711806</v>
      </c>
    </row>
    <row r="38" ht="25.8" customHeight="1"/>
    <row r="39" spans="1:7" ht="21" customHeight="1">
      <c r="A39" s="130" t="s">
        <v>304</v>
      </c>
      <c r="B39" s="131"/>
      <c r="C39" s="131"/>
      <c r="D39" s="131"/>
      <c r="E39" s="131"/>
      <c r="F39" s="131"/>
      <c r="G39" s="34"/>
    </row>
    <row r="40" spans="1:7" ht="21" customHeight="1">
      <c r="A40" s="127" t="s">
        <v>285</v>
      </c>
      <c r="B40" s="127"/>
      <c r="C40" s="127"/>
      <c r="D40" s="127"/>
      <c r="E40" s="34"/>
      <c r="F40" s="34"/>
      <c r="G40" s="34"/>
    </row>
    <row r="41" spans="1:7" s="13" customFormat="1" ht="42" customHeight="1">
      <c r="A41" s="15" t="s">
        <v>197</v>
      </c>
      <c r="B41" s="15" t="s">
        <v>166</v>
      </c>
      <c r="C41" s="15" t="s">
        <v>167</v>
      </c>
      <c r="D41" s="15" t="s">
        <v>168</v>
      </c>
      <c r="E41" s="15" t="s">
        <v>169</v>
      </c>
      <c r="F41" s="15" t="s">
        <v>170</v>
      </c>
      <c r="G41" s="15" t="s">
        <v>171</v>
      </c>
    </row>
    <row r="42" spans="1:7" s="13" customFormat="1" ht="15" customHeight="1">
      <c r="A42" s="29"/>
      <c r="B42" s="5" t="s">
        <v>172</v>
      </c>
      <c r="C42" s="5" t="s">
        <v>173</v>
      </c>
      <c r="D42" s="5" t="s">
        <v>174</v>
      </c>
      <c r="E42" s="5" t="s">
        <v>175</v>
      </c>
      <c r="F42" s="5" t="s">
        <v>176</v>
      </c>
      <c r="G42" s="30" t="s">
        <v>177</v>
      </c>
    </row>
    <row r="43" spans="1:7" s="13" customFormat="1" ht="29.4" customHeight="1">
      <c r="A43" s="125" t="s">
        <v>284</v>
      </c>
      <c r="B43" s="25" t="str">
        <f>A35</f>
        <v>starszy technik diagnostyki laboratoryjnej</v>
      </c>
      <c r="C43" s="32">
        <v>45</v>
      </c>
      <c r="D43" s="17" t="s">
        <v>179</v>
      </c>
      <c r="E43" s="32">
        <v>10</v>
      </c>
      <c r="F43" s="27">
        <f>C35</f>
        <v>0.5757623680034722</v>
      </c>
      <c r="G43" s="27">
        <f>(E43/C43)*F43</f>
        <v>0.1279471928896605</v>
      </c>
    </row>
    <row r="44" spans="1:7" s="13" customFormat="1" ht="29.4" customHeight="1">
      <c r="A44" s="126"/>
      <c r="B44" s="25" t="str">
        <f>A36</f>
        <v>pomoc laboratoryjna</v>
      </c>
      <c r="C44" s="32">
        <v>45</v>
      </c>
      <c r="D44" s="17" t="s">
        <v>179</v>
      </c>
      <c r="E44" s="32">
        <v>10</v>
      </c>
      <c r="F44" s="27">
        <f>C36</f>
        <v>0.43844550239583335</v>
      </c>
      <c r="G44" s="27">
        <f>(E44/C44)*F44</f>
        <v>0.09743233386574074</v>
      </c>
    </row>
    <row r="45" spans="1:7" s="13" customFormat="1" ht="78" customHeight="1">
      <c r="A45" s="33" t="s">
        <v>283</v>
      </c>
      <c r="B45" s="17" t="str">
        <f>A35</f>
        <v>starszy technik diagnostyki laboratoryjnej</v>
      </c>
      <c r="C45" s="16">
        <v>150</v>
      </c>
      <c r="D45" s="17" t="s">
        <v>179</v>
      </c>
      <c r="E45" s="16">
        <v>120</v>
      </c>
      <c r="F45" s="26">
        <f>C35</f>
        <v>0.5757623680034722</v>
      </c>
      <c r="G45" s="26">
        <f>(E45/C45)*F45</f>
        <v>0.46060989440277783</v>
      </c>
    </row>
    <row r="46" spans="1:7" s="13" customFormat="1" ht="22.95" customHeight="1">
      <c r="A46" s="24" t="s">
        <v>192</v>
      </c>
      <c r="B46" s="17" t="str">
        <f>A34</f>
        <v>diagnosta laboratoryjny</v>
      </c>
      <c r="C46" s="16">
        <v>13</v>
      </c>
      <c r="D46" s="17" t="s">
        <v>179</v>
      </c>
      <c r="E46" s="16">
        <v>40</v>
      </c>
      <c r="F46" s="26">
        <f>C34</f>
        <v>0.7699273294270833</v>
      </c>
      <c r="G46" s="26">
        <f aca="true" t="shared" si="2" ref="G46:G54">(E46/C46)*F46</f>
        <v>2.3690071674679487</v>
      </c>
    </row>
    <row r="47" spans="1:7" s="13" customFormat="1" ht="22.95" customHeight="1">
      <c r="A47" s="132" t="s">
        <v>286</v>
      </c>
      <c r="B47" s="17" t="str">
        <f>A34</f>
        <v>diagnosta laboratoryjny</v>
      </c>
      <c r="C47" s="16">
        <v>45</v>
      </c>
      <c r="D47" s="17" t="s">
        <v>179</v>
      </c>
      <c r="E47" s="16">
        <v>10</v>
      </c>
      <c r="F47" s="26">
        <f>C34</f>
        <v>0.7699273294270833</v>
      </c>
      <c r="G47" s="26">
        <f t="shared" si="2"/>
        <v>0.1710949620949074</v>
      </c>
    </row>
    <row r="48" spans="1:7" s="13" customFormat="1" ht="28.2" customHeight="1">
      <c r="A48" s="126"/>
      <c r="B48" s="17" t="str">
        <f>A35</f>
        <v>starszy technik diagnostyki laboratoryjnej</v>
      </c>
      <c r="C48" s="16">
        <v>45</v>
      </c>
      <c r="D48" s="17" t="s">
        <v>179</v>
      </c>
      <c r="E48" s="16">
        <v>10</v>
      </c>
      <c r="F48" s="26">
        <f>C35</f>
        <v>0.5757623680034722</v>
      </c>
      <c r="G48" s="26">
        <f t="shared" si="2"/>
        <v>0.1279471928896605</v>
      </c>
    </row>
    <row r="49" spans="1:7" s="13" customFormat="1" ht="22.95" customHeight="1">
      <c r="A49" s="24" t="s">
        <v>287</v>
      </c>
      <c r="B49" s="17" t="str">
        <f>A34</f>
        <v>diagnosta laboratoryjny</v>
      </c>
      <c r="C49" s="16">
        <v>13</v>
      </c>
      <c r="D49" s="17" t="s">
        <v>179</v>
      </c>
      <c r="E49" s="16">
        <v>20</v>
      </c>
      <c r="F49" s="26">
        <f>C34</f>
        <v>0.7699273294270833</v>
      </c>
      <c r="G49" s="26">
        <f t="shared" si="2"/>
        <v>1.1845035837339744</v>
      </c>
    </row>
    <row r="50" spans="1:7" s="13" customFormat="1" ht="30.6" customHeight="1">
      <c r="A50" s="125" t="s">
        <v>288</v>
      </c>
      <c r="B50" s="17" t="str">
        <f>A35</f>
        <v>starszy technik diagnostyki laboratoryjnej</v>
      </c>
      <c r="C50" s="16">
        <v>45</v>
      </c>
      <c r="D50" s="17" t="s">
        <v>179</v>
      </c>
      <c r="E50" s="16">
        <v>15</v>
      </c>
      <c r="F50" s="26">
        <f>C35</f>
        <v>0.5757623680034722</v>
      </c>
      <c r="G50" s="26">
        <f t="shared" si="2"/>
        <v>0.19192078933449075</v>
      </c>
    </row>
    <row r="51" spans="1:7" s="13" customFormat="1" ht="30.6" customHeight="1">
      <c r="A51" s="126"/>
      <c r="B51" s="17" t="str">
        <f>A36</f>
        <v>pomoc laboratoryjna</v>
      </c>
      <c r="C51" s="16">
        <v>45</v>
      </c>
      <c r="D51" s="17" t="s">
        <v>179</v>
      </c>
      <c r="E51" s="16">
        <v>15</v>
      </c>
      <c r="F51" s="26">
        <f>C36</f>
        <v>0.43844550239583335</v>
      </c>
      <c r="G51" s="26">
        <f t="shared" si="2"/>
        <v>0.1461485007986111</v>
      </c>
    </row>
    <row r="52" spans="1:7" s="13" customFormat="1" ht="48" customHeight="1">
      <c r="A52" s="37" t="s">
        <v>289</v>
      </c>
      <c r="B52" s="17" t="str">
        <f>A37</f>
        <v>średnia stawka; diagnosta laboratoryjny/technik diagnostyki laboratoryjnej</v>
      </c>
      <c r="C52" s="16">
        <v>225</v>
      </c>
      <c r="D52" s="17" t="s">
        <v>179</v>
      </c>
      <c r="E52" s="16">
        <v>45</v>
      </c>
      <c r="F52" s="26">
        <f>C37</f>
        <v>0.7213860890711806</v>
      </c>
      <c r="G52" s="26">
        <f t="shared" si="2"/>
        <v>0.14427721781423614</v>
      </c>
    </row>
    <row r="53" spans="1:7" s="13" customFormat="1" ht="48.6" customHeight="1">
      <c r="A53" s="37" t="s">
        <v>302</v>
      </c>
      <c r="B53" s="17" t="str">
        <f>A37</f>
        <v>średnia stawka; diagnosta laboratoryjny/technik diagnostyki laboratoryjnej</v>
      </c>
      <c r="C53" s="16">
        <v>225</v>
      </c>
      <c r="D53" s="17" t="s">
        <v>179</v>
      </c>
      <c r="E53" s="16">
        <v>60</v>
      </c>
      <c r="F53" s="26">
        <f>C37</f>
        <v>0.7213860890711806</v>
      </c>
      <c r="G53" s="26">
        <f t="shared" si="2"/>
        <v>0.19236962375231484</v>
      </c>
    </row>
    <row r="54" spans="1:7" s="13" customFormat="1" ht="63.6" customHeight="1">
      <c r="A54" s="37" t="s">
        <v>303</v>
      </c>
      <c r="B54" s="17" t="str">
        <f>A37</f>
        <v>średnia stawka; diagnosta laboratoryjny/technik diagnostyki laboratoryjnej</v>
      </c>
      <c r="C54" s="16">
        <v>225</v>
      </c>
      <c r="D54" s="17" t="s">
        <v>179</v>
      </c>
      <c r="E54" s="16">
        <v>25</v>
      </c>
      <c r="F54" s="26">
        <f>C37</f>
        <v>0.7213860890711806</v>
      </c>
      <c r="G54" s="26">
        <f t="shared" si="2"/>
        <v>0.08015400989679784</v>
      </c>
    </row>
    <row r="55" spans="1:7" s="14" customFormat="1" ht="27.6" customHeight="1">
      <c r="A55" s="128" t="s">
        <v>178</v>
      </c>
      <c r="B55" s="129"/>
      <c r="C55" s="129"/>
      <c r="D55" s="129"/>
      <c r="E55" s="129"/>
      <c r="F55" s="129"/>
      <c r="G55" s="35">
        <f>SUM(G43:G54)</f>
        <v>5.29341246894112</v>
      </c>
    </row>
    <row r="58" spans="1:3" ht="27" customHeight="1">
      <c r="A58" s="134" t="s">
        <v>164</v>
      </c>
      <c r="B58" s="134"/>
      <c r="C58" s="18">
        <f>H23</f>
        <v>10.946123625984034</v>
      </c>
    </row>
    <row r="59" spans="1:3" ht="27" customHeight="1">
      <c r="A59" s="133" t="s">
        <v>165</v>
      </c>
      <c r="B59" s="133"/>
      <c r="C59" s="19">
        <f>G55</f>
        <v>5.29341246894112</v>
      </c>
    </row>
    <row r="60" spans="1:3" s="7" customFormat="1" ht="27" customHeight="1">
      <c r="A60" s="122" t="s">
        <v>163</v>
      </c>
      <c r="B60" s="122"/>
      <c r="C60" s="28">
        <f>SUM(C58:C59)</f>
        <v>16.239536094925153</v>
      </c>
    </row>
  </sheetData>
  <mergeCells count="10">
    <mergeCell ref="B1:E1"/>
    <mergeCell ref="A55:F55"/>
    <mergeCell ref="A60:B60"/>
    <mergeCell ref="A59:B59"/>
    <mergeCell ref="A58:B58"/>
    <mergeCell ref="A43:A44"/>
    <mergeCell ref="A50:A51"/>
    <mergeCell ref="A40:D40"/>
    <mergeCell ref="A47:A48"/>
    <mergeCell ref="A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67747-6EA3-4339-AD8A-488051F44C56}">
  <dimension ref="A1:H45"/>
  <sheetViews>
    <sheetView workbookViewId="0" topLeftCell="A1">
      <selection activeCell="H10" sqref="H10"/>
    </sheetView>
  </sheetViews>
  <sheetFormatPr defaultColWidth="9.140625" defaultRowHeight="15"/>
  <cols>
    <col min="1" max="1" width="41.28125" style="1" customWidth="1"/>
    <col min="2" max="2" width="27.00390625" style="1" customWidth="1"/>
    <col min="3" max="3" width="20.14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2" customHeight="1">
      <c r="A1" s="7" t="s">
        <v>156</v>
      </c>
      <c r="B1" s="121" t="s">
        <v>27</v>
      </c>
      <c r="C1" s="121"/>
      <c r="D1" s="121"/>
    </row>
    <row r="2" spans="1:2" ht="19.2" customHeight="1">
      <c r="A2" s="7" t="s">
        <v>157</v>
      </c>
      <c r="B2" s="7" t="s">
        <v>26</v>
      </c>
    </row>
    <row r="4" ht="15">
      <c r="A4" s="7" t="s">
        <v>158</v>
      </c>
    </row>
    <row r="6" spans="1:8" s="13" customFormat="1" ht="7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1.8" customHeight="1">
      <c r="A8" s="16" t="s">
        <v>336</v>
      </c>
      <c r="B8" s="50" t="s">
        <v>797</v>
      </c>
      <c r="C8" s="50" t="s">
        <v>298</v>
      </c>
      <c r="D8" s="16">
        <v>76</v>
      </c>
      <c r="E8" s="16" t="s">
        <v>492</v>
      </c>
      <c r="F8" s="16">
        <v>1</v>
      </c>
      <c r="G8" s="26">
        <f>'Przykładowe materiały - ceny'!E10</f>
        <v>1220.3028</v>
      </c>
      <c r="H8" s="26">
        <f>(F8/D8)*G8</f>
        <v>16.056615789473682</v>
      </c>
    </row>
    <row r="9" spans="1:8" s="13" customFormat="1" ht="34.2" customHeight="1">
      <c r="A9" s="16"/>
      <c r="B9" s="16" t="s">
        <v>507</v>
      </c>
      <c r="C9" s="16" t="s">
        <v>498</v>
      </c>
      <c r="D9" s="16"/>
      <c r="E9" s="16"/>
      <c r="F9" s="16"/>
      <c r="G9" s="26"/>
      <c r="H9" s="26">
        <f>'Przykładowe mat. wspólne-ceny '!H19</f>
        <v>0.1940240342857143</v>
      </c>
    </row>
    <row r="10" spans="1:8" s="14" customFormat="1" ht="25.8" customHeight="1">
      <c r="A10" s="22" t="s">
        <v>178</v>
      </c>
      <c r="B10" s="23"/>
      <c r="C10" s="23"/>
      <c r="D10" s="23"/>
      <c r="E10" s="23"/>
      <c r="F10" s="23"/>
      <c r="G10" s="23"/>
      <c r="H10" s="35">
        <f>SUM(H8:H9)</f>
        <v>16.250639823759396</v>
      </c>
    </row>
    <row r="19" ht="15">
      <c r="A19" s="7" t="s">
        <v>159</v>
      </c>
    </row>
    <row r="20" spans="1:3" ht="18.6" customHeight="1">
      <c r="A20" s="7" t="s">
        <v>182</v>
      </c>
      <c r="B20" s="21" t="s">
        <v>180</v>
      </c>
      <c r="C20" s="21" t="s">
        <v>181</v>
      </c>
    </row>
    <row r="21" spans="1:3" ht="18.6" customHeight="1">
      <c r="A21" s="8" t="s">
        <v>160</v>
      </c>
      <c r="B21" s="9">
        <f>'Przykładowe stawki wynagrodzeń'!E12</f>
        <v>46.195639765624996</v>
      </c>
      <c r="C21" s="9">
        <f>B21/60</f>
        <v>0.7699273294270833</v>
      </c>
    </row>
    <row r="22" spans="1:3" ht="18.6" customHeight="1">
      <c r="A22" s="10" t="s">
        <v>161</v>
      </c>
      <c r="B22" s="11">
        <f>'Przykładowe stawki wynagrodzeń'!E16</f>
        <v>34.545742080208335</v>
      </c>
      <c r="C22" s="11">
        <f aca="true" t="shared" si="0" ref="C22:C23">B22/60</f>
        <v>0.5757623680034722</v>
      </c>
    </row>
    <row r="23" spans="1:3" ht="18.6" customHeight="1">
      <c r="A23" s="8" t="s">
        <v>162</v>
      </c>
      <c r="B23" s="11">
        <f>'Przykładowe stawki wynagrodzeń'!E19</f>
        <v>26.306730143750002</v>
      </c>
      <c r="C23" s="11">
        <f t="shared" si="0"/>
        <v>0.43844550239583335</v>
      </c>
    </row>
    <row r="24" spans="1:3" ht="28.2" customHeight="1">
      <c r="A24" s="10" t="s">
        <v>198</v>
      </c>
      <c r="B24" s="11">
        <f>'Przykładowe stawki wynagrodzeń'!E17</f>
        <v>43.283165344270834</v>
      </c>
      <c r="C24" s="11">
        <f>B24/60</f>
        <v>0.7213860890711806</v>
      </c>
    </row>
    <row r="25" ht="25.8" customHeight="1"/>
    <row r="26" ht="25.8" customHeight="1"/>
    <row r="27" spans="1:7" ht="21" customHeight="1">
      <c r="A27" s="127" t="s">
        <v>324</v>
      </c>
      <c r="B27" s="127"/>
      <c r="C27" s="127"/>
      <c r="D27" s="127"/>
      <c r="E27" s="34"/>
      <c r="F27" s="34"/>
      <c r="G27" s="34"/>
    </row>
    <row r="28" spans="1:7" s="13" customFormat="1" ht="42" customHeight="1">
      <c r="A28" s="15" t="s">
        <v>197</v>
      </c>
      <c r="B28" s="15" t="s">
        <v>166</v>
      </c>
      <c r="C28" s="15" t="s">
        <v>167</v>
      </c>
      <c r="D28" s="15" t="s">
        <v>168</v>
      </c>
      <c r="E28" s="15" t="s">
        <v>169</v>
      </c>
      <c r="F28" s="15" t="s">
        <v>170</v>
      </c>
      <c r="G28" s="15" t="s">
        <v>171</v>
      </c>
    </row>
    <row r="29" spans="1:7" s="13" customFormat="1" ht="15" customHeight="1">
      <c r="A29" s="29"/>
      <c r="B29" s="5" t="s">
        <v>172</v>
      </c>
      <c r="C29" s="5" t="s">
        <v>173</v>
      </c>
      <c r="D29" s="5" t="s">
        <v>174</v>
      </c>
      <c r="E29" s="5" t="s">
        <v>175</v>
      </c>
      <c r="F29" s="5" t="s">
        <v>176</v>
      </c>
      <c r="G29" s="30" t="s">
        <v>177</v>
      </c>
    </row>
    <row r="30" spans="1:7" s="13" customFormat="1" ht="29.4" customHeight="1">
      <c r="A30" s="125" t="s">
        <v>284</v>
      </c>
      <c r="B30" s="25" t="str">
        <f>A22</f>
        <v>starszy technik diagnostyki laboratoryjnej</v>
      </c>
      <c r="C30" s="32">
        <v>20</v>
      </c>
      <c r="D30" s="17" t="s">
        <v>179</v>
      </c>
      <c r="E30" s="32">
        <v>10</v>
      </c>
      <c r="F30" s="27">
        <f>C22</f>
        <v>0.5757623680034722</v>
      </c>
      <c r="G30" s="27">
        <f>(E30/C30)*F30</f>
        <v>0.2878811840017361</v>
      </c>
    </row>
    <row r="31" spans="1:7" s="13" customFormat="1" ht="29.4" customHeight="1">
      <c r="A31" s="126"/>
      <c r="B31" s="25" t="str">
        <f>A23</f>
        <v>pomoc laboratoryjna</v>
      </c>
      <c r="C31" s="32">
        <v>20</v>
      </c>
      <c r="D31" s="17" t="s">
        <v>179</v>
      </c>
      <c r="E31" s="32">
        <v>10</v>
      </c>
      <c r="F31" s="27">
        <f>C23</f>
        <v>0.43844550239583335</v>
      </c>
      <c r="G31" s="27">
        <f>(E31/C31)*F31</f>
        <v>0.21922275119791668</v>
      </c>
    </row>
    <row r="32" spans="1:7" s="13" customFormat="1" ht="75" customHeight="1">
      <c r="A32" s="31" t="s">
        <v>283</v>
      </c>
      <c r="B32" s="17" t="str">
        <f>A22</f>
        <v>starszy technik diagnostyki laboratoryjnej</v>
      </c>
      <c r="C32" s="16">
        <v>150</v>
      </c>
      <c r="D32" s="17" t="s">
        <v>179</v>
      </c>
      <c r="E32" s="16">
        <v>120</v>
      </c>
      <c r="F32" s="26">
        <f>C22</f>
        <v>0.5757623680034722</v>
      </c>
      <c r="G32" s="26">
        <f>(E32/C32)*F32</f>
        <v>0.46060989440277783</v>
      </c>
    </row>
    <row r="33" spans="1:7" s="13" customFormat="1" ht="22.95" customHeight="1">
      <c r="A33" s="37" t="s">
        <v>325</v>
      </c>
      <c r="B33" s="17" t="str">
        <f>A21</f>
        <v>diagnosta laboratoryjny</v>
      </c>
      <c r="C33" s="16">
        <v>20</v>
      </c>
      <c r="D33" s="17" t="s">
        <v>179</v>
      </c>
      <c r="E33" s="16">
        <v>75</v>
      </c>
      <c r="F33" s="26">
        <f>C21</f>
        <v>0.7699273294270833</v>
      </c>
      <c r="G33" s="26">
        <f>(E33/C33)*F33</f>
        <v>2.8872274853515623</v>
      </c>
    </row>
    <row r="34" spans="1:7" s="13" customFormat="1" ht="22.95" customHeight="1">
      <c r="A34" s="135" t="s">
        <v>326</v>
      </c>
      <c r="B34" s="17" t="str">
        <f>A21</f>
        <v>diagnosta laboratoryjny</v>
      </c>
      <c r="C34" s="16">
        <v>20</v>
      </c>
      <c r="D34" s="17" t="s">
        <v>179</v>
      </c>
      <c r="E34" s="16">
        <v>10</v>
      </c>
      <c r="F34" s="26">
        <f>C21</f>
        <v>0.7699273294270833</v>
      </c>
      <c r="G34" s="26">
        <f aca="true" t="shared" si="1" ref="G34:G39">(E34/C34)*F34</f>
        <v>0.38496366471354165</v>
      </c>
    </row>
    <row r="35" spans="1:7" s="13" customFormat="1" ht="28.2" customHeight="1">
      <c r="A35" s="126"/>
      <c r="B35" s="17" t="str">
        <f>A22</f>
        <v>starszy technik diagnostyki laboratoryjnej</v>
      </c>
      <c r="C35" s="16">
        <v>20</v>
      </c>
      <c r="D35" s="17" t="s">
        <v>179</v>
      </c>
      <c r="E35" s="16">
        <v>10</v>
      </c>
      <c r="F35" s="26">
        <f>C22</f>
        <v>0.5757623680034722</v>
      </c>
      <c r="G35" s="26">
        <f t="shared" si="1"/>
        <v>0.2878811840017361</v>
      </c>
    </row>
    <row r="36" spans="1:7" s="13" customFormat="1" ht="28.2" customHeight="1">
      <c r="A36" s="37" t="s">
        <v>327</v>
      </c>
      <c r="B36" s="17" t="str">
        <f>A21</f>
        <v>diagnosta laboratoryjny</v>
      </c>
      <c r="C36" s="16">
        <v>20</v>
      </c>
      <c r="D36" s="17" t="s">
        <v>179</v>
      </c>
      <c r="E36" s="16">
        <v>35</v>
      </c>
      <c r="F36" s="26">
        <f>C21</f>
        <v>0.7699273294270833</v>
      </c>
      <c r="G36" s="26">
        <f t="shared" si="1"/>
        <v>1.3473728264973959</v>
      </c>
    </row>
    <row r="37" spans="1:7" s="13" customFormat="1" ht="22.95" customHeight="1">
      <c r="A37" s="37" t="s">
        <v>328</v>
      </c>
      <c r="B37" s="17" t="str">
        <f>A21</f>
        <v>diagnosta laboratoryjny</v>
      </c>
      <c r="C37" s="16">
        <v>1</v>
      </c>
      <c r="D37" s="17" t="s">
        <v>179</v>
      </c>
      <c r="E37" s="16">
        <v>2</v>
      </c>
      <c r="F37" s="26">
        <f>C21</f>
        <v>0.7699273294270833</v>
      </c>
      <c r="G37" s="26">
        <f t="shared" si="1"/>
        <v>1.5398546588541666</v>
      </c>
    </row>
    <row r="38" spans="1:7" s="13" customFormat="1" ht="30.6" customHeight="1">
      <c r="A38" s="135" t="s">
        <v>329</v>
      </c>
      <c r="B38" s="17" t="str">
        <f>A22</f>
        <v>starszy technik diagnostyki laboratoryjnej</v>
      </c>
      <c r="C38" s="16">
        <v>20</v>
      </c>
      <c r="D38" s="17" t="s">
        <v>179</v>
      </c>
      <c r="E38" s="16">
        <v>15</v>
      </c>
      <c r="F38" s="26">
        <f>C22</f>
        <v>0.5757623680034722</v>
      </c>
      <c r="G38" s="26">
        <f t="shared" si="1"/>
        <v>0.4318217760026042</v>
      </c>
    </row>
    <row r="39" spans="1:7" s="13" customFormat="1" ht="30.6" customHeight="1">
      <c r="A39" s="126"/>
      <c r="B39" s="17" t="str">
        <f>A23</f>
        <v>pomoc laboratoryjna</v>
      </c>
      <c r="C39" s="16">
        <v>20</v>
      </c>
      <c r="D39" s="17" t="s">
        <v>179</v>
      </c>
      <c r="E39" s="16">
        <v>15</v>
      </c>
      <c r="F39" s="26">
        <f>C23</f>
        <v>0.43844550239583335</v>
      </c>
      <c r="G39" s="26">
        <f t="shared" si="1"/>
        <v>0.328834126796875</v>
      </c>
    </row>
    <row r="40" spans="1:7" s="14" customFormat="1" ht="27.6" customHeight="1">
      <c r="A40" s="128" t="s">
        <v>178</v>
      </c>
      <c r="B40" s="129"/>
      <c r="C40" s="129"/>
      <c r="D40" s="129"/>
      <c r="E40" s="129"/>
      <c r="F40" s="129"/>
      <c r="G40" s="35">
        <f>SUM(G30:G39)</f>
        <v>8.175669551820313</v>
      </c>
    </row>
    <row r="43" spans="1:3" ht="27" customHeight="1">
      <c r="A43" s="134" t="s">
        <v>164</v>
      </c>
      <c r="B43" s="134"/>
      <c r="C43" s="18">
        <f>H10</f>
        <v>16.250639823759396</v>
      </c>
    </row>
    <row r="44" spans="1:3" ht="27" customHeight="1">
      <c r="A44" s="133" t="s">
        <v>165</v>
      </c>
      <c r="B44" s="133"/>
      <c r="C44" s="19">
        <f>G40</f>
        <v>8.175669551820313</v>
      </c>
    </row>
    <row r="45" spans="1:3" s="7" customFormat="1" ht="27" customHeight="1">
      <c r="A45" s="122" t="s">
        <v>163</v>
      </c>
      <c r="B45" s="122"/>
      <c r="C45" s="28">
        <f>SUM(C43:C44)</f>
        <v>24.42630937557971</v>
      </c>
    </row>
  </sheetData>
  <mergeCells count="9">
    <mergeCell ref="B1:D1"/>
    <mergeCell ref="A45:B45"/>
    <mergeCell ref="A44:B44"/>
    <mergeCell ref="A43:B43"/>
    <mergeCell ref="A30:A31"/>
    <mergeCell ref="A34:A35"/>
    <mergeCell ref="A27:D27"/>
    <mergeCell ref="A38:A39"/>
    <mergeCell ref="A40:F4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F9277-0B7C-4933-B30E-E9AC8D46A70E}">
  <dimension ref="A1:H44"/>
  <sheetViews>
    <sheetView workbookViewId="0" topLeftCell="A1">
      <selection activeCell="H10" sqref="H10"/>
    </sheetView>
  </sheetViews>
  <sheetFormatPr defaultColWidth="9.140625" defaultRowHeight="15"/>
  <cols>
    <col min="1" max="1" width="41.28125" style="1" customWidth="1"/>
    <col min="2" max="2" width="27.00390625" style="1" customWidth="1"/>
    <col min="3" max="3" width="20.0039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12" t="s">
        <v>29</v>
      </c>
    </row>
    <row r="2" spans="1:2" ht="19.2" customHeight="1">
      <c r="A2" s="7" t="s">
        <v>157</v>
      </c>
      <c r="B2" s="7" t="s">
        <v>28</v>
      </c>
    </row>
    <row r="4" ht="15">
      <c r="A4" s="7" t="s">
        <v>158</v>
      </c>
    </row>
    <row r="6" spans="1:8" s="13" customFormat="1" ht="7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5.4" customHeight="1">
      <c r="A8" s="16" t="s">
        <v>337</v>
      </c>
      <c r="B8" s="50" t="s">
        <v>796</v>
      </c>
      <c r="C8" s="16" t="s">
        <v>298</v>
      </c>
      <c r="D8" s="16">
        <v>80</v>
      </c>
      <c r="E8" s="16" t="s">
        <v>492</v>
      </c>
      <c r="F8" s="16">
        <v>1</v>
      </c>
      <c r="G8" s="26">
        <f>'Przykładowe materiały - ceny'!E11</f>
        <v>2082.0240000000003</v>
      </c>
      <c r="H8" s="26">
        <f>(F8/D8)*G8</f>
        <v>26.025300000000005</v>
      </c>
    </row>
    <row r="9" spans="1:8" s="13" customFormat="1" ht="34.2" customHeight="1">
      <c r="A9" s="16"/>
      <c r="B9" s="16" t="s">
        <v>507</v>
      </c>
      <c r="C9" s="16" t="s">
        <v>498</v>
      </c>
      <c r="D9" s="16"/>
      <c r="E9" s="16"/>
      <c r="F9" s="16"/>
      <c r="G9" s="26"/>
      <c r="H9" s="26">
        <f>'Przykładowe mat. wspólne-ceny '!H19</f>
        <v>0.1940240342857143</v>
      </c>
    </row>
    <row r="10" spans="1:8" s="14" customFormat="1" ht="27" customHeight="1">
      <c r="A10" s="22" t="s">
        <v>178</v>
      </c>
      <c r="B10" s="23"/>
      <c r="C10" s="23"/>
      <c r="D10" s="23"/>
      <c r="E10" s="23"/>
      <c r="F10" s="23"/>
      <c r="G10" s="23"/>
      <c r="H10" s="35">
        <f>SUM(H8:H9)</f>
        <v>26.21932403428572</v>
      </c>
    </row>
    <row r="17" ht="15">
      <c r="A17" s="7" t="s">
        <v>159</v>
      </c>
    </row>
    <row r="18" spans="1:3" ht="18.6" customHeight="1">
      <c r="A18" s="7" t="s">
        <v>182</v>
      </c>
      <c r="B18" s="21" t="s">
        <v>180</v>
      </c>
      <c r="C18" s="21" t="s">
        <v>181</v>
      </c>
    </row>
    <row r="19" spans="1:3" ht="18.6" customHeight="1">
      <c r="A19" s="8" t="s">
        <v>160</v>
      </c>
      <c r="B19" s="9">
        <f>'Przykładowe stawki wynagrodzeń'!E12</f>
        <v>46.195639765624996</v>
      </c>
      <c r="C19" s="9">
        <f>B19/60</f>
        <v>0.7699273294270833</v>
      </c>
    </row>
    <row r="20" spans="1:3" ht="18.6" customHeight="1">
      <c r="A20" s="10" t="s">
        <v>161</v>
      </c>
      <c r="B20" s="11">
        <f>'Przykładowe stawki wynagrodzeń'!E16</f>
        <v>34.545742080208335</v>
      </c>
      <c r="C20" s="11">
        <f aca="true" t="shared" si="0" ref="C20:C21">B20/60</f>
        <v>0.5757623680034722</v>
      </c>
    </row>
    <row r="21" spans="1:3" ht="18.6" customHeight="1">
      <c r="A21" s="8" t="s">
        <v>162</v>
      </c>
      <c r="B21" s="11">
        <f>'Przykładowe stawki wynagrodzeń'!E19</f>
        <v>26.306730143750002</v>
      </c>
      <c r="C21" s="11">
        <f t="shared" si="0"/>
        <v>0.43844550239583335</v>
      </c>
    </row>
    <row r="22" spans="1:3" ht="28.2" customHeight="1">
      <c r="A22" s="10" t="s">
        <v>198</v>
      </c>
      <c r="B22" s="11">
        <f>'Przykładowe stawki wynagrodzeń'!E17</f>
        <v>43.283165344270834</v>
      </c>
      <c r="C22" s="11">
        <f>B22/60</f>
        <v>0.7213860890711806</v>
      </c>
    </row>
    <row r="23" ht="25.8" customHeight="1"/>
    <row r="24" ht="25.8" customHeight="1"/>
    <row r="25" spans="1:7" ht="21" customHeight="1">
      <c r="A25" s="127" t="s">
        <v>323</v>
      </c>
      <c r="B25" s="127"/>
      <c r="C25" s="127"/>
      <c r="D25" s="127"/>
      <c r="E25" s="34"/>
      <c r="F25" s="34"/>
      <c r="G25" s="34"/>
    </row>
    <row r="26" spans="1:7" s="13" customFormat="1" ht="42" customHeight="1">
      <c r="A26" s="15" t="s">
        <v>197</v>
      </c>
      <c r="B26" s="15" t="s">
        <v>166</v>
      </c>
      <c r="C26" s="15" t="s">
        <v>167</v>
      </c>
      <c r="D26" s="15" t="s">
        <v>168</v>
      </c>
      <c r="E26" s="15" t="s">
        <v>169</v>
      </c>
      <c r="F26" s="15" t="s">
        <v>170</v>
      </c>
      <c r="G26" s="15" t="s">
        <v>171</v>
      </c>
    </row>
    <row r="27" spans="1:7" s="13" customFormat="1" ht="15" customHeight="1">
      <c r="A27" s="29"/>
      <c r="B27" s="5" t="s">
        <v>172</v>
      </c>
      <c r="C27" s="5" t="s">
        <v>173</v>
      </c>
      <c r="D27" s="5" t="s">
        <v>174</v>
      </c>
      <c r="E27" s="5" t="s">
        <v>175</v>
      </c>
      <c r="F27" s="5" t="s">
        <v>176</v>
      </c>
      <c r="G27" s="30" t="s">
        <v>177</v>
      </c>
    </row>
    <row r="28" spans="1:7" s="13" customFormat="1" ht="29.4" customHeight="1">
      <c r="A28" s="125" t="s">
        <v>284</v>
      </c>
      <c r="B28" s="25" t="str">
        <f>A20</f>
        <v>starszy technik diagnostyki laboratoryjnej</v>
      </c>
      <c r="C28" s="32">
        <v>24</v>
      </c>
      <c r="D28" s="17" t="s">
        <v>179</v>
      </c>
      <c r="E28" s="32">
        <v>10</v>
      </c>
      <c r="F28" s="27">
        <f>C20</f>
        <v>0.5757623680034722</v>
      </c>
      <c r="G28" s="27">
        <f>(E28/C28)*F28</f>
        <v>0.23990098666811344</v>
      </c>
    </row>
    <row r="29" spans="1:7" s="13" customFormat="1" ht="29.4" customHeight="1">
      <c r="A29" s="126"/>
      <c r="B29" s="25" t="str">
        <f>A21</f>
        <v>pomoc laboratoryjna</v>
      </c>
      <c r="C29" s="32">
        <v>24</v>
      </c>
      <c r="D29" s="17" t="s">
        <v>179</v>
      </c>
      <c r="E29" s="32">
        <v>10</v>
      </c>
      <c r="F29" s="27">
        <f>C21</f>
        <v>0.43844550239583335</v>
      </c>
      <c r="G29" s="27">
        <f>(E29/C29)*F29</f>
        <v>0.1826856259982639</v>
      </c>
    </row>
    <row r="30" spans="1:7" s="13" customFormat="1" ht="75" customHeight="1">
      <c r="A30" s="31" t="s">
        <v>283</v>
      </c>
      <c r="B30" s="17" t="str">
        <f>A20</f>
        <v>starszy technik diagnostyki laboratoryjnej</v>
      </c>
      <c r="C30" s="16">
        <v>150</v>
      </c>
      <c r="D30" s="17" t="s">
        <v>179</v>
      </c>
      <c r="E30" s="16">
        <v>120</v>
      </c>
      <c r="F30" s="26">
        <f>C20</f>
        <v>0.5757623680034722</v>
      </c>
      <c r="G30" s="26">
        <f>(E30/C30)*F30</f>
        <v>0.46060989440277783</v>
      </c>
    </row>
    <row r="31" spans="1:7" s="13" customFormat="1" ht="34.2" customHeight="1">
      <c r="A31" s="33" t="s">
        <v>292</v>
      </c>
      <c r="B31" s="17" t="str">
        <f>A19</f>
        <v>diagnosta laboratoryjny</v>
      </c>
      <c r="C31" s="16">
        <v>24</v>
      </c>
      <c r="D31" s="17" t="s">
        <v>179</v>
      </c>
      <c r="E31" s="16">
        <v>80</v>
      </c>
      <c r="F31" s="26">
        <f>C19</f>
        <v>0.7699273294270833</v>
      </c>
      <c r="G31" s="26">
        <f>(E31/C31)*F31</f>
        <v>2.566424431423611</v>
      </c>
    </row>
    <row r="32" spans="1:7" s="13" customFormat="1" ht="22.95" customHeight="1">
      <c r="A32" s="33" t="s">
        <v>293</v>
      </c>
      <c r="B32" s="17" t="str">
        <f>A19</f>
        <v>diagnosta laboratoryjny</v>
      </c>
      <c r="C32" s="16">
        <v>24</v>
      </c>
      <c r="D32" s="17" t="s">
        <v>179</v>
      </c>
      <c r="E32" s="16">
        <v>105</v>
      </c>
      <c r="F32" s="26">
        <f>C19</f>
        <v>0.7699273294270833</v>
      </c>
      <c r="G32" s="26">
        <f>(E32/C32)*F32</f>
        <v>3.3684320662434897</v>
      </c>
    </row>
    <row r="33" spans="1:7" s="13" customFormat="1" ht="22.95" customHeight="1">
      <c r="A33" s="125" t="s">
        <v>294</v>
      </c>
      <c r="B33" s="17" t="str">
        <f>A19</f>
        <v>diagnosta laboratoryjny</v>
      </c>
      <c r="C33" s="16">
        <v>24</v>
      </c>
      <c r="D33" s="17" t="s">
        <v>179</v>
      </c>
      <c r="E33" s="16">
        <v>10</v>
      </c>
      <c r="F33" s="26">
        <f>C19</f>
        <v>0.7699273294270833</v>
      </c>
      <c r="G33" s="26">
        <f aca="true" t="shared" si="1" ref="G33:G38">(E33/C33)*F33</f>
        <v>0.3208030539279514</v>
      </c>
    </row>
    <row r="34" spans="1:7" s="13" customFormat="1" ht="28.2" customHeight="1">
      <c r="A34" s="126"/>
      <c r="B34" s="17" t="str">
        <f>A20</f>
        <v>starszy technik diagnostyki laboratoryjnej</v>
      </c>
      <c r="C34" s="16">
        <v>24</v>
      </c>
      <c r="D34" s="17" t="s">
        <v>179</v>
      </c>
      <c r="E34" s="16">
        <v>10</v>
      </c>
      <c r="F34" s="26">
        <f>C20</f>
        <v>0.5757623680034722</v>
      </c>
      <c r="G34" s="26">
        <f t="shared" si="1"/>
        <v>0.23990098666811344</v>
      </c>
    </row>
    <row r="35" spans="1:7" s="13" customFormat="1" ht="28.2" customHeight="1">
      <c r="A35" s="33" t="s">
        <v>295</v>
      </c>
      <c r="B35" s="17" t="str">
        <f>A19</f>
        <v>diagnosta laboratoryjny</v>
      </c>
      <c r="C35" s="16">
        <v>24</v>
      </c>
      <c r="D35" s="17" t="s">
        <v>179</v>
      </c>
      <c r="E35" s="16">
        <v>40</v>
      </c>
      <c r="F35" s="26">
        <f>C19</f>
        <v>0.7699273294270833</v>
      </c>
      <c r="G35" s="26">
        <f t="shared" si="1"/>
        <v>1.2832122157118055</v>
      </c>
    </row>
    <row r="36" spans="1:7" s="13" customFormat="1" ht="22.95" customHeight="1">
      <c r="A36" s="33" t="s">
        <v>296</v>
      </c>
      <c r="B36" s="17" t="str">
        <f>A19</f>
        <v>diagnosta laboratoryjny</v>
      </c>
      <c r="C36" s="16">
        <v>1</v>
      </c>
      <c r="D36" s="17" t="s">
        <v>179</v>
      </c>
      <c r="E36" s="16">
        <v>2</v>
      </c>
      <c r="F36" s="26">
        <f>C19</f>
        <v>0.7699273294270833</v>
      </c>
      <c r="G36" s="26">
        <f t="shared" si="1"/>
        <v>1.5398546588541666</v>
      </c>
    </row>
    <row r="37" spans="1:7" s="13" customFormat="1" ht="30.6" customHeight="1">
      <c r="A37" s="125" t="s">
        <v>297</v>
      </c>
      <c r="B37" s="17" t="str">
        <f>A20</f>
        <v>starszy technik diagnostyki laboratoryjnej</v>
      </c>
      <c r="C37" s="16">
        <v>24</v>
      </c>
      <c r="D37" s="17" t="s">
        <v>179</v>
      </c>
      <c r="E37" s="16">
        <v>15</v>
      </c>
      <c r="F37" s="26">
        <f>C20</f>
        <v>0.5757623680034722</v>
      </c>
      <c r="G37" s="26">
        <f t="shared" si="1"/>
        <v>0.35985148000217015</v>
      </c>
    </row>
    <row r="38" spans="1:7" s="13" customFormat="1" ht="30.6" customHeight="1">
      <c r="A38" s="126"/>
      <c r="B38" s="17" t="str">
        <f>A21</f>
        <v>pomoc laboratoryjna</v>
      </c>
      <c r="C38" s="16">
        <v>24</v>
      </c>
      <c r="D38" s="17" t="s">
        <v>179</v>
      </c>
      <c r="E38" s="16">
        <v>15</v>
      </c>
      <c r="F38" s="26">
        <f>C21</f>
        <v>0.43844550239583335</v>
      </c>
      <c r="G38" s="26">
        <f t="shared" si="1"/>
        <v>0.2740284389973958</v>
      </c>
    </row>
    <row r="39" spans="1:7" s="14" customFormat="1" ht="27.6" customHeight="1">
      <c r="A39" s="128" t="s">
        <v>178</v>
      </c>
      <c r="B39" s="129"/>
      <c r="C39" s="129"/>
      <c r="D39" s="129"/>
      <c r="E39" s="129"/>
      <c r="F39" s="129"/>
      <c r="G39" s="35">
        <f>SUM(G28:G38)</f>
        <v>10.83570383889786</v>
      </c>
    </row>
    <row r="42" spans="1:3" ht="27" customHeight="1">
      <c r="A42" s="134" t="s">
        <v>164</v>
      </c>
      <c r="B42" s="134"/>
      <c r="C42" s="18">
        <f>H10</f>
        <v>26.21932403428572</v>
      </c>
    </row>
    <row r="43" spans="1:3" ht="27" customHeight="1">
      <c r="A43" s="133" t="s">
        <v>165</v>
      </c>
      <c r="B43" s="133"/>
      <c r="C43" s="19">
        <f>G39</f>
        <v>10.83570383889786</v>
      </c>
    </row>
    <row r="44" spans="1:3" s="7" customFormat="1" ht="27" customHeight="1">
      <c r="A44" s="122" t="s">
        <v>163</v>
      </c>
      <c r="B44" s="122"/>
      <c r="C44" s="28">
        <f>SUM(C42:C43)</f>
        <v>37.055027873183576</v>
      </c>
    </row>
  </sheetData>
  <mergeCells count="8">
    <mergeCell ref="A25:D25"/>
    <mergeCell ref="A44:B44"/>
    <mergeCell ref="A43:B43"/>
    <mergeCell ref="A42:B42"/>
    <mergeCell ref="A28:A29"/>
    <mergeCell ref="A33:A34"/>
    <mergeCell ref="A37:A38"/>
    <mergeCell ref="A39:F3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F2800-7F7E-468E-9997-46C94B07A0B8}">
  <dimension ref="A1:H60"/>
  <sheetViews>
    <sheetView workbookViewId="0" topLeftCell="A7">
      <selection activeCell="B10" sqref="B10"/>
    </sheetView>
  </sheetViews>
  <sheetFormatPr defaultColWidth="9.140625" defaultRowHeight="15"/>
  <cols>
    <col min="1" max="1" width="41.28125" style="1" customWidth="1"/>
    <col min="2" max="2" width="28.140625" style="1" customWidth="1"/>
    <col min="3" max="3" width="20.57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12" t="s">
        <v>71</v>
      </c>
    </row>
    <row r="2" spans="1:2" ht="19.2" customHeight="1">
      <c r="A2" s="7" t="s">
        <v>157</v>
      </c>
      <c r="B2" s="7" t="s">
        <v>70</v>
      </c>
    </row>
    <row r="4" ht="15">
      <c r="A4" s="7" t="s">
        <v>158</v>
      </c>
    </row>
    <row r="6" spans="1:8" s="13" customFormat="1" ht="7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6.8" customHeight="1">
      <c r="A8" s="4" t="s">
        <v>345</v>
      </c>
      <c r="B8" s="4" t="s">
        <v>513</v>
      </c>
      <c r="C8" s="4" t="s">
        <v>298</v>
      </c>
      <c r="D8" s="16">
        <v>139</v>
      </c>
      <c r="E8" s="37" t="s">
        <v>492</v>
      </c>
      <c r="F8" s="16">
        <v>1</v>
      </c>
      <c r="G8" s="26">
        <f>'Przykładowe materiały - ceny'!E19</f>
        <v>1872.54</v>
      </c>
      <c r="H8" s="26">
        <f>(F8/D8)*G8</f>
        <v>13.471510791366907</v>
      </c>
    </row>
    <row r="9" spans="1:8" s="13" customFormat="1" ht="39.6" customHeight="1">
      <c r="A9" s="16" t="s">
        <v>412</v>
      </c>
      <c r="B9" s="41" t="s">
        <v>514</v>
      </c>
      <c r="C9" s="16" t="s">
        <v>299</v>
      </c>
      <c r="D9" s="16">
        <v>200</v>
      </c>
      <c r="E9" s="37" t="s">
        <v>494</v>
      </c>
      <c r="F9" s="16">
        <v>6</v>
      </c>
      <c r="G9" s="26">
        <f>'Przykładowe materiały - ceny'!E83</f>
        <v>194.4125</v>
      </c>
      <c r="H9" s="26">
        <f aca="true" t="shared" si="0" ref="H9:H18">(F9/D9)*G9</f>
        <v>5.832375</v>
      </c>
    </row>
    <row r="10" spans="1:8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t="shared" si="0"/>
        <v>0.73827825</v>
      </c>
    </row>
    <row r="11" spans="1:8" s="13" customFormat="1" ht="28.2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8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8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2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8.2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20.646142475652624</v>
      </c>
    </row>
    <row r="29" ht="15">
      <c r="A29" s="7" t="s">
        <v>159</v>
      </c>
    </row>
    <row r="30" spans="1:3" ht="18.6" customHeight="1">
      <c r="A30" s="7" t="s">
        <v>182</v>
      </c>
      <c r="B30" s="21" t="s">
        <v>180</v>
      </c>
      <c r="C30" s="21" t="s">
        <v>181</v>
      </c>
    </row>
    <row r="31" spans="1:3" ht="18.6" customHeight="1">
      <c r="A31" s="8" t="s">
        <v>160</v>
      </c>
      <c r="B31" s="9">
        <f>'Przykładowe stawki wynagrodzeń'!E12</f>
        <v>46.195639765624996</v>
      </c>
      <c r="C31" s="9">
        <f>B31/60</f>
        <v>0.7699273294270833</v>
      </c>
    </row>
    <row r="32" spans="1:3" ht="18.6" customHeight="1">
      <c r="A32" s="10" t="s">
        <v>161</v>
      </c>
      <c r="B32" s="11">
        <f>'Przykładowe stawki wynagrodzeń'!E16</f>
        <v>34.545742080208335</v>
      </c>
      <c r="C32" s="11">
        <f aca="true" t="shared" si="1" ref="C32:C33">B32/60</f>
        <v>0.5757623680034722</v>
      </c>
    </row>
    <row r="33" spans="1:3" ht="18.6" customHeight="1">
      <c r="A33" s="8" t="s">
        <v>162</v>
      </c>
      <c r="B33" s="11">
        <f>'Przykładowe stawki wynagrodzeń'!E19</f>
        <v>26.306730143750002</v>
      </c>
      <c r="C33" s="11">
        <f t="shared" si="1"/>
        <v>0.43844550239583335</v>
      </c>
    </row>
    <row r="34" spans="1:3" ht="28.2" customHeight="1">
      <c r="A34" s="10" t="s">
        <v>198</v>
      </c>
      <c r="B34" s="11">
        <f>'Przykładowe stawki wynagrodzeń'!E17</f>
        <v>43.283165344270834</v>
      </c>
      <c r="C34" s="11">
        <f>B34/60</f>
        <v>0.7213860890711806</v>
      </c>
    </row>
    <row r="35" ht="25.8" customHeight="1"/>
    <row r="36" spans="1:7" ht="21" customHeight="1">
      <c r="A36" s="130" t="s">
        <v>316</v>
      </c>
      <c r="B36" s="131"/>
      <c r="C36" s="131"/>
      <c r="D36" s="131"/>
      <c r="E36" s="131"/>
      <c r="F36" s="131"/>
      <c r="G36" s="34"/>
    </row>
    <row r="37" spans="1:7" ht="21" customHeight="1">
      <c r="A37" s="127" t="s">
        <v>313</v>
      </c>
      <c r="B37" s="127"/>
      <c r="C37" s="127"/>
      <c r="D37" s="127"/>
      <c r="E37" s="34"/>
      <c r="F37" s="34"/>
      <c r="G37" s="34"/>
    </row>
    <row r="38" spans="1:7" s="13" customFormat="1" ht="42" customHeight="1">
      <c r="A38" s="15" t="s">
        <v>197</v>
      </c>
      <c r="B38" s="15" t="s">
        <v>166</v>
      </c>
      <c r="C38" s="15" t="s">
        <v>167</v>
      </c>
      <c r="D38" s="15" t="s">
        <v>168</v>
      </c>
      <c r="E38" s="15" t="s">
        <v>169</v>
      </c>
      <c r="F38" s="15" t="s">
        <v>170</v>
      </c>
      <c r="G38" s="15" t="s">
        <v>171</v>
      </c>
    </row>
    <row r="39" spans="1:7" s="13" customFormat="1" ht="15" customHeight="1">
      <c r="A39" s="29"/>
      <c r="B39" s="5" t="s">
        <v>172</v>
      </c>
      <c r="C39" s="5" t="s">
        <v>173</v>
      </c>
      <c r="D39" s="5" t="s">
        <v>174</v>
      </c>
      <c r="E39" s="5" t="s">
        <v>175</v>
      </c>
      <c r="F39" s="5" t="s">
        <v>176</v>
      </c>
      <c r="G39" s="30" t="s">
        <v>177</v>
      </c>
    </row>
    <row r="40" spans="1:7" s="13" customFormat="1" ht="29.4" customHeight="1">
      <c r="A40" s="125" t="s">
        <v>284</v>
      </c>
      <c r="B40" s="25" t="str">
        <f>A32</f>
        <v>starszy technik diagnostyki laboratoryjnej</v>
      </c>
      <c r="C40" s="32">
        <v>45</v>
      </c>
      <c r="D40" s="17" t="s">
        <v>179</v>
      </c>
      <c r="E40" s="32">
        <v>10</v>
      </c>
      <c r="F40" s="27">
        <f>C32</f>
        <v>0.5757623680034722</v>
      </c>
      <c r="G40" s="27">
        <f>(E40/C40)*F40</f>
        <v>0.1279471928896605</v>
      </c>
    </row>
    <row r="41" spans="1:7" s="13" customFormat="1" ht="29.4" customHeight="1">
      <c r="A41" s="126"/>
      <c r="B41" s="25" t="str">
        <f>A33</f>
        <v>pomoc laboratoryjna</v>
      </c>
      <c r="C41" s="32">
        <v>45</v>
      </c>
      <c r="D41" s="17" t="s">
        <v>179</v>
      </c>
      <c r="E41" s="32">
        <v>10</v>
      </c>
      <c r="F41" s="27">
        <f>C33</f>
        <v>0.43844550239583335</v>
      </c>
      <c r="G41" s="27">
        <f>(E41/C41)*F41</f>
        <v>0.09743233386574074</v>
      </c>
    </row>
    <row r="42" spans="1:7" s="13" customFormat="1" ht="78" customHeight="1">
      <c r="A42" s="33" t="s">
        <v>283</v>
      </c>
      <c r="B42" s="17" t="str">
        <f>A32</f>
        <v>starszy technik diagnostyki laboratoryjnej</v>
      </c>
      <c r="C42" s="16">
        <v>150</v>
      </c>
      <c r="D42" s="17" t="s">
        <v>179</v>
      </c>
      <c r="E42" s="16">
        <v>120</v>
      </c>
      <c r="F42" s="26">
        <f>C32</f>
        <v>0.5757623680034722</v>
      </c>
      <c r="G42" s="26">
        <f>(E42/C42)*F42</f>
        <v>0.46060989440277783</v>
      </c>
    </row>
    <row r="43" spans="1:7" s="13" customFormat="1" ht="22.95" customHeight="1">
      <c r="A43" s="24" t="s">
        <v>192</v>
      </c>
      <c r="B43" s="17" t="str">
        <f>A31</f>
        <v>diagnosta laboratoryjny</v>
      </c>
      <c r="C43" s="16">
        <v>25</v>
      </c>
      <c r="D43" s="17" t="s">
        <v>179</v>
      </c>
      <c r="E43" s="16">
        <v>65</v>
      </c>
      <c r="F43" s="26">
        <f>C31</f>
        <v>0.7699273294270833</v>
      </c>
      <c r="G43" s="26">
        <f aca="true" t="shared" si="2" ref="G43:G53">(E43/C43)*F43</f>
        <v>2.001811056510417</v>
      </c>
    </row>
    <row r="44" spans="1:7" s="13" customFormat="1" ht="22.95" customHeight="1">
      <c r="A44" s="132" t="s">
        <v>286</v>
      </c>
      <c r="B44" s="17" t="str">
        <f>A31</f>
        <v>diagnosta laboratoryjny</v>
      </c>
      <c r="C44" s="16">
        <v>45</v>
      </c>
      <c r="D44" s="17" t="s">
        <v>179</v>
      </c>
      <c r="E44" s="16">
        <v>10</v>
      </c>
      <c r="F44" s="26">
        <f>C31</f>
        <v>0.7699273294270833</v>
      </c>
      <c r="G44" s="26">
        <f t="shared" si="2"/>
        <v>0.1710949620949074</v>
      </c>
    </row>
    <row r="45" spans="1:7" s="13" customFormat="1" ht="28.2" customHeight="1">
      <c r="A45" s="126"/>
      <c r="B45" s="17" t="str">
        <f>A32</f>
        <v>starszy technik diagnostyki laboratoryjnej</v>
      </c>
      <c r="C45" s="16">
        <v>45</v>
      </c>
      <c r="D45" s="17" t="s">
        <v>179</v>
      </c>
      <c r="E45" s="16">
        <v>10</v>
      </c>
      <c r="F45" s="26">
        <f>C32</f>
        <v>0.5757623680034722</v>
      </c>
      <c r="G45" s="26">
        <f t="shared" si="2"/>
        <v>0.1279471928896605</v>
      </c>
    </row>
    <row r="46" spans="1:7" s="13" customFormat="1" ht="22.95" customHeight="1">
      <c r="A46" s="24" t="s">
        <v>287</v>
      </c>
      <c r="B46" s="17" t="str">
        <f>A31</f>
        <v>diagnosta laboratoryjny</v>
      </c>
      <c r="C46" s="16">
        <v>25</v>
      </c>
      <c r="D46" s="17" t="s">
        <v>179</v>
      </c>
      <c r="E46" s="16">
        <v>25</v>
      </c>
      <c r="F46" s="26">
        <f>C31</f>
        <v>0.7699273294270833</v>
      </c>
      <c r="G46" s="26">
        <f t="shared" si="2"/>
        <v>0.7699273294270833</v>
      </c>
    </row>
    <row r="47" spans="1:7" s="13" customFormat="1" ht="30.6" customHeight="1">
      <c r="A47" s="125" t="s">
        <v>288</v>
      </c>
      <c r="B47" s="17" t="str">
        <f>A32</f>
        <v>starszy technik diagnostyki laboratoryjnej</v>
      </c>
      <c r="C47" s="16">
        <v>45</v>
      </c>
      <c r="D47" s="17" t="s">
        <v>179</v>
      </c>
      <c r="E47" s="16">
        <v>15</v>
      </c>
      <c r="F47" s="26">
        <f>C32</f>
        <v>0.5757623680034722</v>
      </c>
      <c r="G47" s="26">
        <f t="shared" si="2"/>
        <v>0.19192078933449075</v>
      </c>
    </row>
    <row r="48" spans="1:7" s="13" customFormat="1" ht="30.6" customHeight="1">
      <c r="A48" s="126"/>
      <c r="B48" s="17" t="str">
        <f>A33</f>
        <v>pomoc laboratoryjna</v>
      </c>
      <c r="C48" s="16">
        <v>45</v>
      </c>
      <c r="D48" s="17" t="s">
        <v>179</v>
      </c>
      <c r="E48" s="16">
        <v>15</v>
      </c>
      <c r="F48" s="26">
        <f>C33</f>
        <v>0.43844550239583335</v>
      </c>
      <c r="G48" s="26">
        <f t="shared" si="2"/>
        <v>0.1461485007986111</v>
      </c>
    </row>
    <row r="49" spans="1:7" s="13" customFormat="1" ht="48" customHeight="1">
      <c r="A49" s="37" t="s">
        <v>289</v>
      </c>
      <c r="B49" s="17" t="str">
        <f>A34</f>
        <v>średnia stawka; diagnosta laboratoryjny/technik diagnostyki laboratoryjnej</v>
      </c>
      <c r="C49" s="16">
        <v>225</v>
      </c>
      <c r="D49" s="17" t="s">
        <v>179</v>
      </c>
      <c r="E49" s="16">
        <v>45</v>
      </c>
      <c r="F49" s="26">
        <f>C34</f>
        <v>0.7213860890711806</v>
      </c>
      <c r="G49" s="26">
        <f t="shared" si="2"/>
        <v>0.14427721781423614</v>
      </c>
    </row>
    <row r="50" spans="1:7" s="13" customFormat="1" ht="48.6" customHeight="1">
      <c r="A50" s="37" t="s">
        <v>302</v>
      </c>
      <c r="B50" s="17" t="str">
        <f>A34</f>
        <v>średnia stawka; diagnosta laboratoryjny/technik diagnostyki laboratoryjnej</v>
      </c>
      <c r="C50" s="16">
        <v>225</v>
      </c>
      <c r="D50" s="17" t="s">
        <v>179</v>
      </c>
      <c r="E50" s="16">
        <v>60</v>
      </c>
      <c r="F50" s="26">
        <f>C34</f>
        <v>0.7213860890711806</v>
      </c>
      <c r="G50" s="26">
        <f t="shared" si="2"/>
        <v>0.19236962375231484</v>
      </c>
    </row>
    <row r="51" spans="1:7" s="13" customFormat="1" ht="63.6" customHeight="1">
      <c r="A51" s="37" t="s">
        <v>303</v>
      </c>
      <c r="B51" s="17" t="str">
        <f>A34</f>
        <v>średnia stawka; diagnosta laboratoryjny/technik diagnostyki laboratoryjnej</v>
      </c>
      <c r="C51" s="16">
        <v>225</v>
      </c>
      <c r="D51" s="17" t="s">
        <v>179</v>
      </c>
      <c r="E51" s="16">
        <v>25</v>
      </c>
      <c r="F51" s="26">
        <f>C34</f>
        <v>0.7213860890711806</v>
      </c>
      <c r="G51" s="26">
        <f t="shared" si="2"/>
        <v>0.08015400989679784</v>
      </c>
    </row>
    <row r="52" spans="1:7" s="13" customFormat="1" ht="63.6" customHeight="1">
      <c r="A52" s="37" t="s">
        <v>314</v>
      </c>
      <c r="B52" s="40" t="str">
        <f>A34</f>
        <v>średnia stawka; diagnosta laboratoryjny/technik diagnostyki laboratoryjnej</v>
      </c>
      <c r="C52" s="16">
        <v>900</v>
      </c>
      <c r="D52" s="17" t="s">
        <v>179</v>
      </c>
      <c r="E52" s="16">
        <v>60</v>
      </c>
      <c r="F52" s="26">
        <f>C34</f>
        <v>0.7213860890711806</v>
      </c>
      <c r="G52" s="26">
        <f t="shared" si="2"/>
        <v>0.04809240593807871</v>
      </c>
    </row>
    <row r="53" spans="1:7" s="13" customFormat="1" ht="63.6" customHeight="1">
      <c r="A53" s="37" t="s">
        <v>315</v>
      </c>
      <c r="B53" s="17" t="str">
        <f>A34</f>
        <v>średnia stawka; diagnosta laboratoryjny/technik diagnostyki laboratoryjnej</v>
      </c>
      <c r="C53" s="16">
        <v>900</v>
      </c>
      <c r="D53" s="17" t="s">
        <v>179</v>
      </c>
      <c r="E53" s="16">
        <v>35</v>
      </c>
      <c r="F53" s="26">
        <f>C34</f>
        <v>0.7213860890711806</v>
      </c>
      <c r="G53" s="26">
        <f t="shared" si="2"/>
        <v>0.028053903463879246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SUM(G40:G53)</f>
        <v>4.587786413078655</v>
      </c>
    </row>
    <row r="58" spans="1:3" ht="27" customHeight="1">
      <c r="A58" s="134" t="s">
        <v>164</v>
      </c>
      <c r="B58" s="134"/>
      <c r="C58" s="18">
        <f>H20</f>
        <v>20.646142475652624</v>
      </c>
    </row>
    <row r="59" spans="1:3" ht="27" customHeight="1">
      <c r="A59" s="133" t="s">
        <v>165</v>
      </c>
      <c r="B59" s="133"/>
      <c r="C59" s="19">
        <f>G54</f>
        <v>4.587786413078655</v>
      </c>
    </row>
    <row r="60" spans="1:3" s="7" customFormat="1" ht="27" customHeight="1">
      <c r="A60" s="122" t="s">
        <v>163</v>
      </c>
      <c r="B60" s="122"/>
      <c r="C60" s="28">
        <f>SUM(C58:C59)</f>
        <v>25.233928888731278</v>
      </c>
    </row>
  </sheetData>
  <mergeCells count="9">
    <mergeCell ref="A36:F36"/>
    <mergeCell ref="A54:F54"/>
    <mergeCell ref="A37:D37"/>
    <mergeCell ref="A44:A45"/>
    <mergeCell ref="A60:B60"/>
    <mergeCell ref="A59:B59"/>
    <mergeCell ref="A58:B58"/>
    <mergeCell ref="A40:A41"/>
    <mergeCell ref="A47:A4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A4AF-08EF-49CA-B8E7-1B9360CF50B4}">
  <dimension ref="A1:H61"/>
  <sheetViews>
    <sheetView workbookViewId="0" topLeftCell="A1">
      <selection activeCell="H24" sqref="H24"/>
    </sheetView>
  </sheetViews>
  <sheetFormatPr defaultColWidth="9.140625" defaultRowHeight="15"/>
  <cols>
    <col min="1" max="1" width="41.28125" style="1" customWidth="1"/>
    <col min="2" max="2" width="37.7109375" style="1" customWidth="1"/>
    <col min="3" max="3" width="21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6" t="s">
        <v>42</v>
      </c>
    </row>
    <row r="2" spans="1:2" ht="19.2" customHeight="1">
      <c r="A2" s="7" t="s">
        <v>157</v>
      </c>
      <c r="B2" s="7" t="s">
        <v>41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9.6" customHeight="1">
      <c r="A8" s="16" t="s">
        <v>377</v>
      </c>
      <c r="B8" s="45" t="s">
        <v>550</v>
      </c>
      <c r="C8" s="16" t="s">
        <v>298</v>
      </c>
      <c r="D8" s="16">
        <v>200</v>
      </c>
      <c r="E8" s="44" t="s">
        <v>492</v>
      </c>
      <c r="F8" s="16">
        <v>1</v>
      </c>
      <c r="G8" s="26">
        <f>'Przykładowe materiały - ceny'!E51</f>
        <v>10108.800000000001</v>
      </c>
      <c r="H8" s="26">
        <f>(F8/D8)*G8</f>
        <v>50.544000000000004</v>
      </c>
    </row>
    <row r="9" spans="1:8" s="13" customFormat="1" ht="39" customHeight="1">
      <c r="A9" s="16" t="s">
        <v>458</v>
      </c>
      <c r="B9" s="45" t="s">
        <v>585</v>
      </c>
      <c r="C9" s="45" t="s">
        <v>301</v>
      </c>
      <c r="D9" s="16">
        <v>200</v>
      </c>
      <c r="E9" s="45" t="s">
        <v>494</v>
      </c>
      <c r="F9" s="16">
        <v>1</v>
      </c>
      <c r="G9" s="26">
        <f>'Przykładowe materiały - ceny'!E160</f>
        <v>856.6133333333333</v>
      </c>
      <c r="H9" s="26">
        <f aca="true" t="shared" si="0" ref="H9:H21">(F9/D9)*G9</f>
        <v>4.283066666666667</v>
      </c>
    </row>
    <row r="10" spans="1:8" s="13" customFormat="1" ht="38.4" customHeight="1">
      <c r="A10" s="16" t="s">
        <v>395</v>
      </c>
      <c r="B10" s="45" t="s">
        <v>586</v>
      </c>
      <c r="C10" s="45" t="s">
        <v>299</v>
      </c>
      <c r="D10" s="16">
        <v>200</v>
      </c>
      <c r="E10" s="45" t="s">
        <v>494</v>
      </c>
      <c r="F10" s="16">
        <v>1</v>
      </c>
      <c r="G10" s="26">
        <f>'Przykładowe materiały - ceny'!E66</f>
        <v>821.9466666666667</v>
      </c>
      <c r="H10" s="26">
        <f t="shared" si="0"/>
        <v>4.109733333333334</v>
      </c>
    </row>
    <row r="11" spans="1:8" s="13" customFormat="1" ht="42.6" customHeight="1">
      <c r="A11" s="16" t="s">
        <v>563</v>
      </c>
      <c r="B11" s="45" t="s">
        <v>574</v>
      </c>
      <c r="C11" s="16" t="s">
        <v>300</v>
      </c>
      <c r="D11" s="16">
        <v>7500</v>
      </c>
      <c r="E11" s="45" t="s">
        <v>494</v>
      </c>
      <c r="F11" s="16">
        <v>1</v>
      </c>
      <c r="G11" s="26">
        <f>'Przykładowe materiały - ceny'!E118</f>
        <v>677.1600000000001</v>
      </c>
      <c r="H11" s="26">
        <f t="shared" si="0"/>
        <v>0.09028800000000002</v>
      </c>
    </row>
    <row r="12" spans="1:8" s="13" customFormat="1" ht="40.8" customHeight="1">
      <c r="A12" s="16" t="s">
        <v>564</v>
      </c>
      <c r="B12" s="45" t="s">
        <v>575</v>
      </c>
      <c r="C12" s="16" t="s">
        <v>300</v>
      </c>
      <c r="D12" s="16">
        <v>7500</v>
      </c>
      <c r="E12" s="45" t="s">
        <v>494</v>
      </c>
      <c r="F12" s="16">
        <v>1</v>
      </c>
      <c r="G12" s="26">
        <f>'Przykładowe materiały - ceny'!E119</f>
        <v>1354.3200000000002</v>
      </c>
      <c r="H12" s="26">
        <f t="shared" si="0"/>
        <v>0.18057600000000004</v>
      </c>
    </row>
    <row r="13" spans="1:8" s="13" customFormat="1" ht="40.8" customHeight="1">
      <c r="A13" s="16" t="s">
        <v>565</v>
      </c>
      <c r="B13" s="45" t="s">
        <v>576</v>
      </c>
      <c r="C13" s="16" t="s">
        <v>300</v>
      </c>
      <c r="D13" s="16">
        <v>7500</v>
      </c>
      <c r="E13" s="45" t="s">
        <v>494</v>
      </c>
      <c r="F13" s="16">
        <v>1</v>
      </c>
      <c r="G13" s="26">
        <f>'Przykładowe materiały - ceny'!E120</f>
        <v>831.6</v>
      </c>
      <c r="H13" s="26">
        <f t="shared" si="0"/>
        <v>0.11088</v>
      </c>
    </row>
    <row r="14" spans="1:8" s="13" customFormat="1" ht="39" customHeight="1">
      <c r="A14" s="16" t="s">
        <v>566</v>
      </c>
      <c r="B14" s="45" t="s">
        <v>577</v>
      </c>
      <c r="C14" s="16" t="s">
        <v>300</v>
      </c>
      <c r="D14" s="16">
        <v>7500</v>
      </c>
      <c r="E14" s="45" t="s">
        <v>494</v>
      </c>
      <c r="F14" s="16">
        <v>1</v>
      </c>
      <c r="G14" s="26">
        <f>'Przykładowe materiały - ceny'!E121</f>
        <v>386.958</v>
      </c>
      <c r="H14" s="26">
        <f t="shared" si="0"/>
        <v>0.051594400000000006</v>
      </c>
    </row>
    <row r="15" spans="1:8" s="13" customFormat="1" ht="40.8" customHeight="1">
      <c r="A15" s="16" t="s">
        <v>567</v>
      </c>
      <c r="B15" s="45" t="s">
        <v>578</v>
      </c>
      <c r="C15" s="16" t="s">
        <v>300</v>
      </c>
      <c r="D15" s="16">
        <v>7500</v>
      </c>
      <c r="E15" s="45" t="s">
        <v>494</v>
      </c>
      <c r="F15" s="16">
        <v>1</v>
      </c>
      <c r="G15" s="26">
        <f>'Przykładowe materiały - ceny'!E122</f>
        <v>2851.2000000000003</v>
      </c>
      <c r="H15" s="26">
        <f t="shared" si="0"/>
        <v>0.38016000000000005</v>
      </c>
    </row>
    <row r="16" spans="1:8" s="13" customFormat="1" ht="42" customHeight="1">
      <c r="A16" s="16" t="s">
        <v>568</v>
      </c>
      <c r="B16" s="45" t="s">
        <v>598</v>
      </c>
      <c r="C16" s="16" t="s">
        <v>300</v>
      </c>
      <c r="D16" s="16">
        <v>7500</v>
      </c>
      <c r="E16" s="45" t="s">
        <v>494</v>
      </c>
      <c r="F16" s="16">
        <v>1</v>
      </c>
      <c r="G16" s="26">
        <f>'Przykładowe materiały - ceny'!E123</f>
        <v>1540.0000000000002</v>
      </c>
      <c r="H16" s="26">
        <f t="shared" si="0"/>
        <v>0.20533333333333337</v>
      </c>
    </row>
    <row r="17" spans="1:8" s="13" customFormat="1" ht="40.2" customHeight="1">
      <c r="A17" s="16" t="s">
        <v>569</v>
      </c>
      <c r="B17" s="45" t="s">
        <v>601</v>
      </c>
      <c r="C17" s="16" t="s">
        <v>300</v>
      </c>
      <c r="D17" s="16">
        <v>7500</v>
      </c>
      <c r="E17" s="45" t="s">
        <v>494</v>
      </c>
      <c r="F17" s="16">
        <v>1</v>
      </c>
      <c r="G17" s="26">
        <f>'Przykładowe materiały - ceny'!E124</f>
        <v>174.636</v>
      </c>
      <c r="H17" s="26">
        <f t="shared" si="0"/>
        <v>0.0232848</v>
      </c>
    </row>
    <row r="18" spans="1:8" s="13" customFormat="1" ht="42" customHeight="1">
      <c r="A18" s="16" t="s">
        <v>570</v>
      </c>
      <c r="B18" s="45" t="s">
        <v>579</v>
      </c>
      <c r="C18" s="16" t="s">
        <v>300</v>
      </c>
      <c r="D18" s="16">
        <v>7500</v>
      </c>
      <c r="E18" s="45" t="s">
        <v>494</v>
      </c>
      <c r="F18" s="16">
        <v>1</v>
      </c>
      <c r="G18" s="26">
        <f>'Przykładowe materiały - ceny'!E125</f>
        <v>2851.2000000000003</v>
      </c>
      <c r="H18" s="26">
        <f t="shared" si="0"/>
        <v>0.38016000000000005</v>
      </c>
    </row>
    <row r="19" spans="1:8" s="13" customFormat="1" ht="42" customHeight="1">
      <c r="A19" s="16" t="s">
        <v>571</v>
      </c>
      <c r="B19" s="45" t="s">
        <v>580</v>
      </c>
      <c r="C19" s="16" t="s">
        <v>300</v>
      </c>
      <c r="D19" s="16">
        <v>7500</v>
      </c>
      <c r="E19" s="45" t="s">
        <v>494</v>
      </c>
      <c r="F19" s="16">
        <v>1</v>
      </c>
      <c r="G19" s="26">
        <f>'Przykładowe materiały - ceny'!E126</f>
        <v>1261.6560000000002</v>
      </c>
      <c r="H19" s="26">
        <f t="shared" si="0"/>
        <v>0.16822080000000003</v>
      </c>
    </row>
    <row r="20" spans="1:8" s="13" customFormat="1" ht="38.4" customHeight="1">
      <c r="A20" s="16" t="s">
        <v>572</v>
      </c>
      <c r="B20" s="45" t="s">
        <v>582</v>
      </c>
      <c r="C20" s="16" t="s">
        <v>300</v>
      </c>
      <c r="D20" s="16">
        <v>7500</v>
      </c>
      <c r="E20" s="45" t="s">
        <v>494</v>
      </c>
      <c r="F20" s="16">
        <v>1</v>
      </c>
      <c r="G20" s="26">
        <f>'Przykładowe materiały - ceny'!E127</f>
        <v>831.6</v>
      </c>
      <c r="H20" s="26">
        <f t="shared" si="0"/>
        <v>0.11088</v>
      </c>
    </row>
    <row r="21" spans="1:8" s="13" customFormat="1" ht="39.6" customHeight="1">
      <c r="A21" s="16" t="s">
        <v>573</v>
      </c>
      <c r="B21" s="45" t="s">
        <v>581</v>
      </c>
      <c r="C21" s="16" t="s">
        <v>300</v>
      </c>
      <c r="D21" s="16">
        <v>7500</v>
      </c>
      <c r="E21" s="45" t="s">
        <v>494</v>
      </c>
      <c r="F21" s="16">
        <v>1</v>
      </c>
      <c r="G21" s="26">
        <f>'Przykładowe materiały - ceny'!E128</f>
        <v>171.07200000000003</v>
      </c>
      <c r="H21" s="26">
        <f t="shared" si="0"/>
        <v>0.022809600000000006</v>
      </c>
    </row>
    <row r="22" spans="1:8" s="13" customFormat="1" ht="28.2" customHeight="1">
      <c r="A22" s="16"/>
      <c r="B22" s="16" t="s">
        <v>507</v>
      </c>
      <c r="C22" s="16" t="s">
        <v>498</v>
      </c>
      <c r="D22" s="16"/>
      <c r="E22" s="16"/>
      <c r="F22" s="16"/>
      <c r="G22" s="46"/>
      <c r="H22" s="26">
        <f>'Przykładowe mat. wspólne-ceny '!H19</f>
        <v>0.1940240342857143</v>
      </c>
    </row>
    <row r="23" spans="1:8" s="14" customFormat="1" ht="25.2" customHeight="1">
      <c r="A23" s="22" t="s">
        <v>178</v>
      </c>
      <c r="B23" s="23"/>
      <c r="C23" s="23"/>
      <c r="D23" s="23"/>
      <c r="E23" s="23"/>
      <c r="F23" s="23"/>
      <c r="G23" s="47"/>
      <c r="H23" s="35">
        <f>SUM(H8:H22)</f>
        <v>60.85501096761905</v>
      </c>
    </row>
    <row r="33" ht="15">
      <c r="A33" s="7" t="s">
        <v>159</v>
      </c>
    </row>
    <row r="34" spans="1:3" ht="18.6" customHeight="1">
      <c r="A34" s="7" t="s">
        <v>182</v>
      </c>
      <c r="B34" s="21" t="s">
        <v>180</v>
      </c>
      <c r="C34" s="21" t="s">
        <v>181</v>
      </c>
    </row>
    <row r="35" spans="1:3" ht="18.6" customHeight="1">
      <c r="A35" s="8" t="s">
        <v>160</v>
      </c>
      <c r="B35" s="9">
        <f>'Przykładowe stawki wynagrodzeń'!E12</f>
        <v>46.195639765624996</v>
      </c>
      <c r="C35" s="9">
        <f>B35/60</f>
        <v>0.7699273294270833</v>
      </c>
    </row>
    <row r="36" spans="1:3" ht="18.6" customHeight="1">
      <c r="A36" s="10" t="s">
        <v>161</v>
      </c>
      <c r="B36" s="11">
        <f>'Przykładowe stawki wynagrodzeń'!E16</f>
        <v>34.545742080208335</v>
      </c>
      <c r="C36" s="11">
        <f aca="true" t="shared" si="1" ref="C36:C37">B36/60</f>
        <v>0.5757623680034722</v>
      </c>
    </row>
    <row r="37" spans="1:3" ht="18.6" customHeight="1">
      <c r="A37" s="8" t="s">
        <v>162</v>
      </c>
      <c r="B37" s="11">
        <f>'Przykładowe stawki wynagrodzeń'!E19</f>
        <v>26.306730143750002</v>
      </c>
      <c r="C37" s="11">
        <f t="shared" si="1"/>
        <v>0.43844550239583335</v>
      </c>
    </row>
    <row r="38" spans="1:3" ht="28.2" customHeight="1">
      <c r="A38" s="10" t="s">
        <v>198</v>
      </c>
      <c r="B38" s="11">
        <f>'Przykładowe stawki wynagrodzeń'!E17</f>
        <v>43.283165344270834</v>
      </c>
      <c r="C38" s="11">
        <f>B38/60</f>
        <v>0.7213860890711806</v>
      </c>
    </row>
    <row r="39" ht="21.6" customHeight="1"/>
    <row r="40" spans="1:7" ht="21" customHeight="1">
      <c r="A40" s="130" t="s">
        <v>305</v>
      </c>
      <c r="B40" s="131"/>
      <c r="C40" s="131"/>
      <c r="D40" s="131"/>
      <c r="E40" s="131"/>
      <c r="F40" s="131"/>
      <c r="G40" s="34"/>
    </row>
    <row r="41" spans="1:7" ht="21" customHeight="1">
      <c r="A41" s="127" t="s">
        <v>306</v>
      </c>
      <c r="B41" s="127"/>
      <c r="C41" s="127"/>
      <c r="D41" s="127"/>
      <c r="E41" s="34"/>
      <c r="F41" s="34"/>
      <c r="G41" s="34"/>
    </row>
    <row r="42" spans="1:7" s="13" customFormat="1" ht="42" customHeight="1">
      <c r="A42" s="15" t="s">
        <v>197</v>
      </c>
      <c r="B42" s="15" t="s">
        <v>166</v>
      </c>
      <c r="C42" s="15" t="s">
        <v>167</v>
      </c>
      <c r="D42" s="15" t="s">
        <v>168</v>
      </c>
      <c r="E42" s="15" t="s">
        <v>169</v>
      </c>
      <c r="F42" s="15" t="s">
        <v>170</v>
      </c>
      <c r="G42" s="15" t="s">
        <v>171</v>
      </c>
    </row>
    <row r="43" spans="1:7" s="13" customFormat="1" ht="15" customHeight="1">
      <c r="A43" s="29"/>
      <c r="B43" s="5" t="s">
        <v>172</v>
      </c>
      <c r="C43" s="5" t="s">
        <v>173</v>
      </c>
      <c r="D43" s="5" t="s">
        <v>174</v>
      </c>
      <c r="E43" s="5" t="s">
        <v>175</v>
      </c>
      <c r="F43" s="5" t="s">
        <v>176</v>
      </c>
      <c r="G43" s="30" t="s">
        <v>177</v>
      </c>
    </row>
    <row r="44" spans="1:7" s="13" customFormat="1" ht="29.4" customHeight="1">
      <c r="A44" s="125" t="s">
        <v>284</v>
      </c>
      <c r="B44" s="25" t="str">
        <f>A36</f>
        <v>starszy technik diagnostyki laboratoryjnej</v>
      </c>
      <c r="C44" s="32">
        <v>45</v>
      </c>
      <c r="D44" s="17" t="s">
        <v>179</v>
      </c>
      <c r="E44" s="32">
        <v>10</v>
      </c>
      <c r="F44" s="27">
        <f>C36</f>
        <v>0.5757623680034722</v>
      </c>
      <c r="G44" s="27">
        <f>(E44/C44)*F44</f>
        <v>0.1279471928896605</v>
      </c>
    </row>
    <row r="45" spans="1:7" s="13" customFormat="1" ht="29.4" customHeight="1">
      <c r="A45" s="126"/>
      <c r="B45" s="25" t="str">
        <f>A37</f>
        <v>pomoc laboratoryjna</v>
      </c>
      <c r="C45" s="32">
        <v>45</v>
      </c>
      <c r="D45" s="17" t="s">
        <v>179</v>
      </c>
      <c r="E45" s="32">
        <v>10</v>
      </c>
      <c r="F45" s="27">
        <f>C37</f>
        <v>0.43844550239583335</v>
      </c>
      <c r="G45" s="27">
        <f>(E45/C45)*F45</f>
        <v>0.09743233386574074</v>
      </c>
    </row>
    <row r="46" spans="1:7" s="13" customFormat="1" ht="78" customHeight="1">
      <c r="A46" s="33" t="s">
        <v>283</v>
      </c>
      <c r="B46" s="17" t="str">
        <f>A36</f>
        <v>starszy technik diagnostyki laboratoryjnej</v>
      </c>
      <c r="C46" s="16">
        <v>150</v>
      </c>
      <c r="D46" s="17" t="s">
        <v>179</v>
      </c>
      <c r="E46" s="16">
        <v>120</v>
      </c>
      <c r="F46" s="26">
        <f>C36</f>
        <v>0.5757623680034722</v>
      </c>
      <c r="G46" s="26">
        <f>(E46/C46)*F46</f>
        <v>0.46060989440277783</v>
      </c>
    </row>
    <row r="47" spans="1:7" s="13" customFormat="1" ht="22.95" customHeight="1">
      <c r="A47" s="24" t="s">
        <v>192</v>
      </c>
      <c r="B47" s="17" t="str">
        <f>A35</f>
        <v>diagnosta laboratoryjny</v>
      </c>
      <c r="C47" s="16">
        <v>10</v>
      </c>
      <c r="D47" s="17" t="s">
        <v>179</v>
      </c>
      <c r="E47" s="16">
        <v>40</v>
      </c>
      <c r="F47" s="26">
        <f>C35</f>
        <v>0.7699273294270833</v>
      </c>
      <c r="G47" s="26">
        <f aca="true" t="shared" si="2" ref="G47:G55">(E47/C47)*F47</f>
        <v>3.0797093177083332</v>
      </c>
    </row>
    <row r="48" spans="1:7" s="13" customFormat="1" ht="22.95" customHeight="1">
      <c r="A48" s="132" t="s">
        <v>286</v>
      </c>
      <c r="B48" s="17" t="str">
        <f>A35</f>
        <v>diagnosta laboratoryjny</v>
      </c>
      <c r="C48" s="16">
        <v>45</v>
      </c>
      <c r="D48" s="17" t="s">
        <v>179</v>
      </c>
      <c r="E48" s="16">
        <v>10</v>
      </c>
      <c r="F48" s="26">
        <f>C35</f>
        <v>0.7699273294270833</v>
      </c>
      <c r="G48" s="26">
        <f t="shared" si="2"/>
        <v>0.1710949620949074</v>
      </c>
    </row>
    <row r="49" spans="1:7" s="13" customFormat="1" ht="28.2" customHeight="1">
      <c r="A49" s="126"/>
      <c r="B49" s="17" t="str">
        <f>A36</f>
        <v>starszy technik diagnostyki laboratoryjnej</v>
      </c>
      <c r="C49" s="16">
        <v>45</v>
      </c>
      <c r="D49" s="17" t="s">
        <v>179</v>
      </c>
      <c r="E49" s="16">
        <v>10</v>
      </c>
      <c r="F49" s="26">
        <f>C36</f>
        <v>0.5757623680034722</v>
      </c>
      <c r="G49" s="26">
        <f t="shared" si="2"/>
        <v>0.1279471928896605</v>
      </c>
    </row>
    <row r="50" spans="1:7" s="13" customFormat="1" ht="22.95" customHeight="1">
      <c r="A50" s="24" t="s">
        <v>287</v>
      </c>
      <c r="B50" s="17" t="str">
        <f>A35</f>
        <v>diagnosta laboratoryjny</v>
      </c>
      <c r="C50" s="16">
        <v>10</v>
      </c>
      <c r="D50" s="17" t="s">
        <v>179</v>
      </c>
      <c r="E50" s="16">
        <v>15</v>
      </c>
      <c r="F50" s="26">
        <f>C35</f>
        <v>0.7699273294270833</v>
      </c>
      <c r="G50" s="26">
        <f t="shared" si="2"/>
        <v>1.154890994140625</v>
      </c>
    </row>
    <row r="51" spans="1:7" s="13" customFormat="1" ht="30.6" customHeight="1">
      <c r="A51" s="125" t="s">
        <v>288</v>
      </c>
      <c r="B51" s="17" t="str">
        <f>A36</f>
        <v>starszy technik diagnostyki laboratoryjnej</v>
      </c>
      <c r="C51" s="16">
        <v>45</v>
      </c>
      <c r="D51" s="17" t="s">
        <v>179</v>
      </c>
      <c r="E51" s="16">
        <v>15</v>
      </c>
      <c r="F51" s="26">
        <f>C36</f>
        <v>0.5757623680034722</v>
      </c>
      <c r="G51" s="26">
        <f t="shared" si="2"/>
        <v>0.19192078933449075</v>
      </c>
    </row>
    <row r="52" spans="1:7" s="13" customFormat="1" ht="30.6" customHeight="1">
      <c r="A52" s="126"/>
      <c r="B52" s="17" t="str">
        <f>A37</f>
        <v>pomoc laboratoryjna</v>
      </c>
      <c r="C52" s="16">
        <v>45</v>
      </c>
      <c r="D52" s="17" t="s">
        <v>179</v>
      </c>
      <c r="E52" s="16">
        <v>15</v>
      </c>
      <c r="F52" s="26">
        <f>C37</f>
        <v>0.43844550239583335</v>
      </c>
      <c r="G52" s="26">
        <f t="shared" si="2"/>
        <v>0.1461485007986111</v>
      </c>
    </row>
    <row r="53" spans="1:7" s="13" customFormat="1" ht="48" customHeight="1">
      <c r="A53" s="37" t="s">
        <v>307</v>
      </c>
      <c r="B53" s="17" t="str">
        <f>A38</f>
        <v>średnia stawka; diagnosta laboratoryjny/technik diagnostyki laboratoryjnej</v>
      </c>
      <c r="C53" s="16">
        <v>225</v>
      </c>
      <c r="D53" s="17" t="s">
        <v>179</v>
      </c>
      <c r="E53" s="16">
        <v>60</v>
      </c>
      <c r="F53" s="26">
        <f>C38</f>
        <v>0.7213860890711806</v>
      </c>
      <c r="G53" s="26">
        <f t="shared" si="2"/>
        <v>0.19236962375231484</v>
      </c>
    </row>
    <row r="54" spans="1:7" s="13" customFormat="1" ht="48.6" customHeight="1">
      <c r="A54" s="37" t="s">
        <v>290</v>
      </c>
      <c r="B54" s="17" t="str">
        <f>A38</f>
        <v>średnia stawka; diagnosta laboratoryjny/technik diagnostyki laboratoryjnej</v>
      </c>
      <c r="C54" s="16">
        <v>225</v>
      </c>
      <c r="D54" s="17" t="s">
        <v>179</v>
      </c>
      <c r="E54" s="16">
        <v>50</v>
      </c>
      <c r="F54" s="26">
        <f>C38</f>
        <v>0.7213860890711806</v>
      </c>
      <c r="G54" s="26">
        <f t="shared" si="2"/>
        <v>0.16030801979359569</v>
      </c>
    </row>
    <row r="55" spans="1:7" s="13" customFormat="1" ht="63.6" customHeight="1">
      <c r="A55" s="37" t="s">
        <v>303</v>
      </c>
      <c r="B55" s="17" t="str">
        <f>A38</f>
        <v>średnia stawka; diagnosta laboratoryjny/technik diagnostyki laboratoryjnej</v>
      </c>
      <c r="C55" s="16">
        <v>225</v>
      </c>
      <c r="D55" s="17" t="s">
        <v>179</v>
      </c>
      <c r="E55" s="16">
        <v>25</v>
      </c>
      <c r="F55" s="26">
        <f>C38</f>
        <v>0.7213860890711806</v>
      </c>
      <c r="G55" s="26">
        <f t="shared" si="2"/>
        <v>0.08015400989679784</v>
      </c>
    </row>
    <row r="56" spans="1:7" s="14" customFormat="1" ht="27.6" customHeight="1">
      <c r="A56" s="128" t="s">
        <v>178</v>
      </c>
      <c r="B56" s="129"/>
      <c r="C56" s="129"/>
      <c r="D56" s="129"/>
      <c r="E56" s="129"/>
      <c r="F56" s="129"/>
      <c r="G56" s="35">
        <f>SUM(G44:G55)</f>
        <v>5.990532831567515</v>
      </c>
    </row>
    <row r="59" spans="1:3" ht="27" customHeight="1">
      <c r="A59" s="134" t="s">
        <v>164</v>
      </c>
      <c r="B59" s="134"/>
      <c r="C59" s="18">
        <f>H23</f>
        <v>60.85501096761905</v>
      </c>
    </row>
    <row r="60" spans="1:3" ht="27" customHeight="1">
      <c r="A60" s="133" t="s">
        <v>165</v>
      </c>
      <c r="B60" s="133"/>
      <c r="C60" s="19">
        <f>G56</f>
        <v>5.990532831567515</v>
      </c>
    </row>
    <row r="61" spans="1:3" s="7" customFormat="1" ht="27" customHeight="1">
      <c r="A61" s="122" t="s">
        <v>163</v>
      </c>
      <c r="B61" s="122"/>
      <c r="C61" s="28">
        <f>SUM(C59:C60)</f>
        <v>66.84554379918657</v>
      </c>
    </row>
  </sheetData>
  <mergeCells count="9">
    <mergeCell ref="A40:F40"/>
    <mergeCell ref="A41:D41"/>
    <mergeCell ref="A48:A49"/>
    <mergeCell ref="A56:F56"/>
    <mergeCell ref="A61:B61"/>
    <mergeCell ref="A60:B60"/>
    <mergeCell ref="A59:B59"/>
    <mergeCell ref="A44:A45"/>
    <mergeCell ref="A51:A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14115-76A5-4DD3-9784-00CC0F4AF88D}">
  <dimension ref="A1:H59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29.57421875" style="1" customWidth="1"/>
    <col min="3" max="3" width="19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6" t="s">
        <v>44</v>
      </c>
    </row>
    <row r="2" spans="1:2" ht="19.2" customHeight="1">
      <c r="A2" s="7" t="s">
        <v>157</v>
      </c>
      <c r="B2" s="7" t="s">
        <v>43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0.2" customHeight="1">
      <c r="A8" s="16" t="s">
        <v>383</v>
      </c>
      <c r="B8" s="48" t="s">
        <v>643</v>
      </c>
      <c r="C8" s="16" t="s">
        <v>298</v>
      </c>
      <c r="D8" s="16">
        <v>296</v>
      </c>
      <c r="E8" s="48" t="s">
        <v>492</v>
      </c>
      <c r="F8" s="16">
        <v>1</v>
      </c>
      <c r="G8" s="26">
        <f>'Przykładowe materiały - ceny'!E57</f>
        <v>1617.8400000000001</v>
      </c>
      <c r="H8" s="26">
        <f>(F8/D8)*G8</f>
        <v>5.465675675675676</v>
      </c>
    </row>
    <row r="9" spans="1:8" s="13" customFormat="1" ht="41.4" customHeight="1">
      <c r="A9" s="16" t="s">
        <v>464</v>
      </c>
      <c r="B9" s="48" t="s">
        <v>645</v>
      </c>
      <c r="C9" s="16" t="s">
        <v>301</v>
      </c>
      <c r="D9" s="16">
        <v>450</v>
      </c>
      <c r="E9" s="48" t="s">
        <v>494</v>
      </c>
      <c r="F9" s="16">
        <v>1</v>
      </c>
      <c r="G9" s="26">
        <f>'Przykładowe materiały - ceny'!E166</f>
        <v>693.36</v>
      </c>
      <c r="H9" s="26">
        <f aca="true" t="shared" si="0" ref="H9:H21">(F9/D9)*G9</f>
        <v>1.5408</v>
      </c>
    </row>
    <row r="10" spans="1:8" s="13" customFormat="1" ht="63" customHeight="1">
      <c r="A10" s="16" t="s">
        <v>400</v>
      </c>
      <c r="B10" s="48" t="s">
        <v>638</v>
      </c>
      <c r="C10" s="16" t="s">
        <v>299</v>
      </c>
      <c r="D10" s="16">
        <v>2850</v>
      </c>
      <c r="E10" s="48" t="s">
        <v>494</v>
      </c>
      <c r="F10" s="16">
        <v>3</v>
      </c>
      <c r="G10" s="26">
        <f>'Przykładowe materiały - ceny'!E71</f>
        <v>1284</v>
      </c>
      <c r="H10" s="26">
        <f t="shared" si="0"/>
        <v>1.351578947368421</v>
      </c>
    </row>
    <row r="11" spans="1:8" s="13" customFormat="1" ht="38.4" customHeight="1">
      <c r="A11" s="16" t="s">
        <v>622</v>
      </c>
      <c r="B11" s="48" t="s">
        <v>670</v>
      </c>
      <c r="C11" s="16" t="s">
        <v>300</v>
      </c>
      <c r="D11" s="16">
        <v>9700</v>
      </c>
      <c r="E11" s="45" t="s">
        <v>494</v>
      </c>
      <c r="F11" s="16">
        <v>1</v>
      </c>
      <c r="G11" s="26">
        <f>'Przykładowe materiały - ceny'!E129</f>
        <v>165.315</v>
      </c>
      <c r="H11" s="26">
        <f t="shared" si="0"/>
        <v>0.01704278350515464</v>
      </c>
    </row>
    <row r="12" spans="1:8" s="13" customFormat="1" ht="36" customHeight="1">
      <c r="A12" s="16" t="s">
        <v>623</v>
      </c>
      <c r="B12" s="48" t="s">
        <v>671</v>
      </c>
      <c r="C12" s="16" t="s">
        <v>300</v>
      </c>
      <c r="D12" s="16">
        <v>9700</v>
      </c>
      <c r="E12" s="45" t="s">
        <v>494</v>
      </c>
      <c r="F12" s="16">
        <v>38</v>
      </c>
      <c r="G12" s="26">
        <f>'Przykładowe materiały - ceny'!E130</f>
        <v>165.315</v>
      </c>
      <c r="H12" s="26">
        <f t="shared" si="0"/>
        <v>0.6476257731958762</v>
      </c>
    </row>
    <row r="13" spans="1:8" s="13" customFormat="1" ht="37.8" customHeight="1">
      <c r="A13" s="16" t="s">
        <v>624</v>
      </c>
      <c r="B13" s="48" t="s">
        <v>672</v>
      </c>
      <c r="C13" s="16" t="s">
        <v>300</v>
      </c>
      <c r="D13" s="16">
        <v>9700</v>
      </c>
      <c r="E13" s="45" t="s">
        <v>494</v>
      </c>
      <c r="F13" s="16">
        <v>9</v>
      </c>
      <c r="G13" s="26">
        <f>'Przykładowe materiały - ceny'!E131</f>
        <v>165.315</v>
      </c>
      <c r="H13" s="26">
        <f t="shared" si="0"/>
        <v>0.15338505154639176</v>
      </c>
    </row>
    <row r="14" spans="1:8" s="13" customFormat="1" ht="39" customHeight="1">
      <c r="A14" s="16" t="s">
        <v>625</v>
      </c>
      <c r="B14" s="48" t="s">
        <v>673</v>
      </c>
      <c r="C14" s="16" t="s">
        <v>300</v>
      </c>
      <c r="D14" s="16">
        <v>9700</v>
      </c>
      <c r="E14" s="45" t="s">
        <v>494</v>
      </c>
      <c r="F14" s="16">
        <v>6</v>
      </c>
      <c r="G14" s="26">
        <f>'Przykładowe materiały - ceny'!E132</f>
        <v>165.315</v>
      </c>
      <c r="H14" s="26">
        <f t="shared" si="0"/>
        <v>0.10225670103092782</v>
      </c>
    </row>
    <row r="15" spans="1:8" s="13" customFormat="1" ht="38.4" customHeight="1">
      <c r="A15" s="16" t="s">
        <v>626</v>
      </c>
      <c r="B15" s="48" t="s">
        <v>674</v>
      </c>
      <c r="C15" s="16" t="s">
        <v>300</v>
      </c>
      <c r="D15" s="16">
        <v>9700</v>
      </c>
      <c r="E15" s="45" t="s">
        <v>494</v>
      </c>
      <c r="F15" s="16">
        <v>18</v>
      </c>
      <c r="G15" s="26">
        <f>'Przykładowe materiały - ceny'!E133</f>
        <v>264.504</v>
      </c>
      <c r="H15" s="26">
        <f t="shared" si="0"/>
        <v>0.4908321649484536</v>
      </c>
    </row>
    <row r="16" spans="1:8" s="13" customFormat="1" ht="38.4" customHeight="1">
      <c r="A16" s="16" t="s">
        <v>627</v>
      </c>
      <c r="B16" s="48" t="s">
        <v>675</v>
      </c>
      <c r="C16" s="16" t="s">
        <v>300</v>
      </c>
      <c r="D16" s="16">
        <v>9700</v>
      </c>
      <c r="E16" s="45" t="s">
        <v>494</v>
      </c>
      <c r="F16" s="16">
        <v>5</v>
      </c>
      <c r="G16" s="26">
        <f>'Przykładowe materiały - ceny'!E134</f>
        <v>743.9175</v>
      </c>
      <c r="H16" s="26">
        <f t="shared" si="0"/>
        <v>0.3834626288659794</v>
      </c>
    </row>
    <row r="17" spans="1:8" s="13" customFormat="1" ht="42.6" customHeight="1">
      <c r="A17" s="16" t="s">
        <v>628</v>
      </c>
      <c r="B17" s="48" t="s">
        <v>676</v>
      </c>
      <c r="C17" s="16" t="s">
        <v>300</v>
      </c>
      <c r="D17" s="16">
        <v>9700</v>
      </c>
      <c r="E17" s="45" t="s">
        <v>494</v>
      </c>
      <c r="F17" s="16">
        <v>2</v>
      </c>
      <c r="G17" s="26">
        <f>'Przykładowe materiały - ceny'!E135</f>
        <v>363.69300000000004</v>
      </c>
      <c r="H17" s="26">
        <f t="shared" si="0"/>
        <v>0.07498824742268043</v>
      </c>
    </row>
    <row r="18" spans="1:8" s="13" customFormat="1" ht="39" customHeight="1">
      <c r="A18" s="16" t="s">
        <v>629</v>
      </c>
      <c r="B18" s="48" t="s">
        <v>677</v>
      </c>
      <c r="C18" s="16" t="s">
        <v>300</v>
      </c>
      <c r="D18" s="16">
        <v>9700</v>
      </c>
      <c r="E18" s="45" t="s">
        <v>494</v>
      </c>
      <c r="F18" s="16">
        <v>1</v>
      </c>
      <c r="G18" s="26">
        <f>'Przykładowe materiały - ceny'!E136</f>
        <v>66.126</v>
      </c>
      <c r="H18" s="26">
        <f t="shared" si="0"/>
        <v>0.0068171134020618565</v>
      </c>
    </row>
    <row r="19" spans="1:8" s="13" customFormat="1" ht="37.2" customHeight="1">
      <c r="A19" s="16" t="s">
        <v>630</v>
      </c>
      <c r="B19" s="48" t="s">
        <v>678</v>
      </c>
      <c r="C19" s="16" t="s">
        <v>300</v>
      </c>
      <c r="D19" s="16">
        <v>9700</v>
      </c>
      <c r="E19" s="45" t="s">
        <v>494</v>
      </c>
      <c r="F19" s="16">
        <v>12</v>
      </c>
      <c r="G19" s="26">
        <f>'Przykładowe materiały - ceny'!E137</f>
        <v>264.504</v>
      </c>
      <c r="H19" s="26">
        <f t="shared" si="0"/>
        <v>0.3272214432989691</v>
      </c>
    </row>
    <row r="20" spans="1:8" s="13" customFormat="1" ht="38.4" customHeight="1">
      <c r="A20" s="16" t="s">
        <v>631</v>
      </c>
      <c r="B20" s="48" t="s">
        <v>679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ceny'!E138</f>
        <v>414.67800000000005</v>
      </c>
      <c r="H20" s="26">
        <f t="shared" si="0"/>
        <v>0.08550061855670105</v>
      </c>
    </row>
    <row r="21" spans="1:8" s="13" customFormat="1" ht="41.4" customHeight="1">
      <c r="A21" s="16" t="s">
        <v>632</v>
      </c>
      <c r="B21" s="48" t="s">
        <v>680</v>
      </c>
      <c r="C21" s="16" t="s">
        <v>300</v>
      </c>
      <c r="D21" s="16">
        <v>9700</v>
      </c>
      <c r="E21" s="45" t="s">
        <v>494</v>
      </c>
      <c r="F21" s="16">
        <v>2</v>
      </c>
      <c r="G21" s="26">
        <f>'Przykładowe materiały - ceny'!E139</f>
        <v>414.67800000000005</v>
      </c>
      <c r="H21" s="26">
        <f t="shared" si="0"/>
        <v>0.08550061855670105</v>
      </c>
    </row>
    <row r="22" spans="1:8" s="13" customFormat="1" ht="31.8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30.6" customHeight="1">
      <c r="A23" s="22" t="s">
        <v>178</v>
      </c>
      <c r="B23" s="23"/>
      <c r="C23" s="23"/>
      <c r="D23" s="23"/>
      <c r="E23" s="23"/>
      <c r="F23" s="23"/>
      <c r="G23" s="23"/>
      <c r="H23" s="35">
        <f>SUM(H8:H22)</f>
        <v>10.92671180165971</v>
      </c>
    </row>
    <row r="31" ht="15">
      <c r="A31" s="7" t="s">
        <v>159</v>
      </c>
    </row>
    <row r="32" spans="1:3" ht="18.6" customHeight="1">
      <c r="A32" s="7" t="s">
        <v>182</v>
      </c>
      <c r="B32" s="21" t="s">
        <v>180</v>
      </c>
      <c r="C32" s="21" t="s">
        <v>181</v>
      </c>
    </row>
    <row r="33" spans="1:3" ht="18.6" customHeight="1">
      <c r="A33" s="8" t="s">
        <v>160</v>
      </c>
      <c r="B33" s="9">
        <f>'Przykładowe stawki wynagrodzeń'!E12</f>
        <v>46.195639765624996</v>
      </c>
      <c r="C33" s="9">
        <f>B33/60</f>
        <v>0.7699273294270833</v>
      </c>
    </row>
    <row r="34" spans="1:3" ht="18.6" customHeight="1">
      <c r="A34" s="10" t="s">
        <v>161</v>
      </c>
      <c r="B34" s="11">
        <f>'Przykładowe stawki wynagrodzeń'!E16</f>
        <v>34.545742080208335</v>
      </c>
      <c r="C34" s="11">
        <f aca="true" t="shared" si="1" ref="C34:C35">B34/60</f>
        <v>0.5757623680034722</v>
      </c>
    </row>
    <row r="35" spans="1:3" ht="18.6" customHeight="1">
      <c r="A35" s="8" t="s">
        <v>162</v>
      </c>
      <c r="B35" s="11">
        <f>'Przykładowe stawki wynagrodzeń'!E19</f>
        <v>26.306730143750002</v>
      </c>
      <c r="C35" s="11">
        <f t="shared" si="1"/>
        <v>0.43844550239583335</v>
      </c>
    </row>
    <row r="36" spans="1:3" ht="28.2" customHeight="1">
      <c r="A36" s="10" t="s">
        <v>198</v>
      </c>
      <c r="B36" s="11">
        <f>'Przykładowe stawki wynagrodzeń'!E17</f>
        <v>43.283165344270834</v>
      </c>
      <c r="C36" s="11">
        <f>B36/60</f>
        <v>0.7213860890711806</v>
      </c>
    </row>
    <row r="37" ht="25.8" customHeight="1"/>
    <row r="38" spans="1:7" ht="21" customHeight="1">
      <c r="A38" s="130" t="s">
        <v>304</v>
      </c>
      <c r="B38" s="131"/>
      <c r="C38" s="131"/>
      <c r="D38" s="131"/>
      <c r="E38" s="131"/>
      <c r="F38" s="131"/>
      <c r="G38" s="34"/>
    </row>
    <row r="39" spans="1:7" ht="21" customHeight="1">
      <c r="A39" s="127" t="s">
        <v>285</v>
      </c>
      <c r="B39" s="127"/>
      <c r="C39" s="127"/>
      <c r="D39" s="127"/>
      <c r="E39" s="34"/>
      <c r="F39" s="34"/>
      <c r="G39" s="34"/>
    </row>
    <row r="40" spans="1:7" s="13" customFormat="1" ht="42" customHeight="1">
      <c r="A40" s="15" t="s">
        <v>197</v>
      </c>
      <c r="B40" s="15" t="s">
        <v>166</v>
      </c>
      <c r="C40" s="15" t="s">
        <v>167</v>
      </c>
      <c r="D40" s="15" t="s">
        <v>168</v>
      </c>
      <c r="E40" s="15" t="s">
        <v>169</v>
      </c>
      <c r="F40" s="15" t="s">
        <v>170</v>
      </c>
      <c r="G40" s="15" t="s">
        <v>171</v>
      </c>
    </row>
    <row r="41" spans="1:7" s="13" customFormat="1" ht="15" customHeight="1">
      <c r="A41" s="29"/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30" t="s">
        <v>177</v>
      </c>
    </row>
    <row r="42" spans="1:7" s="13" customFormat="1" ht="29.4" customHeight="1">
      <c r="A42" s="125" t="s">
        <v>284</v>
      </c>
      <c r="B42" s="25" t="str">
        <f>A34</f>
        <v>starszy technik diagnostyki laboratoryjnej</v>
      </c>
      <c r="C42" s="32">
        <v>45</v>
      </c>
      <c r="D42" s="17" t="s">
        <v>179</v>
      </c>
      <c r="E42" s="32">
        <v>10</v>
      </c>
      <c r="F42" s="27">
        <f>C34</f>
        <v>0.5757623680034722</v>
      </c>
      <c r="G42" s="27">
        <f>(E42/C42)*F42</f>
        <v>0.1279471928896605</v>
      </c>
    </row>
    <row r="43" spans="1:7" s="13" customFormat="1" ht="29.4" customHeight="1">
      <c r="A43" s="126"/>
      <c r="B43" s="25" t="str">
        <f>A35</f>
        <v>pomoc laboratoryjna</v>
      </c>
      <c r="C43" s="32">
        <v>45</v>
      </c>
      <c r="D43" s="17" t="s">
        <v>179</v>
      </c>
      <c r="E43" s="32">
        <v>10</v>
      </c>
      <c r="F43" s="27">
        <f>C35</f>
        <v>0.43844550239583335</v>
      </c>
      <c r="G43" s="27">
        <f>(E43/C43)*F43</f>
        <v>0.09743233386574074</v>
      </c>
    </row>
    <row r="44" spans="1:7" s="13" customFormat="1" ht="78" customHeight="1">
      <c r="A44" s="33" t="s">
        <v>283</v>
      </c>
      <c r="B44" s="17" t="str">
        <f>A34</f>
        <v>starszy technik diagnostyki laboratoryjnej</v>
      </c>
      <c r="C44" s="16">
        <v>150</v>
      </c>
      <c r="D44" s="17" t="s">
        <v>179</v>
      </c>
      <c r="E44" s="16">
        <v>120</v>
      </c>
      <c r="F44" s="26">
        <f>C34</f>
        <v>0.5757623680034722</v>
      </c>
      <c r="G44" s="26">
        <f>(E44/C44)*F44</f>
        <v>0.46060989440277783</v>
      </c>
    </row>
    <row r="45" spans="1:7" s="13" customFormat="1" ht="22.95" customHeight="1">
      <c r="A45" s="24" t="s">
        <v>192</v>
      </c>
      <c r="B45" s="17" t="str">
        <f>A33</f>
        <v>diagnosta laboratoryjny</v>
      </c>
      <c r="C45" s="16">
        <v>13</v>
      </c>
      <c r="D45" s="17" t="s">
        <v>179</v>
      </c>
      <c r="E45" s="16">
        <v>40</v>
      </c>
      <c r="F45" s="26">
        <f>C33</f>
        <v>0.7699273294270833</v>
      </c>
      <c r="G45" s="26">
        <f aca="true" t="shared" si="2" ref="G45:G53">(E45/C45)*F45</f>
        <v>2.3690071674679487</v>
      </c>
    </row>
    <row r="46" spans="1:7" s="13" customFormat="1" ht="22.95" customHeight="1">
      <c r="A46" s="132" t="s">
        <v>286</v>
      </c>
      <c r="B46" s="17" t="str">
        <f>A33</f>
        <v>diagnosta laboratoryjny</v>
      </c>
      <c r="C46" s="16">
        <v>45</v>
      </c>
      <c r="D46" s="17" t="s">
        <v>179</v>
      </c>
      <c r="E46" s="16">
        <v>10</v>
      </c>
      <c r="F46" s="26">
        <f>C33</f>
        <v>0.7699273294270833</v>
      </c>
      <c r="G46" s="26">
        <f t="shared" si="2"/>
        <v>0.1710949620949074</v>
      </c>
    </row>
    <row r="47" spans="1:7" s="13" customFormat="1" ht="28.2" customHeight="1">
      <c r="A47" s="126"/>
      <c r="B47" s="17" t="str">
        <f>A34</f>
        <v>starszy technik diagnostyki laboratoryjnej</v>
      </c>
      <c r="C47" s="16">
        <v>45</v>
      </c>
      <c r="D47" s="17" t="s">
        <v>179</v>
      </c>
      <c r="E47" s="16">
        <v>10</v>
      </c>
      <c r="F47" s="26">
        <f>C34</f>
        <v>0.5757623680034722</v>
      </c>
      <c r="G47" s="26">
        <f t="shared" si="2"/>
        <v>0.1279471928896605</v>
      </c>
    </row>
    <row r="48" spans="1:7" s="13" customFormat="1" ht="22.95" customHeight="1">
      <c r="A48" s="24" t="s">
        <v>287</v>
      </c>
      <c r="B48" s="17" t="str">
        <f>A33</f>
        <v>diagnosta laboratoryjny</v>
      </c>
      <c r="C48" s="16">
        <v>13</v>
      </c>
      <c r="D48" s="17" t="s">
        <v>179</v>
      </c>
      <c r="E48" s="16">
        <v>20</v>
      </c>
      <c r="F48" s="26">
        <f>C33</f>
        <v>0.7699273294270833</v>
      </c>
      <c r="G48" s="26">
        <f t="shared" si="2"/>
        <v>1.1845035837339744</v>
      </c>
    </row>
    <row r="49" spans="1:7" s="13" customFormat="1" ht="30.6" customHeight="1">
      <c r="A49" s="125" t="s">
        <v>288</v>
      </c>
      <c r="B49" s="17" t="str">
        <f>A34</f>
        <v>starszy technik diagnostyki laboratoryjnej</v>
      </c>
      <c r="C49" s="16">
        <v>45</v>
      </c>
      <c r="D49" s="17" t="s">
        <v>179</v>
      </c>
      <c r="E49" s="16">
        <v>15</v>
      </c>
      <c r="F49" s="26">
        <f>C34</f>
        <v>0.5757623680034722</v>
      </c>
      <c r="G49" s="26">
        <f t="shared" si="2"/>
        <v>0.19192078933449075</v>
      </c>
    </row>
    <row r="50" spans="1:7" s="13" customFormat="1" ht="30.6" customHeight="1">
      <c r="A50" s="126"/>
      <c r="B50" s="17" t="str">
        <f>A35</f>
        <v>pomoc laboratoryjna</v>
      </c>
      <c r="C50" s="16">
        <v>45</v>
      </c>
      <c r="D50" s="17" t="s">
        <v>179</v>
      </c>
      <c r="E50" s="16">
        <v>15</v>
      </c>
      <c r="F50" s="26">
        <f>C35</f>
        <v>0.43844550239583335</v>
      </c>
      <c r="G50" s="26">
        <f t="shared" si="2"/>
        <v>0.1461485007986111</v>
      </c>
    </row>
    <row r="51" spans="1:7" s="13" customFormat="1" ht="48" customHeight="1">
      <c r="A51" s="37" t="s">
        <v>289</v>
      </c>
      <c r="B51" s="17" t="str">
        <f>A36</f>
        <v>średnia stawka; diagnosta laboratoryjny/technik diagnostyki laboratoryjnej</v>
      </c>
      <c r="C51" s="16">
        <v>225</v>
      </c>
      <c r="D51" s="17" t="s">
        <v>179</v>
      </c>
      <c r="E51" s="16">
        <v>45</v>
      </c>
      <c r="F51" s="26">
        <f>C36</f>
        <v>0.7213860890711806</v>
      </c>
      <c r="G51" s="26">
        <f t="shared" si="2"/>
        <v>0.14427721781423614</v>
      </c>
    </row>
    <row r="52" spans="1:7" s="13" customFormat="1" ht="48.6" customHeight="1">
      <c r="A52" s="37" t="s">
        <v>302</v>
      </c>
      <c r="B52" s="17" t="str">
        <f>A36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C36</f>
        <v>0.7213860890711806</v>
      </c>
      <c r="G52" s="26">
        <f t="shared" si="2"/>
        <v>0.19236962375231484</v>
      </c>
    </row>
    <row r="53" spans="1:7" s="13" customFormat="1" ht="63.6" customHeight="1">
      <c r="A53" s="37" t="s">
        <v>303</v>
      </c>
      <c r="B53" s="17" t="str">
        <f>A36</f>
        <v>średnia stawka; diagnosta laboratoryjny/technik diagnostyki laboratoryjnej</v>
      </c>
      <c r="C53" s="16">
        <v>225</v>
      </c>
      <c r="D53" s="17" t="s">
        <v>179</v>
      </c>
      <c r="E53" s="16">
        <v>25</v>
      </c>
      <c r="F53" s="26">
        <f>C36</f>
        <v>0.7213860890711806</v>
      </c>
      <c r="G53" s="26">
        <f t="shared" si="2"/>
        <v>0.08015400989679784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SUM(G42:G53)</f>
        <v>5.29341246894112</v>
      </c>
    </row>
    <row r="57" spans="1:3" ht="27" customHeight="1">
      <c r="A57" s="134" t="s">
        <v>164</v>
      </c>
      <c r="B57" s="134"/>
      <c r="C57" s="18">
        <f>H23</f>
        <v>10.92671180165971</v>
      </c>
    </row>
    <row r="58" spans="1:3" ht="27" customHeight="1">
      <c r="A58" s="133" t="s">
        <v>165</v>
      </c>
      <c r="B58" s="133"/>
      <c r="C58" s="19">
        <f>G54</f>
        <v>5.29341246894112</v>
      </c>
    </row>
    <row r="59" spans="1:3" s="7" customFormat="1" ht="27" customHeight="1">
      <c r="A59" s="122" t="s">
        <v>163</v>
      </c>
      <c r="B59" s="122"/>
      <c r="C59" s="28">
        <f>SUM(C57:C58)</f>
        <v>16.22012427060083</v>
      </c>
    </row>
  </sheetData>
  <mergeCells count="9">
    <mergeCell ref="A39:D39"/>
    <mergeCell ref="A46:A47"/>
    <mergeCell ref="A38:F38"/>
    <mergeCell ref="A54:F54"/>
    <mergeCell ref="A59:B59"/>
    <mergeCell ref="A58:B58"/>
    <mergeCell ref="A57:B57"/>
    <mergeCell ref="A42:A43"/>
    <mergeCell ref="A49:A5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6B8D5-001B-46A8-8436-942B6EF9DFFE}">
  <dimension ref="A1:K70"/>
  <sheetViews>
    <sheetView workbookViewId="0" topLeftCell="A51">
      <selection activeCell="K67" sqref="K67"/>
    </sheetView>
  </sheetViews>
  <sheetFormatPr defaultColWidth="9.140625" defaultRowHeight="15"/>
  <cols>
    <col min="1" max="1" width="5.140625" style="1" customWidth="1"/>
    <col min="2" max="2" width="17.57421875" style="1" customWidth="1"/>
    <col min="3" max="3" width="49.57421875" style="1" customWidth="1"/>
    <col min="4" max="5" width="13.7109375" style="1" customWidth="1"/>
    <col min="6" max="6" width="14.140625" style="1" customWidth="1"/>
    <col min="7" max="7" width="11.57421875" style="1" customWidth="1"/>
    <col min="8" max="8" width="11.8515625" style="1" customWidth="1"/>
    <col min="9" max="9" width="12.140625" style="1" customWidth="1"/>
    <col min="10" max="10" width="11.7109375" style="1" customWidth="1"/>
    <col min="11" max="11" width="12.8515625" style="1" customWidth="1"/>
    <col min="12" max="16384" width="8.8515625" style="1" customWidth="1"/>
  </cols>
  <sheetData>
    <row r="1" spans="1:11" ht="31.2" customHeight="1">
      <c r="A1" s="107" t="s">
        <v>884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2.8" customHeight="1">
      <c r="A2" s="108" t="s">
        <v>2</v>
      </c>
      <c r="B2" s="108" t="s">
        <v>1</v>
      </c>
      <c r="C2" s="108" t="s">
        <v>156</v>
      </c>
      <c r="D2" s="108" t="s">
        <v>876</v>
      </c>
      <c r="E2" s="108" t="s">
        <v>877</v>
      </c>
      <c r="F2" s="106" t="s">
        <v>870</v>
      </c>
      <c r="G2" s="113" t="s">
        <v>871</v>
      </c>
      <c r="H2" s="106" t="s">
        <v>872</v>
      </c>
      <c r="I2" s="106" t="s">
        <v>873</v>
      </c>
      <c r="J2" s="106" t="s">
        <v>874</v>
      </c>
      <c r="K2" s="106" t="s">
        <v>875</v>
      </c>
    </row>
    <row r="3" spans="1:11" ht="50.4" customHeight="1">
      <c r="A3" s="109"/>
      <c r="B3" s="109"/>
      <c r="C3" s="109"/>
      <c r="D3" s="109"/>
      <c r="E3" s="109"/>
      <c r="F3" s="106"/>
      <c r="G3" s="113"/>
      <c r="H3" s="106"/>
      <c r="I3" s="106"/>
      <c r="J3" s="106"/>
      <c r="K3" s="106"/>
    </row>
    <row r="4" spans="1:11" s="86" customFormat="1" ht="15.75" customHeight="1">
      <c r="A4" s="85">
        <v>1</v>
      </c>
      <c r="B4" s="85">
        <v>2</v>
      </c>
      <c r="C4" s="85">
        <v>3</v>
      </c>
      <c r="D4" s="85">
        <v>4</v>
      </c>
      <c r="E4" s="85">
        <v>5</v>
      </c>
      <c r="F4" s="85" t="s">
        <v>878</v>
      </c>
      <c r="G4" s="85">
        <v>7</v>
      </c>
      <c r="H4" s="85" t="s">
        <v>879</v>
      </c>
      <c r="I4" s="85">
        <v>9</v>
      </c>
      <c r="J4" s="85" t="s">
        <v>880</v>
      </c>
      <c r="K4" s="85" t="s">
        <v>881</v>
      </c>
    </row>
    <row r="5" spans="1:11" ht="19.2" customHeight="1">
      <c r="A5" s="2">
        <v>1</v>
      </c>
      <c r="B5" s="4" t="s">
        <v>64</v>
      </c>
      <c r="C5" s="4" t="s">
        <v>65</v>
      </c>
      <c r="D5" s="64">
        <f>'I07'!C44</f>
        <v>12.356174034285715</v>
      </c>
      <c r="E5" s="64">
        <f>'I07'!C45</f>
        <v>8.217612040424191</v>
      </c>
      <c r="F5" s="87">
        <f>SUM(D5:E5)</f>
        <v>20.573786074709908</v>
      </c>
      <c r="G5" s="84">
        <v>2</v>
      </c>
      <c r="H5" s="99">
        <f>F5*G5</f>
        <v>41.147572149419815</v>
      </c>
      <c r="I5" s="98">
        <v>1.78</v>
      </c>
      <c r="J5" s="96">
        <f>F5*I5</f>
        <v>36.621339212983635</v>
      </c>
      <c r="K5" s="97">
        <f>G5*J5</f>
        <v>73.24267842596727</v>
      </c>
    </row>
    <row r="6" spans="1:11" ht="19.2" customHeight="1">
      <c r="A6" s="2">
        <v>2</v>
      </c>
      <c r="B6" s="4" t="s">
        <v>66</v>
      </c>
      <c r="C6" s="4" t="s">
        <v>67</v>
      </c>
      <c r="D6" s="64">
        <f>'I15'!C51</f>
        <v>22.424024034285722</v>
      </c>
      <c r="E6" s="64">
        <f>'I15'!C52</f>
        <v>4.845696904874052</v>
      </c>
      <c r="F6" s="87">
        <f aca="true" t="shared" si="0" ref="F6:F66">SUM(D6:E6)</f>
        <v>27.269720939159775</v>
      </c>
      <c r="G6" s="84">
        <v>19.5</v>
      </c>
      <c r="H6" s="99">
        <f aca="true" t="shared" si="1" ref="H6:H66">F6*G6</f>
        <v>531.7595583136156</v>
      </c>
      <c r="I6" s="98">
        <v>1.78</v>
      </c>
      <c r="J6" s="96">
        <f aca="true" t="shared" si="2" ref="J6:J66">F6*I6</f>
        <v>48.5401032717044</v>
      </c>
      <c r="K6" s="97">
        <f aca="true" t="shared" si="3" ref="K6:K66">G6*J6</f>
        <v>946.5320137982359</v>
      </c>
    </row>
    <row r="7" spans="1:11" ht="19.2" customHeight="1">
      <c r="A7" s="2">
        <v>3</v>
      </c>
      <c r="B7" s="4" t="s">
        <v>35</v>
      </c>
      <c r="C7" s="4" t="s">
        <v>36</v>
      </c>
      <c r="D7" s="64">
        <f>'I31'!C59</f>
        <v>13.762940800926819</v>
      </c>
      <c r="E7" s="64">
        <f>'I31'!C60</f>
        <v>4.587786413078655</v>
      </c>
      <c r="F7" s="87">
        <f t="shared" si="0"/>
        <v>18.350727214005474</v>
      </c>
      <c r="G7" s="84">
        <v>60.5</v>
      </c>
      <c r="H7" s="99">
        <f t="shared" si="1"/>
        <v>1110.2189964473312</v>
      </c>
      <c r="I7" s="98">
        <v>1.78</v>
      </c>
      <c r="J7" s="96">
        <f t="shared" si="2"/>
        <v>32.664294440929744</v>
      </c>
      <c r="K7" s="97">
        <f t="shared" si="3"/>
        <v>1976.1898136762495</v>
      </c>
    </row>
    <row r="8" spans="1:11" ht="19.2" customHeight="1">
      <c r="A8" s="2">
        <v>4</v>
      </c>
      <c r="B8" s="4" t="s">
        <v>4</v>
      </c>
      <c r="C8" s="4" t="s">
        <v>5</v>
      </c>
      <c r="D8" s="64">
        <f>'I41'!C68</f>
        <v>15.898430757612847</v>
      </c>
      <c r="E8" s="64">
        <f>'I41'!C69</f>
        <v>4.777468647302714</v>
      </c>
      <c r="F8" s="87">
        <f t="shared" si="0"/>
        <v>20.67589940491556</v>
      </c>
      <c r="G8" s="84">
        <v>136</v>
      </c>
      <c r="H8" s="99">
        <f t="shared" si="1"/>
        <v>2811.9223190685166</v>
      </c>
      <c r="I8" s="98">
        <v>1.78</v>
      </c>
      <c r="J8" s="96">
        <f t="shared" si="2"/>
        <v>36.8031009407497</v>
      </c>
      <c r="K8" s="97">
        <f t="shared" si="3"/>
        <v>5005.221727941959</v>
      </c>
    </row>
    <row r="9" spans="1:11" ht="19.2" customHeight="1">
      <c r="A9" s="2">
        <v>5</v>
      </c>
      <c r="B9" s="4" t="s">
        <v>6</v>
      </c>
      <c r="C9" s="4" t="s">
        <v>7</v>
      </c>
      <c r="D9" s="64">
        <f>'I43'!C68</f>
        <v>17.4926458048292</v>
      </c>
      <c r="E9" s="64">
        <f>'I43'!C69</f>
        <v>4.777468647302714</v>
      </c>
      <c r="F9" s="87">
        <f t="shared" si="0"/>
        <v>22.270114452131914</v>
      </c>
      <c r="G9" s="84">
        <v>109</v>
      </c>
      <c r="H9" s="99">
        <f t="shared" si="1"/>
        <v>2427.4424752823784</v>
      </c>
      <c r="I9" s="98">
        <v>1.78</v>
      </c>
      <c r="J9" s="96">
        <f t="shared" si="2"/>
        <v>39.64080372479481</v>
      </c>
      <c r="K9" s="97">
        <f t="shared" si="3"/>
        <v>4320.847606002634</v>
      </c>
    </row>
    <row r="10" spans="1:11" ht="19.2" customHeight="1">
      <c r="A10" s="2">
        <v>6</v>
      </c>
      <c r="B10" s="4" t="s">
        <v>8</v>
      </c>
      <c r="C10" s="4" t="s">
        <v>9</v>
      </c>
      <c r="D10" s="64">
        <f>'I45'!C68</f>
        <v>15.853882871495863</v>
      </c>
      <c r="E10" s="64">
        <f>'I45'!C69</f>
        <v>4.777468647302714</v>
      </c>
      <c r="F10" s="87">
        <f t="shared" si="0"/>
        <v>20.631351518798578</v>
      </c>
      <c r="G10" s="84">
        <v>167</v>
      </c>
      <c r="H10" s="99">
        <f t="shared" si="1"/>
        <v>3445.4357036393626</v>
      </c>
      <c r="I10" s="98">
        <v>1.78</v>
      </c>
      <c r="J10" s="96">
        <f t="shared" si="2"/>
        <v>36.72380570346147</v>
      </c>
      <c r="K10" s="97">
        <f t="shared" si="3"/>
        <v>6132.875552478066</v>
      </c>
    </row>
    <row r="11" spans="1:11" ht="19.2" customHeight="1">
      <c r="A11" s="2">
        <v>7</v>
      </c>
      <c r="B11" s="4" t="s">
        <v>10</v>
      </c>
      <c r="C11" s="4" t="s">
        <v>11</v>
      </c>
      <c r="D11" s="64">
        <f>'I49'!C58</f>
        <v>16.51741096761905</v>
      </c>
      <c r="E11" s="64">
        <f>'I49'!C59</f>
        <v>5.990532831567515</v>
      </c>
      <c r="F11" s="87">
        <f t="shared" si="0"/>
        <v>22.507943799186563</v>
      </c>
      <c r="G11" s="84">
        <v>9.166666666666666</v>
      </c>
      <c r="H11" s="99">
        <f t="shared" si="1"/>
        <v>206.32281815921016</v>
      </c>
      <c r="I11" s="98">
        <v>1.78</v>
      </c>
      <c r="J11" s="96">
        <f t="shared" si="2"/>
        <v>40.06413996255208</v>
      </c>
      <c r="K11" s="97">
        <f t="shared" si="3"/>
        <v>367.2546163233941</v>
      </c>
    </row>
    <row r="12" spans="1:11" ht="19.2" customHeight="1">
      <c r="A12" s="2">
        <v>8</v>
      </c>
      <c r="B12" s="4" t="s">
        <v>12</v>
      </c>
      <c r="C12" s="4" t="s">
        <v>13</v>
      </c>
      <c r="D12" s="64">
        <f>'I51'!C69</f>
        <v>23.75493462862782</v>
      </c>
      <c r="E12" s="64">
        <f>'I51'!C70</f>
        <v>4.777468647302714</v>
      </c>
      <c r="F12" s="87">
        <f t="shared" si="0"/>
        <v>28.532403275930534</v>
      </c>
      <c r="G12" s="84">
        <v>2</v>
      </c>
      <c r="H12" s="99">
        <f t="shared" si="1"/>
        <v>57.06480655186107</v>
      </c>
      <c r="I12" s="98">
        <v>1.78</v>
      </c>
      <c r="J12" s="96">
        <f t="shared" si="2"/>
        <v>50.78767783115635</v>
      </c>
      <c r="K12" s="97">
        <f t="shared" si="3"/>
        <v>101.5753556623127</v>
      </c>
    </row>
    <row r="13" spans="1:11" ht="19.2" customHeight="1">
      <c r="A13" s="2">
        <v>9</v>
      </c>
      <c r="B13" s="4" t="s">
        <v>14</v>
      </c>
      <c r="C13" s="4" t="s">
        <v>15</v>
      </c>
      <c r="D13" s="64">
        <f>'I52'!C67</f>
        <v>29.24610242511904</v>
      </c>
      <c r="E13" s="64">
        <f>'I52'!C68</f>
        <v>4.777468647302714</v>
      </c>
      <c r="F13" s="87">
        <f t="shared" si="0"/>
        <v>34.02357107242175</v>
      </c>
      <c r="G13" s="84">
        <v>31</v>
      </c>
      <c r="H13" s="99">
        <f t="shared" si="1"/>
        <v>1054.7307032450744</v>
      </c>
      <c r="I13" s="98">
        <v>1.78</v>
      </c>
      <c r="J13" s="96">
        <f t="shared" si="2"/>
        <v>60.56195650891072</v>
      </c>
      <c r="K13" s="97">
        <f t="shared" si="3"/>
        <v>1877.4206517762323</v>
      </c>
    </row>
    <row r="14" spans="1:11" ht="19.2" customHeight="1">
      <c r="A14" s="2">
        <v>10</v>
      </c>
      <c r="B14" s="4" t="s">
        <v>16</v>
      </c>
      <c r="C14" s="4" t="s">
        <v>17</v>
      </c>
      <c r="D14" s="64">
        <f>'I53'!C66</f>
        <v>13.372048984571</v>
      </c>
      <c r="E14" s="64">
        <f>'I53'!C67</f>
        <v>4.777468647302714</v>
      </c>
      <c r="F14" s="87">
        <f t="shared" si="0"/>
        <v>18.149517631873714</v>
      </c>
      <c r="G14" s="84">
        <v>225</v>
      </c>
      <c r="H14" s="99">
        <f t="shared" si="1"/>
        <v>4083.6414671715856</v>
      </c>
      <c r="I14" s="98">
        <v>1.78</v>
      </c>
      <c r="J14" s="96">
        <f t="shared" si="2"/>
        <v>32.30614138473521</v>
      </c>
      <c r="K14" s="97">
        <f t="shared" si="3"/>
        <v>7268.881811565423</v>
      </c>
    </row>
    <row r="15" spans="1:11" ht="19.2" customHeight="1">
      <c r="A15" s="2">
        <v>11</v>
      </c>
      <c r="B15" s="4" t="s">
        <v>18</v>
      </c>
      <c r="C15" s="4" t="s">
        <v>19</v>
      </c>
      <c r="D15" s="64">
        <f>'I55'!C44</f>
        <v>26.492300957362637</v>
      </c>
      <c r="E15" s="64">
        <f>'I55'!C45</f>
        <v>10.100487875388021</v>
      </c>
      <c r="F15" s="87">
        <f t="shared" si="0"/>
        <v>36.59278883275066</v>
      </c>
      <c r="G15" s="84">
        <v>2</v>
      </c>
      <c r="H15" s="99">
        <f t="shared" si="1"/>
        <v>73.18557766550131</v>
      </c>
      <c r="I15" s="98">
        <v>1.78</v>
      </c>
      <c r="J15" s="96">
        <f t="shared" si="2"/>
        <v>65.13516412229617</v>
      </c>
      <c r="K15" s="97">
        <f t="shared" si="3"/>
        <v>130.27032824459235</v>
      </c>
    </row>
    <row r="16" spans="1:11" ht="19.2" customHeight="1">
      <c r="A16" s="2">
        <v>12</v>
      </c>
      <c r="B16" s="4" t="s">
        <v>20</v>
      </c>
      <c r="C16" s="4" t="s">
        <v>21</v>
      </c>
      <c r="D16" s="64">
        <f>'I59'!C66</f>
        <v>27.449953528149354</v>
      </c>
      <c r="E16" s="64">
        <f>'I59'!C67</f>
        <v>4.777468647302714</v>
      </c>
      <c r="F16" s="87">
        <f t="shared" si="0"/>
        <v>32.22742217545207</v>
      </c>
      <c r="G16" s="84">
        <v>27</v>
      </c>
      <c r="H16" s="99">
        <f t="shared" si="1"/>
        <v>870.1403987372058</v>
      </c>
      <c r="I16" s="98">
        <v>1.78</v>
      </c>
      <c r="J16" s="96">
        <f t="shared" si="2"/>
        <v>57.36481147230469</v>
      </c>
      <c r="K16" s="97">
        <f t="shared" si="3"/>
        <v>1548.8499097522265</v>
      </c>
    </row>
    <row r="17" spans="1:11" ht="19.2" customHeight="1">
      <c r="A17" s="2">
        <v>13</v>
      </c>
      <c r="B17" s="4" t="s">
        <v>22</v>
      </c>
      <c r="C17" s="4" t="s">
        <v>23</v>
      </c>
      <c r="D17" s="64">
        <f>'I61'!C67</f>
        <v>14.26214348015387</v>
      </c>
      <c r="E17" s="64">
        <f>'I61'!C68</f>
        <v>4.777468647302714</v>
      </c>
      <c r="F17" s="87">
        <f t="shared" si="0"/>
        <v>19.039612127456586</v>
      </c>
      <c r="G17" s="84">
        <v>280</v>
      </c>
      <c r="H17" s="99">
        <f t="shared" si="1"/>
        <v>5331.091395687844</v>
      </c>
      <c r="I17" s="98">
        <v>1.78</v>
      </c>
      <c r="J17" s="96">
        <f t="shared" si="2"/>
        <v>33.890509586872724</v>
      </c>
      <c r="K17" s="97">
        <f t="shared" si="3"/>
        <v>9489.342684324363</v>
      </c>
    </row>
    <row r="18" spans="1:11" ht="19.2" customHeight="1">
      <c r="A18" s="2">
        <v>14</v>
      </c>
      <c r="B18" s="4" t="s">
        <v>24</v>
      </c>
      <c r="C18" s="4" t="s">
        <v>25</v>
      </c>
      <c r="D18" s="64">
        <f>'I63'!C65</f>
        <v>23.163784966377925</v>
      </c>
      <c r="E18" s="64">
        <f>'I63'!C66</f>
        <v>4.777468647302714</v>
      </c>
      <c r="F18" s="87">
        <f t="shared" si="0"/>
        <v>27.94125361368064</v>
      </c>
      <c r="G18" s="84">
        <v>37</v>
      </c>
      <c r="H18" s="99">
        <f t="shared" si="1"/>
        <v>1033.8263837061836</v>
      </c>
      <c r="I18" s="98">
        <v>1.78</v>
      </c>
      <c r="J18" s="96">
        <f t="shared" si="2"/>
        <v>49.73543143235154</v>
      </c>
      <c r="K18" s="97">
        <f t="shared" si="3"/>
        <v>1840.210962997007</v>
      </c>
    </row>
    <row r="19" spans="1:11" ht="19.2" customHeight="1">
      <c r="A19" s="2">
        <v>15</v>
      </c>
      <c r="B19" s="4" t="s">
        <v>68</v>
      </c>
      <c r="C19" s="4" t="s">
        <v>69</v>
      </c>
      <c r="D19" s="64">
        <f>'I80'!C44</f>
        <v>30.705711534285715</v>
      </c>
      <c r="E19" s="64">
        <f>'I80'!C45</f>
        <v>8.217612040424191</v>
      </c>
      <c r="F19" s="87">
        <f t="shared" si="0"/>
        <v>38.923323574709904</v>
      </c>
      <c r="G19" s="84">
        <v>2</v>
      </c>
      <c r="H19" s="99">
        <f t="shared" si="1"/>
        <v>77.84664714941981</v>
      </c>
      <c r="I19" s="98">
        <v>1.78</v>
      </c>
      <c r="J19" s="96">
        <f t="shared" si="2"/>
        <v>69.28351596298363</v>
      </c>
      <c r="K19" s="97">
        <f t="shared" si="3"/>
        <v>138.56703192596726</v>
      </c>
    </row>
    <row r="20" spans="1:11" ht="19.2" customHeight="1">
      <c r="A20" s="2">
        <v>16</v>
      </c>
      <c r="B20" s="4" t="s">
        <v>37</v>
      </c>
      <c r="C20" s="4" t="s">
        <v>38</v>
      </c>
      <c r="D20" s="64">
        <f>'I83'!C50</f>
        <v>27.684959399202494</v>
      </c>
      <c r="E20" s="64">
        <f>'I83'!C51</f>
        <v>4.845696904874052</v>
      </c>
      <c r="F20" s="87">
        <f t="shared" si="0"/>
        <v>32.530656304076544</v>
      </c>
      <c r="G20" s="84">
        <v>5</v>
      </c>
      <c r="H20" s="99">
        <f t="shared" si="1"/>
        <v>162.65328152038273</v>
      </c>
      <c r="I20" s="98">
        <v>1.78</v>
      </c>
      <c r="J20" s="96">
        <f t="shared" si="2"/>
        <v>57.90456822125625</v>
      </c>
      <c r="K20" s="97">
        <f t="shared" si="3"/>
        <v>289.52284110628125</v>
      </c>
    </row>
    <row r="21" spans="1:11" ht="19.2" customHeight="1">
      <c r="A21" s="2">
        <v>17</v>
      </c>
      <c r="B21" s="4" t="s">
        <v>39</v>
      </c>
      <c r="C21" s="4" t="s">
        <v>40</v>
      </c>
      <c r="D21" s="64">
        <f>'K27'!C58</f>
        <v>10.946123625984034</v>
      </c>
      <c r="E21" s="64">
        <f>'K27'!C59</f>
        <v>5.29341246894112</v>
      </c>
      <c r="F21" s="87">
        <f t="shared" si="0"/>
        <v>16.239536094925153</v>
      </c>
      <c r="G21" s="84">
        <v>22</v>
      </c>
      <c r="H21" s="99">
        <f t="shared" si="1"/>
        <v>357.26979408835336</v>
      </c>
      <c r="I21" s="98">
        <v>1.78</v>
      </c>
      <c r="J21" s="96">
        <f t="shared" si="2"/>
        <v>28.906374248966774</v>
      </c>
      <c r="K21" s="97">
        <f t="shared" si="3"/>
        <v>635.940233477269</v>
      </c>
    </row>
    <row r="22" spans="1:11" ht="19.2" customHeight="1">
      <c r="A22" s="2">
        <v>18</v>
      </c>
      <c r="B22" s="4" t="s">
        <v>26</v>
      </c>
      <c r="C22" s="4" t="s">
        <v>27</v>
      </c>
      <c r="D22" s="64">
        <f>'K85'!C43</f>
        <v>16.250639823759396</v>
      </c>
      <c r="E22" s="64">
        <f>'K85'!C44</f>
        <v>8.175669551820313</v>
      </c>
      <c r="F22" s="87">
        <f t="shared" si="0"/>
        <v>24.42630937557971</v>
      </c>
      <c r="G22" s="84">
        <v>0.3333333333333333</v>
      </c>
      <c r="H22" s="99">
        <f t="shared" si="1"/>
        <v>8.142103125193236</v>
      </c>
      <c r="I22" s="98">
        <v>1.78</v>
      </c>
      <c r="J22" s="96">
        <f t="shared" si="2"/>
        <v>43.478830688531886</v>
      </c>
      <c r="K22" s="97">
        <f t="shared" si="3"/>
        <v>14.492943562843962</v>
      </c>
    </row>
    <row r="23" spans="1:11" ht="19.2" customHeight="1">
      <c r="A23" s="2">
        <v>19</v>
      </c>
      <c r="B23" s="4" t="s">
        <v>28</v>
      </c>
      <c r="C23" s="4" t="s">
        <v>29</v>
      </c>
      <c r="D23" s="64">
        <f>'K86'!C42</f>
        <v>26.21932403428572</v>
      </c>
      <c r="E23" s="64">
        <f>'K86'!C43</f>
        <v>10.83570383889786</v>
      </c>
      <c r="F23" s="87">
        <f t="shared" si="0"/>
        <v>37.055027873183576</v>
      </c>
      <c r="G23" s="84">
        <v>11</v>
      </c>
      <c r="H23" s="99">
        <f t="shared" si="1"/>
        <v>407.60530660501934</v>
      </c>
      <c r="I23" s="98">
        <v>1.78</v>
      </c>
      <c r="J23" s="96">
        <f t="shared" si="2"/>
        <v>65.95794961426677</v>
      </c>
      <c r="K23" s="97">
        <f t="shared" si="3"/>
        <v>725.5374457569344</v>
      </c>
    </row>
    <row r="24" spans="1:11" ht="19.2" customHeight="1">
      <c r="A24" s="2">
        <v>20</v>
      </c>
      <c r="B24" s="4" t="s">
        <v>70</v>
      </c>
      <c r="C24" s="4" t="s">
        <v>71</v>
      </c>
      <c r="D24" s="64">
        <f>'K91'!C58</f>
        <v>20.646142475652624</v>
      </c>
      <c r="E24" s="64">
        <f>'K91'!C59</f>
        <v>4.587786413078655</v>
      </c>
      <c r="F24" s="87">
        <f t="shared" si="0"/>
        <v>25.233928888731278</v>
      </c>
      <c r="G24" s="84">
        <v>13</v>
      </c>
      <c r="H24" s="99">
        <f t="shared" si="1"/>
        <v>328.04107555350663</v>
      </c>
      <c r="I24" s="98">
        <v>1.78</v>
      </c>
      <c r="J24" s="96">
        <f t="shared" si="2"/>
        <v>44.91639342194168</v>
      </c>
      <c r="K24" s="97">
        <f t="shared" si="3"/>
        <v>583.9131144852417</v>
      </c>
    </row>
    <row r="25" spans="1:11" ht="19.2" customHeight="1">
      <c r="A25" s="2">
        <v>21</v>
      </c>
      <c r="B25" s="4" t="s">
        <v>41</v>
      </c>
      <c r="C25" s="4" t="s">
        <v>42</v>
      </c>
      <c r="D25" s="64">
        <f>'K98'!C59</f>
        <v>60.85501096761905</v>
      </c>
      <c r="E25" s="64">
        <f>'K98'!C60</f>
        <v>5.990532831567515</v>
      </c>
      <c r="F25" s="87">
        <f t="shared" si="0"/>
        <v>66.84554379918657</v>
      </c>
      <c r="G25" s="84">
        <v>18</v>
      </c>
      <c r="H25" s="99">
        <f t="shared" si="1"/>
        <v>1203.2197883853582</v>
      </c>
      <c r="I25" s="98">
        <v>1.78</v>
      </c>
      <c r="J25" s="96">
        <f t="shared" si="2"/>
        <v>118.9850679625521</v>
      </c>
      <c r="K25" s="97">
        <f t="shared" si="3"/>
        <v>2141.7312233259377</v>
      </c>
    </row>
    <row r="26" spans="1:11" ht="19.2" customHeight="1">
      <c r="A26" s="2">
        <v>22</v>
      </c>
      <c r="B26" s="4" t="s">
        <v>43</v>
      </c>
      <c r="C26" s="4" t="s">
        <v>44</v>
      </c>
      <c r="D26" s="64">
        <f>'K99'!C57</f>
        <v>10.92671180165971</v>
      </c>
      <c r="E26" s="64">
        <f>'K99'!C58</f>
        <v>5.29341246894112</v>
      </c>
      <c r="F26" s="87">
        <f t="shared" si="0"/>
        <v>16.22012427060083</v>
      </c>
      <c r="G26" s="84">
        <v>37</v>
      </c>
      <c r="H26" s="99">
        <f t="shared" si="1"/>
        <v>600.1445980122307</v>
      </c>
      <c r="I26" s="98">
        <v>1.78</v>
      </c>
      <c r="J26" s="96">
        <f t="shared" si="2"/>
        <v>28.87182120166948</v>
      </c>
      <c r="K26" s="97">
        <f t="shared" si="3"/>
        <v>1068.2573844617707</v>
      </c>
    </row>
    <row r="27" spans="1:11" ht="19.2" customHeight="1">
      <c r="A27" s="2">
        <v>23</v>
      </c>
      <c r="B27" s="4" t="s">
        <v>72</v>
      </c>
      <c r="C27" s="4" t="s">
        <v>73</v>
      </c>
      <c r="D27" s="64">
        <f>'L05'!C66</f>
        <v>15.908995675038254</v>
      </c>
      <c r="E27" s="64">
        <f>'L05'!C67</f>
        <v>4.777468647302714</v>
      </c>
      <c r="F27" s="87">
        <f t="shared" si="0"/>
        <v>20.686464322340967</v>
      </c>
      <c r="G27" s="84">
        <v>84</v>
      </c>
      <c r="H27" s="99">
        <f t="shared" si="1"/>
        <v>1737.6630030766412</v>
      </c>
      <c r="I27" s="98">
        <v>1.78</v>
      </c>
      <c r="J27" s="96">
        <f t="shared" si="2"/>
        <v>36.821906493766924</v>
      </c>
      <c r="K27" s="97">
        <f t="shared" si="3"/>
        <v>3093.0401454764215</v>
      </c>
    </row>
    <row r="28" spans="1:11" ht="19.2" customHeight="1">
      <c r="A28" s="2">
        <v>24</v>
      </c>
      <c r="B28" s="4" t="s">
        <v>30</v>
      </c>
      <c r="C28" s="4" t="s">
        <v>31</v>
      </c>
      <c r="D28" s="64">
        <f>'L07'!C69</f>
        <v>17.659351804829196</v>
      </c>
      <c r="E28" s="64">
        <f>'L07'!C70</f>
        <v>4.777468647302714</v>
      </c>
      <c r="F28" s="87">
        <f t="shared" si="0"/>
        <v>22.43682045213191</v>
      </c>
      <c r="G28" s="84">
        <v>55</v>
      </c>
      <c r="H28" s="99">
        <f t="shared" si="1"/>
        <v>1234.025124867255</v>
      </c>
      <c r="I28" s="98">
        <v>1.78</v>
      </c>
      <c r="J28" s="96">
        <f t="shared" si="2"/>
        <v>39.9375404047948</v>
      </c>
      <c r="K28" s="97">
        <f t="shared" si="3"/>
        <v>2196.564722263714</v>
      </c>
    </row>
    <row r="29" spans="1:11" ht="19.2" customHeight="1">
      <c r="A29" s="2">
        <v>25</v>
      </c>
      <c r="B29" s="4" t="s">
        <v>45</v>
      </c>
      <c r="C29" s="4" t="s">
        <v>46</v>
      </c>
      <c r="D29" s="64">
        <f>'L46'!C68</f>
        <v>20.904778757210142</v>
      </c>
      <c r="E29" s="64">
        <f>'L46'!C69</f>
        <v>4.777468647302714</v>
      </c>
      <c r="F29" s="87">
        <f t="shared" si="0"/>
        <v>25.682247404512857</v>
      </c>
      <c r="G29" s="84">
        <v>118.5</v>
      </c>
      <c r="H29" s="99">
        <f t="shared" si="1"/>
        <v>3043.3463174347735</v>
      </c>
      <c r="I29" s="98">
        <v>1.78</v>
      </c>
      <c r="J29" s="96">
        <f t="shared" si="2"/>
        <v>45.714400380032885</v>
      </c>
      <c r="K29" s="97">
        <f t="shared" si="3"/>
        <v>5417.1564450338965</v>
      </c>
    </row>
    <row r="30" spans="1:11" ht="19.2" customHeight="1">
      <c r="A30" s="2">
        <v>26</v>
      </c>
      <c r="B30" s="4" t="s">
        <v>74</v>
      </c>
      <c r="C30" s="4" t="s">
        <v>75</v>
      </c>
      <c r="D30" s="64">
        <f>'L55'!C66</f>
        <v>15.835890792683445</v>
      </c>
      <c r="E30" s="64">
        <f>'L55'!C67</f>
        <v>4.777468647302714</v>
      </c>
      <c r="F30" s="87">
        <f t="shared" si="0"/>
        <v>20.61335943998616</v>
      </c>
      <c r="G30" s="84">
        <v>84</v>
      </c>
      <c r="H30" s="99">
        <f t="shared" si="1"/>
        <v>1731.5221929588374</v>
      </c>
      <c r="I30" s="98">
        <v>1.78</v>
      </c>
      <c r="J30" s="96">
        <f t="shared" si="2"/>
        <v>36.691779803175365</v>
      </c>
      <c r="K30" s="97">
        <f t="shared" si="3"/>
        <v>3082.1095034667305</v>
      </c>
    </row>
    <row r="31" spans="1:11" ht="19.2" customHeight="1">
      <c r="A31" s="2">
        <v>27</v>
      </c>
      <c r="B31" s="4" t="s">
        <v>76</v>
      </c>
      <c r="C31" s="4" t="s">
        <v>77</v>
      </c>
      <c r="D31" s="64">
        <f>'L63'!C56</f>
        <v>12.803748446190474</v>
      </c>
      <c r="E31" s="64">
        <f>'L63'!C57</f>
        <v>4.587786413078655</v>
      </c>
      <c r="F31" s="87">
        <f t="shared" si="0"/>
        <v>17.39153485926913</v>
      </c>
      <c r="G31" s="84">
        <v>107</v>
      </c>
      <c r="H31" s="99">
        <f t="shared" si="1"/>
        <v>1860.8942299417968</v>
      </c>
      <c r="I31" s="98">
        <v>1.78</v>
      </c>
      <c r="J31" s="96">
        <f t="shared" si="2"/>
        <v>30.95693204949905</v>
      </c>
      <c r="K31" s="97">
        <f t="shared" si="3"/>
        <v>3312.3917292963984</v>
      </c>
    </row>
    <row r="32" spans="1:11" ht="19.2" customHeight="1">
      <c r="A32" s="2">
        <v>28</v>
      </c>
      <c r="B32" s="4" t="s">
        <v>47</v>
      </c>
      <c r="C32" s="4" t="s">
        <v>48</v>
      </c>
      <c r="D32" s="64">
        <f>'L65'!C59</f>
        <v>11.30789367968045</v>
      </c>
      <c r="E32" s="64">
        <f>'L65'!C60</f>
        <v>4.587786413078655</v>
      </c>
      <c r="F32" s="87">
        <f t="shared" si="0"/>
        <v>15.895680092759106</v>
      </c>
      <c r="G32" s="84">
        <v>67</v>
      </c>
      <c r="H32" s="99">
        <f t="shared" si="1"/>
        <v>1065.01056621486</v>
      </c>
      <c r="I32" s="98">
        <v>1.78</v>
      </c>
      <c r="J32" s="96">
        <f t="shared" si="2"/>
        <v>28.294310565111207</v>
      </c>
      <c r="K32" s="97">
        <f t="shared" si="3"/>
        <v>1895.7188078624508</v>
      </c>
    </row>
    <row r="33" spans="1:11" ht="19.2" customHeight="1">
      <c r="A33" s="2">
        <v>29</v>
      </c>
      <c r="B33" s="4" t="s">
        <v>49</v>
      </c>
      <c r="C33" s="4" t="s">
        <v>50</v>
      </c>
      <c r="D33" s="64">
        <f>'L67'!C57</f>
        <v>10.982053789997634</v>
      </c>
      <c r="E33" s="64">
        <f>'L67'!C58</f>
        <v>4.587786413078655</v>
      </c>
      <c r="F33" s="87">
        <f t="shared" si="0"/>
        <v>15.56984020307629</v>
      </c>
      <c r="G33" s="84">
        <v>62.25</v>
      </c>
      <c r="H33" s="99">
        <f t="shared" si="1"/>
        <v>969.222552641499</v>
      </c>
      <c r="I33" s="98">
        <v>1.78</v>
      </c>
      <c r="J33" s="96">
        <f t="shared" si="2"/>
        <v>27.714315561475797</v>
      </c>
      <c r="K33" s="97">
        <f t="shared" si="3"/>
        <v>1725.2161437018683</v>
      </c>
    </row>
    <row r="34" spans="1:11" ht="19.2" customHeight="1">
      <c r="A34" s="2">
        <v>30</v>
      </c>
      <c r="B34" s="4" t="s">
        <v>78</v>
      </c>
      <c r="C34" s="4" t="s">
        <v>79</v>
      </c>
      <c r="D34" s="64">
        <f>'L69'!C57</f>
        <v>6.322510689362796</v>
      </c>
      <c r="E34" s="64">
        <f>'L69'!C58</f>
        <v>5.29341246894112</v>
      </c>
      <c r="F34" s="87">
        <f t="shared" si="0"/>
        <v>11.615923158303914</v>
      </c>
      <c r="G34" s="84">
        <v>469</v>
      </c>
      <c r="H34" s="99">
        <f t="shared" si="1"/>
        <v>5447.867961244536</v>
      </c>
      <c r="I34" s="98">
        <v>1.78</v>
      </c>
      <c r="J34" s="96">
        <f t="shared" si="2"/>
        <v>20.676343221780968</v>
      </c>
      <c r="K34" s="97">
        <f t="shared" si="3"/>
        <v>9697.204971015273</v>
      </c>
    </row>
    <row r="35" spans="1:11" ht="19.2" customHeight="1">
      <c r="A35" s="2">
        <v>31</v>
      </c>
      <c r="B35" s="4" t="s">
        <v>80</v>
      </c>
      <c r="C35" s="4" t="s">
        <v>81</v>
      </c>
      <c r="D35" s="64">
        <f>'L71'!C55</f>
        <v>13.915539208121116</v>
      </c>
      <c r="E35" s="64">
        <f>'L71'!C56</f>
        <v>4.587786413078655</v>
      </c>
      <c r="F35" s="87">
        <f t="shared" si="0"/>
        <v>18.50332562119977</v>
      </c>
      <c r="G35" s="84">
        <v>26</v>
      </c>
      <c r="H35" s="99">
        <f t="shared" si="1"/>
        <v>481.08646615119403</v>
      </c>
      <c r="I35" s="98">
        <v>1.78</v>
      </c>
      <c r="J35" s="96">
        <f t="shared" si="2"/>
        <v>32.93591960573559</v>
      </c>
      <c r="K35" s="97">
        <f t="shared" si="3"/>
        <v>856.3339097491254</v>
      </c>
    </row>
    <row r="36" spans="1:11" ht="19.2" customHeight="1">
      <c r="A36" s="2">
        <v>32</v>
      </c>
      <c r="B36" s="4" t="s">
        <v>51</v>
      </c>
      <c r="C36" s="4" t="s">
        <v>52</v>
      </c>
      <c r="D36" s="64">
        <f>'L79'!C49</f>
        <v>15.979224034285714</v>
      </c>
      <c r="E36" s="64">
        <f>'L79'!C50</f>
        <v>4.845696904874052</v>
      </c>
      <c r="F36" s="87">
        <f t="shared" si="0"/>
        <v>20.824920939159767</v>
      </c>
      <c r="G36" s="84">
        <v>61</v>
      </c>
      <c r="H36" s="99">
        <f t="shared" si="1"/>
        <v>1270.3201772887458</v>
      </c>
      <c r="I36" s="98">
        <v>1.78</v>
      </c>
      <c r="J36" s="96">
        <f t="shared" si="2"/>
        <v>37.06835927170439</v>
      </c>
      <c r="K36" s="97">
        <f t="shared" si="3"/>
        <v>2261.1699155739675</v>
      </c>
    </row>
    <row r="37" spans="1:11" ht="19.2" customHeight="1">
      <c r="A37" s="2">
        <v>33</v>
      </c>
      <c r="B37" s="4" t="s">
        <v>82</v>
      </c>
      <c r="C37" s="4" t="s">
        <v>83</v>
      </c>
      <c r="D37" s="64">
        <f>'L97'!C58</f>
        <v>19.321734860161243</v>
      </c>
      <c r="E37" s="64">
        <f>'L97'!C59</f>
        <v>5.29341246894112</v>
      </c>
      <c r="F37" s="87">
        <f t="shared" si="0"/>
        <v>24.615147329102363</v>
      </c>
      <c r="G37" s="84">
        <v>52</v>
      </c>
      <c r="H37" s="99">
        <f t="shared" si="1"/>
        <v>1279.987661113323</v>
      </c>
      <c r="I37" s="98">
        <v>1.78</v>
      </c>
      <c r="J37" s="96">
        <f t="shared" si="2"/>
        <v>43.81496224580221</v>
      </c>
      <c r="K37" s="97">
        <f t="shared" si="3"/>
        <v>2278.378036781715</v>
      </c>
    </row>
    <row r="38" spans="1:11" ht="19.2" customHeight="1">
      <c r="A38" s="2">
        <v>34</v>
      </c>
      <c r="B38" s="4" t="s">
        <v>84</v>
      </c>
      <c r="C38" s="4" t="s">
        <v>85</v>
      </c>
      <c r="D38" s="64">
        <f>'M05'!C58</f>
        <v>27.713690017619054</v>
      </c>
      <c r="E38" s="64">
        <f>'M05'!C59</f>
        <v>4.587786413078655</v>
      </c>
      <c r="F38" s="87">
        <f t="shared" si="0"/>
        <v>32.30147643069771</v>
      </c>
      <c r="G38" s="84">
        <v>3.75</v>
      </c>
      <c r="H38" s="99">
        <f t="shared" si="1"/>
        <v>121.13053661511641</v>
      </c>
      <c r="I38" s="98">
        <v>1.78</v>
      </c>
      <c r="J38" s="96">
        <f t="shared" si="2"/>
        <v>57.49662804664193</v>
      </c>
      <c r="K38" s="97">
        <f t="shared" si="3"/>
        <v>215.61235517490724</v>
      </c>
    </row>
    <row r="39" spans="1:11" ht="19.2" customHeight="1">
      <c r="A39" s="2">
        <v>35</v>
      </c>
      <c r="B39" s="4" t="s">
        <v>86</v>
      </c>
      <c r="C39" s="4" t="s">
        <v>87</v>
      </c>
      <c r="D39" s="64">
        <f>'M11'!C57</f>
        <v>25.919877853567304</v>
      </c>
      <c r="E39" s="64">
        <f>'M11'!C58</f>
        <v>4.587786413078655</v>
      </c>
      <c r="F39" s="87">
        <f t="shared" si="0"/>
        <v>30.50766426664596</v>
      </c>
      <c r="G39" s="84">
        <v>49</v>
      </c>
      <c r="H39" s="99">
        <f t="shared" si="1"/>
        <v>1494.875549065652</v>
      </c>
      <c r="I39" s="98">
        <v>1.78</v>
      </c>
      <c r="J39" s="96">
        <f t="shared" si="2"/>
        <v>54.30364239462981</v>
      </c>
      <c r="K39" s="97">
        <f t="shared" si="3"/>
        <v>2660.8784773368607</v>
      </c>
    </row>
    <row r="40" spans="1:11" ht="19.2" customHeight="1">
      <c r="A40" s="2">
        <v>36</v>
      </c>
      <c r="B40" s="4" t="s">
        <v>88</v>
      </c>
      <c r="C40" s="4" t="s">
        <v>89</v>
      </c>
      <c r="D40" s="64">
        <f>'M31'!C58</f>
        <v>8.751365706868587</v>
      </c>
      <c r="E40" s="64">
        <f>'M31'!C59</f>
        <v>4.587786413078655</v>
      </c>
      <c r="F40" s="87">
        <f t="shared" si="0"/>
        <v>13.339152119947242</v>
      </c>
      <c r="G40" s="84">
        <v>104</v>
      </c>
      <c r="H40" s="99">
        <f t="shared" si="1"/>
        <v>1387.271820474513</v>
      </c>
      <c r="I40" s="98">
        <v>1.78</v>
      </c>
      <c r="J40" s="96">
        <f t="shared" si="2"/>
        <v>23.743690773506092</v>
      </c>
      <c r="K40" s="97">
        <f t="shared" si="3"/>
        <v>2469.3438404446338</v>
      </c>
    </row>
    <row r="41" spans="1:11" ht="19.2" customHeight="1">
      <c r="A41" s="2">
        <v>37</v>
      </c>
      <c r="B41" s="4" t="s">
        <v>90</v>
      </c>
      <c r="C41" s="4" t="s">
        <v>91</v>
      </c>
      <c r="D41" s="64">
        <f>'M41'!C66</f>
        <v>22.211311575778915</v>
      </c>
      <c r="E41" s="64">
        <f>'M41'!C67</f>
        <v>4.777468647302714</v>
      </c>
      <c r="F41" s="87">
        <f t="shared" si="0"/>
        <v>26.98878022308163</v>
      </c>
      <c r="G41" s="84">
        <v>89</v>
      </c>
      <c r="H41" s="99">
        <f t="shared" si="1"/>
        <v>2402.001439854265</v>
      </c>
      <c r="I41" s="98">
        <v>1.78</v>
      </c>
      <c r="J41" s="96">
        <f t="shared" si="2"/>
        <v>48.0400287970853</v>
      </c>
      <c r="K41" s="97">
        <f t="shared" si="3"/>
        <v>4275.562562940591</v>
      </c>
    </row>
    <row r="42" spans="1:11" ht="19.2" customHeight="1">
      <c r="A42" s="2">
        <v>38</v>
      </c>
      <c r="B42" s="4" t="s">
        <v>32</v>
      </c>
      <c r="C42" s="4" t="s">
        <v>33</v>
      </c>
      <c r="D42" s="64">
        <f>'M92'!C57</f>
        <v>19.80412382714286</v>
      </c>
      <c r="E42" s="64">
        <f>'M92'!C58</f>
        <v>4.587786413078655</v>
      </c>
      <c r="F42" s="87">
        <f t="shared" si="0"/>
        <v>24.391910240221513</v>
      </c>
      <c r="G42" s="84">
        <v>38</v>
      </c>
      <c r="H42" s="99">
        <f t="shared" si="1"/>
        <v>926.8925891284175</v>
      </c>
      <c r="I42" s="98">
        <v>1.78</v>
      </c>
      <c r="J42" s="96">
        <f t="shared" si="2"/>
        <v>43.41760022759429</v>
      </c>
      <c r="K42" s="97">
        <f t="shared" si="3"/>
        <v>1649.8688086485831</v>
      </c>
    </row>
    <row r="43" spans="1:11" ht="19.2" customHeight="1">
      <c r="A43" s="2">
        <v>39</v>
      </c>
      <c r="B43" s="4" t="s">
        <v>92</v>
      </c>
      <c r="C43" s="4" t="s">
        <v>93</v>
      </c>
      <c r="D43" s="64">
        <f>'N30'!C58</f>
        <v>13.43179092694026</v>
      </c>
      <c r="E43" s="64">
        <f>'N30'!C59</f>
        <v>5.29341246894112</v>
      </c>
      <c r="F43" s="87">
        <f t="shared" si="0"/>
        <v>18.72520339588138</v>
      </c>
      <c r="G43" s="84">
        <v>82</v>
      </c>
      <c r="H43" s="99">
        <f t="shared" si="1"/>
        <v>1535.4666784622732</v>
      </c>
      <c r="I43" s="98">
        <v>1.78</v>
      </c>
      <c r="J43" s="96">
        <f t="shared" si="2"/>
        <v>33.330862044668855</v>
      </c>
      <c r="K43" s="97">
        <f t="shared" si="3"/>
        <v>2733.130687662846</v>
      </c>
    </row>
    <row r="44" spans="1:11" ht="19.2" customHeight="1">
      <c r="A44" s="2">
        <v>40</v>
      </c>
      <c r="B44" s="4" t="s">
        <v>94</v>
      </c>
      <c r="C44" s="4" t="s">
        <v>95</v>
      </c>
      <c r="D44" s="64">
        <f>'N33'!C57</f>
        <v>34.8071277668509</v>
      </c>
      <c r="E44" s="64">
        <f>'N33'!C58</f>
        <v>5.29341246894112</v>
      </c>
      <c r="F44" s="87">
        <f t="shared" si="0"/>
        <v>40.10054023579202</v>
      </c>
      <c r="G44" s="84">
        <v>6</v>
      </c>
      <c r="H44" s="99">
        <f t="shared" si="1"/>
        <v>240.60324141475212</v>
      </c>
      <c r="I44" s="98">
        <v>1.78</v>
      </c>
      <c r="J44" s="96">
        <f t="shared" si="2"/>
        <v>71.3789616197098</v>
      </c>
      <c r="K44" s="97">
        <f t="shared" si="3"/>
        <v>428.2737697182588</v>
      </c>
    </row>
    <row r="45" spans="1:11" ht="19.2" customHeight="1">
      <c r="A45" s="2">
        <v>41</v>
      </c>
      <c r="B45" s="4" t="s">
        <v>96</v>
      </c>
      <c r="C45" s="4" t="s">
        <v>97</v>
      </c>
      <c r="D45" s="64">
        <f>'N34'!C68</f>
        <v>53.97428632368795</v>
      </c>
      <c r="E45" s="64">
        <f>'N34'!C69</f>
        <v>4.777468647302714</v>
      </c>
      <c r="F45" s="87">
        <f t="shared" si="0"/>
        <v>58.75175497099066</v>
      </c>
      <c r="G45" s="84">
        <v>2.0833333333333335</v>
      </c>
      <c r="H45" s="99">
        <f t="shared" si="1"/>
        <v>122.39948952289721</v>
      </c>
      <c r="I45" s="98">
        <v>1.78</v>
      </c>
      <c r="J45" s="96">
        <f t="shared" si="2"/>
        <v>104.57812384836338</v>
      </c>
      <c r="K45" s="97">
        <f t="shared" si="3"/>
        <v>217.87109135075704</v>
      </c>
    </row>
    <row r="46" spans="1:11" ht="19.2" customHeight="1">
      <c r="A46" s="2">
        <v>42</v>
      </c>
      <c r="B46" s="4" t="s">
        <v>53</v>
      </c>
      <c r="C46" s="4" t="s">
        <v>54</v>
      </c>
      <c r="D46" s="64">
        <f>'N55'!C48</f>
        <v>13.334024034285713</v>
      </c>
      <c r="E46" s="64">
        <f>'N55'!C49</f>
        <v>4.845696904874052</v>
      </c>
      <c r="F46" s="87">
        <f t="shared" si="0"/>
        <v>18.179720939159765</v>
      </c>
      <c r="G46" s="84">
        <v>2.9166666666666665</v>
      </c>
      <c r="H46" s="99">
        <f t="shared" si="1"/>
        <v>53.02418607254931</v>
      </c>
      <c r="I46" s="98">
        <v>1.78</v>
      </c>
      <c r="J46" s="96">
        <f t="shared" si="2"/>
        <v>32.35990327170438</v>
      </c>
      <c r="K46" s="97">
        <f t="shared" si="3"/>
        <v>94.38305120913778</v>
      </c>
    </row>
    <row r="47" spans="1:11" ht="19.2" customHeight="1">
      <c r="A47" s="2">
        <v>43</v>
      </c>
      <c r="B47" s="4" t="s">
        <v>55</v>
      </c>
      <c r="C47" s="4" t="s">
        <v>56</v>
      </c>
      <c r="D47" s="64">
        <f>'N59'!C57</f>
        <v>8.625472932400239</v>
      </c>
      <c r="E47" s="64">
        <f>'N59'!C58</f>
        <v>4.587786413078655</v>
      </c>
      <c r="F47" s="87">
        <f t="shared" si="0"/>
        <v>13.213259345478894</v>
      </c>
      <c r="G47" s="84">
        <v>102</v>
      </c>
      <c r="H47" s="99">
        <f t="shared" si="1"/>
        <v>1347.7524532388472</v>
      </c>
      <c r="I47" s="98">
        <v>1.78</v>
      </c>
      <c r="J47" s="96">
        <f t="shared" si="2"/>
        <v>23.519601634952433</v>
      </c>
      <c r="K47" s="97">
        <f t="shared" si="3"/>
        <v>2398.9993667651484</v>
      </c>
    </row>
    <row r="48" spans="1:11" ht="19.2" customHeight="1">
      <c r="A48" s="2">
        <v>44</v>
      </c>
      <c r="B48" s="4" t="s">
        <v>57</v>
      </c>
      <c r="C48" s="4" t="s">
        <v>58</v>
      </c>
      <c r="D48" s="64">
        <f>'N59.1'!C60</f>
        <v>12.129532932400238</v>
      </c>
      <c r="E48" s="64">
        <f>'N59.1'!C61</f>
        <v>4.587786413078655</v>
      </c>
      <c r="F48" s="87">
        <f t="shared" si="0"/>
        <v>16.71731934547889</v>
      </c>
      <c r="G48" s="84">
        <v>10.083333333333334</v>
      </c>
      <c r="H48" s="99">
        <f t="shared" si="1"/>
        <v>168.5663034002455</v>
      </c>
      <c r="I48" s="98">
        <v>1.78</v>
      </c>
      <c r="J48" s="96">
        <f t="shared" si="2"/>
        <v>29.75682843495243</v>
      </c>
      <c r="K48" s="97">
        <f t="shared" si="3"/>
        <v>300.048020052437</v>
      </c>
    </row>
    <row r="49" spans="1:11" ht="19.2" customHeight="1">
      <c r="A49" s="2">
        <v>45</v>
      </c>
      <c r="B49" s="4" t="s">
        <v>98</v>
      </c>
      <c r="C49" s="4" t="s">
        <v>99</v>
      </c>
      <c r="D49" s="64">
        <f>'O09'!C59</f>
        <v>15.57445096761905</v>
      </c>
      <c r="E49" s="64">
        <f>'O09'!C60</f>
        <v>5.990532831567515</v>
      </c>
      <c r="F49" s="87">
        <f t="shared" si="0"/>
        <v>21.564983799186564</v>
      </c>
      <c r="G49" s="84">
        <v>83</v>
      </c>
      <c r="H49" s="99">
        <f t="shared" si="1"/>
        <v>1789.8936553324847</v>
      </c>
      <c r="I49" s="98">
        <v>1.78</v>
      </c>
      <c r="J49" s="96">
        <f t="shared" si="2"/>
        <v>38.385671162552086</v>
      </c>
      <c r="K49" s="97">
        <f t="shared" si="3"/>
        <v>3186.010706491823</v>
      </c>
    </row>
    <row r="50" spans="1:11" ht="19.2" customHeight="1">
      <c r="A50" s="2">
        <v>46</v>
      </c>
      <c r="B50" s="4" t="s">
        <v>100</v>
      </c>
      <c r="C50" s="4" t="s">
        <v>101</v>
      </c>
      <c r="D50" s="64">
        <f>'O18'!C57</f>
        <v>13.365546504809133</v>
      </c>
      <c r="E50" s="64">
        <f>'O18'!C58</f>
        <v>5.990532831567515</v>
      </c>
      <c r="F50" s="87">
        <f t="shared" si="0"/>
        <v>19.35607933637665</v>
      </c>
      <c r="G50" s="84">
        <v>130</v>
      </c>
      <c r="H50" s="99">
        <f t="shared" si="1"/>
        <v>2516.2903137289645</v>
      </c>
      <c r="I50" s="98">
        <v>1.78</v>
      </c>
      <c r="J50" s="96">
        <f t="shared" si="2"/>
        <v>34.453821218750434</v>
      </c>
      <c r="K50" s="97">
        <f t="shared" si="3"/>
        <v>4478.996758437556</v>
      </c>
    </row>
    <row r="51" spans="1:11" ht="19.2" customHeight="1">
      <c r="A51" s="2">
        <v>47</v>
      </c>
      <c r="B51" s="4" t="s">
        <v>102</v>
      </c>
      <c r="C51" s="4" t="s">
        <v>103</v>
      </c>
      <c r="D51" s="64">
        <f>'O27'!C50</f>
        <v>28.58433603428572</v>
      </c>
      <c r="E51" s="64">
        <f>'O27'!C51</f>
        <v>4.845696904874052</v>
      </c>
      <c r="F51" s="87">
        <f t="shared" si="0"/>
        <v>33.43003293915977</v>
      </c>
      <c r="G51" s="84">
        <v>9</v>
      </c>
      <c r="H51" s="99">
        <f t="shared" si="1"/>
        <v>300.87029645243797</v>
      </c>
      <c r="I51" s="98">
        <v>1.78</v>
      </c>
      <c r="J51" s="96">
        <f t="shared" si="2"/>
        <v>59.5054586317044</v>
      </c>
      <c r="K51" s="97">
        <f t="shared" si="3"/>
        <v>535.5491276853396</v>
      </c>
    </row>
    <row r="52" spans="1:11" ht="19.2" customHeight="1">
      <c r="A52" s="2">
        <v>48</v>
      </c>
      <c r="B52" s="4" t="s">
        <v>104</v>
      </c>
      <c r="C52" s="4" t="s">
        <v>105</v>
      </c>
      <c r="D52" s="64">
        <f>'O32'!C55</f>
        <v>12.188156684285714</v>
      </c>
      <c r="E52" s="64">
        <f>'O32'!C56</f>
        <v>4.587786413078655</v>
      </c>
      <c r="F52" s="87">
        <f t="shared" si="0"/>
        <v>16.77594309736437</v>
      </c>
      <c r="G52" s="84">
        <v>3</v>
      </c>
      <c r="H52" s="99">
        <f t="shared" si="1"/>
        <v>50.32782929209311</v>
      </c>
      <c r="I52" s="98">
        <v>1.78</v>
      </c>
      <c r="J52" s="96">
        <f t="shared" si="2"/>
        <v>29.861178713308576</v>
      </c>
      <c r="K52" s="97">
        <f t="shared" si="3"/>
        <v>89.58353613992573</v>
      </c>
    </row>
    <row r="53" spans="1:11" ht="19.2" customHeight="1">
      <c r="A53" s="2">
        <v>49</v>
      </c>
      <c r="B53" s="4" t="s">
        <v>59</v>
      </c>
      <c r="C53" s="4" t="s">
        <v>60</v>
      </c>
      <c r="D53" s="64">
        <f>'O41'!C57</f>
        <v>9.732628983126892</v>
      </c>
      <c r="E53" s="64">
        <f>'O41'!C58</f>
        <v>5.29341246894112</v>
      </c>
      <c r="F53" s="87">
        <f t="shared" si="0"/>
        <v>15.02604145206801</v>
      </c>
      <c r="G53" s="84">
        <v>109</v>
      </c>
      <c r="H53" s="99">
        <f t="shared" si="1"/>
        <v>1637.8385182754132</v>
      </c>
      <c r="I53" s="98">
        <v>1.78</v>
      </c>
      <c r="J53" s="96">
        <f t="shared" si="2"/>
        <v>26.74635378468106</v>
      </c>
      <c r="K53" s="97">
        <f t="shared" si="3"/>
        <v>2915.3525625302354</v>
      </c>
    </row>
    <row r="54" spans="1:11" ht="19.2" customHeight="1">
      <c r="A54" s="2">
        <v>50</v>
      </c>
      <c r="B54" s="4" t="s">
        <v>61</v>
      </c>
      <c r="C54" s="4" t="s">
        <v>62</v>
      </c>
      <c r="D54" s="64">
        <f>'O41.1'!C50</f>
        <v>27.327324034285716</v>
      </c>
      <c r="E54" s="64">
        <f>'O41.1'!C51</f>
        <v>4.845696904874052</v>
      </c>
      <c r="F54" s="87">
        <f t="shared" si="0"/>
        <v>32.17302093915977</v>
      </c>
      <c r="G54" s="84">
        <v>21</v>
      </c>
      <c r="H54" s="99">
        <f t="shared" si="1"/>
        <v>675.6334397223552</v>
      </c>
      <c r="I54" s="98">
        <v>1.78</v>
      </c>
      <c r="J54" s="96">
        <f t="shared" si="2"/>
        <v>57.26797727170439</v>
      </c>
      <c r="K54" s="97">
        <f t="shared" si="3"/>
        <v>1202.6275227057922</v>
      </c>
    </row>
    <row r="55" spans="1:11" ht="19.2" customHeight="1">
      <c r="A55" s="2">
        <v>51</v>
      </c>
      <c r="B55" s="4" t="s">
        <v>106</v>
      </c>
      <c r="C55" s="4" t="s">
        <v>107</v>
      </c>
      <c r="D55" s="64">
        <f>'O55'!C57</f>
        <v>7.611976975585946</v>
      </c>
      <c r="E55" s="64">
        <f>'O55'!C58</f>
        <v>5.29341246894112</v>
      </c>
      <c r="F55" s="87">
        <f t="shared" si="0"/>
        <v>12.905389444527065</v>
      </c>
      <c r="G55" s="84">
        <v>209</v>
      </c>
      <c r="H55" s="99">
        <f t="shared" si="1"/>
        <v>2697.2263939061568</v>
      </c>
      <c r="I55" s="98">
        <v>1.78</v>
      </c>
      <c r="J55" s="96">
        <f t="shared" si="2"/>
        <v>22.971593211258178</v>
      </c>
      <c r="K55" s="97">
        <f t="shared" si="3"/>
        <v>4801.062981152959</v>
      </c>
    </row>
    <row r="56" spans="1:11" ht="19.2" customHeight="1">
      <c r="A56" s="2">
        <v>52</v>
      </c>
      <c r="B56" s="4" t="s">
        <v>108</v>
      </c>
      <c r="C56" s="4" t="s">
        <v>109</v>
      </c>
      <c r="D56" s="64">
        <f>'O65'!C58</f>
        <v>15.112984967619052</v>
      </c>
      <c r="E56" s="64">
        <f>'O65'!C59</f>
        <v>5.990532831567515</v>
      </c>
      <c r="F56" s="87">
        <f t="shared" si="0"/>
        <v>21.10351779918657</v>
      </c>
      <c r="G56" s="84">
        <v>247</v>
      </c>
      <c r="H56" s="99">
        <f t="shared" si="1"/>
        <v>5212.568896399082</v>
      </c>
      <c r="I56" s="98">
        <v>1.78</v>
      </c>
      <c r="J56" s="96">
        <f t="shared" si="2"/>
        <v>37.56426168255209</v>
      </c>
      <c r="K56" s="97">
        <f t="shared" si="3"/>
        <v>9278.372635590367</v>
      </c>
    </row>
    <row r="57" spans="1:11" ht="19.2" customHeight="1">
      <c r="A57" s="2">
        <v>53</v>
      </c>
      <c r="B57" s="4" t="s">
        <v>110</v>
      </c>
      <c r="C57" s="4" t="s">
        <v>111</v>
      </c>
      <c r="D57" s="64">
        <f>'O69'!C57</f>
        <v>5.809499344492745</v>
      </c>
      <c r="E57" s="64">
        <f>'O69'!C58</f>
        <v>5.29341246894112</v>
      </c>
      <c r="F57" s="87">
        <f t="shared" si="0"/>
        <v>11.102911813433865</v>
      </c>
      <c r="G57" s="84">
        <v>365</v>
      </c>
      <c r="H57" s="99">
        <f t="shared" si="1"/>
        <v>4052.562811903361</v>
      </c>
      <c r="I57" s="98">
        <v>1.78</v>
      </c>
      <c r="J57" s="96">
        <f t="shared" si="2"/>
        <v>19.76318302791228</v>
      </c>
      <c r="K57" s="97">
        <f t="shared" si="3"/>
        <v>7213.561805187982</v>
      </c>
    </row>
    <row r="58" spans="1:11" ht="19.2" customHeight="1">
      <c r="A58" s="2">
        <v>54</v>
      </c>
      <c r="B58" s="4" t="s">
        <v>112</v>
      </c>
      <c r="C58" s="4" t="s">
        <v>113</v>
      </c>
      <c r="D58" s="64">
        <f>'O83'!C66</f>
        <v>18.04155061987622</v>
      </c>
      <c r="E58" s="64">
        <f>'O83'!C67</f>
        <v>4.777468647302714</v>
      </c>
      <c r="F58" s="87">
        <f t="shared" si="0"/>
        <v>22.819019267178934</v>
      </c>
      <c r="G58" s="84">
        <v>47</v>
      </c>
      <c r="H58" s="99">
        <f t="shared" si="1"/>
        <v>1072.4939055574098</v>
      </c>
      <c r="I58" s="98">
        <v>1.78</v>
      </c>
      <c r="J58" s="96">
        <f t="shared" si="2"/>
        <v>40.6178542955785</v>
      </c>
      <c r="K58" s="97">
        <f t="shared" si="3"/>
        <v>1909.0391518921897</v>
      </c>
    </row>
    <row r="59" spans="1:11" ht="19.2" customHeight="1">
      <c r="A59" s="2">
        <v>55</v>
      </c>
      <c r="B59" s="4" t="s">
        <v>114</v>
      </c>
      <c r="C59" s="4" t="s">
        <v>115</v>
      </c>
      <c r="D59" s="64">
        <f>'O84'!C69</f>
        <v>24.543923594878496</v>
      </c>
      <c r="E59" s="64">
        <f>'O84'!C70</f>
        <v>4.777468647302714</v>
      </c>
      <c r="F59" s="87">
        <f t="shared" si="0"/>
        <v>29.32139224218121</v>
      </c>
      <c r="G59" s="84">
        <v>55</v>
      </c>
      <c r="H59" s="99">
        <f t="shared" si="1"/>
        <v>1612.6765733199666</v>
      </c>
      <c r="I59" s="98">
        <v>1.78</v>
      </c>
      <c r="J59" s="96">
        <f t="shared" si="2"/>
        <v>52.19207819108256</v>
      </c>
      <c r="K59" s="97">
        <f t="shared" si="3"/>
        <v>2870.5643005095408</v>
      </c>
    </row>
    <row r="60" spans="1:11" ht="19.2" customHeight="1">
      <c r="A60" s="2">
        <v>56</v>
      </c>
      <c r="B60" s="4" t="s">
        <v>116</v>
      </c>
      <c r="C60" s="4" t="s">
        <v>117</v>
      </c>
      <c r="D60" s="64">
        <f>'O91'!C68</f>
        <v>14.965772956301842</v>
      </c>
      <c r="E60" s="64">
        <f>'O91'!C69</f>
        <v>4.777468647302714</v>
      </c>
      <c r="F60" s="87">
        <f t="shared" si="0"/>
        <v>19.743241603604556</v>
      </c>
      <c r="G60" s="84">
        <v>86</v>
      </c>
      <c r="H60" s="99">
        <f t="shared" si="1"/>
        <v>1697.9187779099918</v>
      </c>
      <c r="I60" s="98">
        <v>1.78</v>
      </c>
      <c r="J60" s="96">
        <f t="shared" si="2"/>
        <v>35.14297005441611</v>
      </c>
      <c r="K60" s="97">
        <f t="shared" si="3"/>
        <v>3022.2954246797854</v>
      </c>
    </row>
    <row r="61" spans="1:11" ht="19.2" customHeight="1">
      <c r="A61" s="2">
        <v>57</v>
      </c>
      <c r="B61" s="4" t="s">
        <v>119</v>
      </c>
      <c r="C61" s="4" t="s">
        <v>120</v>
      </c>
      <c r="D61" s="64">
        <f>'V32'!C67</f>
        <v>26.154844691785716</v>
      </c>
      <c r="E61" s="64">
        <f>'V32'!C68</f>
        <v>4.307658105449486</v>
      </c>
      <c r="F61" s="87">
        <f t="shared" si="0"/>
        <v>30.462502797235203</v>
      </c>
      <c r="G61" s="84">
        <v>23.666666666666668</v>
      </c>
      <c r="H61" s="99">
        <f t="shared" si="1"/>
        <v>720.9458995345665</v>
      </c>
      <c r="I61" s="98">
        <v>1.78</v>
      </c>
      <c r="J61" s="96">
        <f t="shared" si="2"/>
        <v>54.22325497907866</v>
      </c>
      <c r="K61" s="97">
        <f t="shared" si="3"/>
        <v>1283.2837011715283</v>
      </c>
    </row>
    <row r="62" spans="1:11" ht="19.2" customHeight="1">
      <c r="A62" s="2">
        <v>58</v>
      </c>
      <c r="B62" s="4" t="s">
        <v>121</v>
      </c>
      <c r="C62" s="4" t="s">
        <v>122</v>
      </c>
      <c r="D62" s="64">
        <f>'V35'!C67</f>
        <v>24.786647463214287</v>
      </c>
      <c r="E62" s="64">
        <f>'V35'!C68</f>
        <v>4.307658105449486</v>
      </c>
      <c r="F62" s="87">
        <f t="shared" si="0"/>
        <v>29.09430556866377</v>
      </c>
      <c r="G62" s="84">
        <v>6.833333333333333</v>
      </c>
      <c r="H62" s="99">
        <f t="shared" si="1"/>
        <v>198.81108805253575</v>
      </c>
      <c r="I62" s="98">
        <v>1.78</v>
      </c>
      <c r="J62" s="96">
        <f t="shared" si="2"/>
        <v>51.78786391222151</v>
      </c>
      <c r="K62" s="97">
        <f t="shared" si="3"/>
        <v>353.8837367335136</v>
      </c>
    </row>
    <row r="63" spans="1:11" ht="19.2" customHeight="1">
      <c r="A63" s="2">
        <v>59</v>
      </c>
      <c r="B63" s="4" t="s">
        <v>123</v>
      </c>
      <c r="C63" s="4" t="s">
        <v>124</v>
      </c>
      <c r="D63" s="64">
        <f>'V38'!C67</f>
        <v>25.394081891785714</v>
      </c>
      <c r="E63" s="64">
        <f>'V38'!C68</f>
        <v>4.307658105449486</v>
      </c>
      <c r="F63" s="87">
        <f t="shared" si="0"/>
        <v>29.7017399972352</v>
      </c>
      <c r="G63" s="84">
        <v>7.083333333333333</v>
      </c>
      <c r="H63" s="99">
        <f t="shared" si="1"/>
        <v>210.387324980416</v>
      </c>
      <c r="I63" s="98">
        <v>1.78</v>
      </c>
      <c r="J63" s="96">
        <f t="shared" si="2"/>
        <v>52.86909719507866</v>
      </c>
      <c r="K63" s="97">
        <f t="shared" si="3"/>
        <v>374.4894384651405</v>
      </c>
    </row>
    <row r="64" spans="1:11" ht="19.2" customHeight="1">
      <c r="A64" s="2">
        <v>60</v>
      </c>
      <c r="B64" s="4" t="s">
        <v>125</v>
      </c>
      <c r="C64" s="4" t="s">
        <v>126</v>
      </c>
      <c r="D64" s="64">
        <f>'V39'!C67</f>
        <v>7.404099417754149</v>
      </c>
      <c r="E64" s="64">
        <f>'V39'!C68</f>
        <v>4.307658105449486</v>
      </c>
      <c r="F64" s="87">
        <f t="shared" si="0"/>
        <v>11.711757523203634</v>
      </c>
      <c r="G64" s="84">
        <v>441</v>
      </c>
      <c r="H64" s="99">
        <f t="shared" si="1"/>
        <v>5164.885067732803</v>
      </c>
      <c r="I64" s="98">
        <v>1.78</v>
      </c>
      <c r="J64" s="96">
        <f t="shared" si="2"/>
        <v>20.84692839130247</v>
      </c>
      <c r="K64" s="97">
        <f t="shared" si="3"/>
        <v>9193.49542056439</v>
      </c>
    </row>
    <row r="65" spans="1:11" ht="19.2" customHeight="1">
      <c r="A65" s="2">
        <v>61</v>
      </c>
      <c r="B65" s="4" t="s">
        <v>127</v>
      </c>
      <c r="C65" s="4" t="s">
        <v>128</v>
      </c>
      <c r="D65" s="64">
        <f>'V42'!C67</f>
        <v>17.313088622076176</v>
      </c>
      <c r="E65" s="64">
        <f>'V42'!C68</f>
        <v>4.307658105449486</v>
      </c>
      <c r="F65" s="87">
        <f t="shared" si="0"/>
        <v>21.620746727525663</v>
      </c>
      <c r="G65" s="84">
        <v>16</v>
      </c>
      <c r="H65" s="99">
        <f t="shared" si="1"/>
        <v>345.9319476404106</v>
      </c>
      <c r="I65" s="98">
        <v>1.78</v>
      </c>
      <c r="J65" s="96">
        <f t="shared" si="2"/>
        <v>38.484929174995685</v>
      </c>
      <c r="K65" s="97">
        <f t="shared" si="3"/>
        <v>615.758866799931</v>
      </c>
    </row>
    <row r="66" spans="1:11" ht="29.4" customHeight="1">
      <c r="A66" s="2">
        <v>62</v>
      </c>
      <c r="B66" s="4" t="s">
        <v>129</v>
      </c>
      <c r="C66" s="4" t="s">
        <v>130</v>
      </c>
      <c r="D66" s="64">
        <f>'V48'!C67</f>
        <v>13.18645617526824</v>
      </c>
      <c r="E66" s="64">
        <f>'V48'!C68</f>
        <v>4.307658105449486</v>
      </c>
      <c r="F66" s="87">
        <f t="shared" si="0"/>
        <v>17.494114280717724</v>
      </c>
      <c r="G66" s="84">
        <v>453</v>
      </c>
      <c r="H66" s="99">
        <f t="shared" si="1"/>
        <v>7924.8337691651295</v>
      </c>
      <c r="I66" s="98">
        <v>1.78</v>
      </c>
      <c r="J66" s="96">
        <f t="shared" si="2"/>
        <v>31.13952341967755</v>
      </c>
      <c r="K66" s="97">
        <f t="shared" si="3"/>
        <v>14106.204109113929</v>
      </c>
    </row>
    <row r="67" spans="1:11" s="88" customFormat="1" ht="25.2" customHeight="1">
      <c r="A67" s="110" t="s">
        <v>882</v>
      </c>
      <c r="B67" s="111"/>
      <c r="C67" s="111"/>
      <c r="D67" s="111"/>
      <c r="E67" s="111"/>
      <c r="F67" s="111"/>
      <c r="G67" s="112"/>
      <c r="H67" s="90">
        <f>SUM(H5:H66)</f>
        <v>94025.8798193531</v>
      </c>
      <c r="K67" s="95">
        <f>SUM(K5:K66)</f>
        <v>167366.06607844852</v>
      </c>
    </row>
    <row r="68" spans="3:4" s="88" customFormat="1" ht="28.2" customHeight="1">
      <c r="C68" s="93" t="s">
        <v>883</v>
      </c>
      <c r="D68" s="89">
        <f>K67</f>
        <v>167366.06607844852</v>
      </c>
    </row>
    <row r="69" spans="3:5" s="88" customFormat="1" ht="21" customHeight="1">
      <c r="C69" s="83" t="s">
        <v>882</v>
      </c>
      <c r="D69" s="90">
        <f>H67</f>
        <v>94025.8798193531</v>
      </c>
      <c r="E69" s="91"/>
    </row>
    <row r="70" spans="3:4" s="88" customFormat="1" ht="21" customHeight="1">
      <c r="C70" s="94" t="s">
        <v>873</v>
      </c>
      <c r="D70" s="92">
        <f>D68/D69</f>
        <v>1.78</v>
      </c>
    </row>
  </sheetData>
  <mergeCells count="13">
    <mergeCell ref="A67:G67"/>
    <mergeCell ref="A1:K1"/>
    <mergeCell ref="H2:H3"/>
    <mergeCell ref="I2:I3"/>
    <mergeCell ref="J2:J3"/>
    <mergeCell ref="K2:K3"/>
    <mergeCell ref="G2:G3"/>
    <mergeCell ref="A2:A3"/>
    <mergeCell ref="B2:B3"/>
    <mergeCell ref="C2:C3"/>
    <mergeCell ref="F2:F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2D4BA-8EA2-42C9-B906-669EED018444}">
  <dimension ref="A1:I68"/>
  <sheetViews>
    <sheetView workbookViewId="0" topLeftCell="A1">
      <selection activeCell="H33" sqref="H33"/>
    </sheetView>
  </sheetViews>
  <sheetFormatPr defaultColWidth="9.140625" defaultRowHeight="15"/>
  <cols>
    <col min="1" max="1" width="41.28125" style="1" customWidth="1"/>
    <col min="2" max="2" width="38.421875" style="1" customWidth="1"/>
    <col min="3" max="3" width="20.8515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6" t="s">
        <v>73</v>
      </c>
    </row>
    <row r="2" spans="1:2" ht="19.2" customHeight="1">
      <c r="A2" s="7" t="s">
        <v>157</v>
      </c>
      <c r="B2" s="7" t="s">
        <v>72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363</v>
      </c>
      <c r="B8" s="50" t="s">
        <v>761</v>
      </c>
      <c r="C8" s="48" t="s">
        <v>298</v>
      </c>
      <c r="D8" s="16">
        <v>1600</v>
      </c>
      <c r="E8" s="50" t="s">
        <v>492</v>
      </c>
      <c r="F8" s="16">
        <v>1</v>
      </c>
      <c r="G8" s="26">
        <f>'Przykładowe materiały - ceny'!E37</f>
        <v>17882.090592334494</v>
      </c>
      <c r="H8" s="26">
        <f>(F8/D8)*G8</f>
        <v>11.17630662020906</v>
      </c>
    </row>
    <row r="9" spans="1:8" s="13" customFormat="1" ht="42" customHeight="1">
      <c r="A9" s="16" t="s">
        <v>479</v>
      </c>
      <c r="B9" s="50" t="s">
        <v>759</v>
      </c>
      <c r="C9" s="16" t="s">
        <v>301</v>
      </c>
      <c r="D9" s="16">
        <v>1600</v>
      </c>
      <c r="E9" s="48" t="s">
        <v>494</v>
      </c>
      <c r="F9" s="16">
        <v>2</v>
      </c>
      <c r="G9" s="26">
        <f>'Przykładowe materiały - ceny'!E181</f>
        <v>312.0282</v>
      </c>
      <c r="H9" s="26">
        <f aca="true" t="shared" si="0" ref="H9:H31">(F9/D9)*G9</f>
        <v>0.39003525000000006</v>
      </c>
    </row>
    <row r="10" spans="1:8" s="13" customFormat="1" ht="62.4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15.908995675038254</v>
      </c>
    </row>
    <row r="40" ht="15">
      <c r="A40" s="7" t="s">
        <v>159</v>
      </c>
    </row>
    <row r="41" spans="1:3" ht="18.6" customHeight="1">
      <c r="A41" s="7" t="s">
        <v>182</v>
      </c>
      <c r="B41" s="21" t="s">
        <v>180</v>
      </c>
      <c r="C41" s="21" t="s">
        <v>181</v>
      </c>
    </row>
    <row r="42" spans="1:3" ht="18.6" customHeight="1">
      <c r="A42" s="8" t="s">
        <v>160</v>
      </c>
      <c r="B42" s="9">
        <f>'Przykładowe stawki wynagrodzeń'!E12</f>
        <v>46.195639765624996</v>
      </c>
      <c r="C42" s="9">
        <f>B42/60</f>
        <v>0.7699273294270833</v>
      </c>
    </row>
    <row r="43" spans="1:3" ht="18.6" customHeight="1">
      <c r="A43" s="10" t="s">
        <v>161</v>
      </c>
      <c r="B43" s="11">
        <f>'Przykładowe stawki wynagrodzeń'!E16</f>
        <v>34.545742080208335</v>
      </c>
      <c r="C43" s="11">
        <f aca="true" t="shared" si="1" ref="C43:C44">B43/60</f>
        <v>0.5757623680034722</v>
      </c>
    </row>
    <row r="44" spans="1:3" ht="18.6" customHeight="1">
      <c r="A44" s="8" t="s">
        <v>162</v>
      </c>
      <c r="B44" s="11">
        <f>'Przykładowe stawki wynagrodzeń'!E19</f>
        <v>26.306730143750002</v>
      </c>
      <c r="C44" s="11">
        <f t="shared" si="1"/>
        <v>0.43844550239583335</v>
      </c>
    </row>
    <row r="45" spans="1:3" ht="28.2" customHeight="1">
      <c r="A45" s="10" t="s">
        <v>198</v>
      </c>
      <c r="B45" s="11">
        <f>'Przykładowe stawki wynagrodzeń'!E17</f>
        <v>43.283165344270834</v>
      </c>
      <c r="C45" s="11">
        <f>B45/60</f>
        <v>0.7213860890711806</v>
      </c>
    </row>
    <row r="46" ht="25.8" customHeight="1"/>
    <row r="47" spans="1:7" ht="21" customHeight="1">
      <c r="A47" s="130" t="s">
        <v>317</v>
      </c>
      <c r="B47" s="131"/>
      <c r="C47" s="131"/>
      <c r="D47" s="131"/>
      <c r="E47" s="131"/>
      <c r="F47" s="131"/>
      <c r="G47" s="34"/>
    </row>
    <row r="48" spans="1:7" ht="21" customHeight="1">
      <c r="A48" s="127" t="s">
        <v>318</v>
      </c>
      <c r="B48" s="127"/>
      <c r="C48" s="127"/>
      <c r="D48" s="127"/>
      <c r="E48" s="34"/>
      <c r="F48" s="34"/>
      <c r="G48" s="34"/>
    </row>
    <row r="49" spans="1:7" s="13" customFormat="1" ht="42" customHeight="1">
      <c r="A49" s="15" t="s">
        <v>197</v>
      </c>
      <c r="B49" s="15" t="s">
        <v>166</v>
      </c>
      <c r="C49" s="15" t="s">
        <v>167</v>
      </c>
      <c r="D49" s="15" t="s">
        <v>168</v>
      </c>
      <c r="E49" s="15" t="s">
        <v>169</v>
      </c>
      <c r="F49" s="15" t="s">
        <v>170</v>
      </c>
      <c r="G49" s="15" t="s">
        <v>171</v>
      </c>
    </row>
    <row r="50" spans="1:7" s="13" customFormat="1" ht="15" customHeight="1">
      <c r="A50" s="29"/>
      <c r="B50" s="5" t="s">
        <v>172</v>
      </c>
      <c r="C50" s="5" t="s">
        <v>173</v>
      </c>
      <c r="D50" s="5" t="s">
        <v>174</v>
      </c>
      <c r="E50" s="5" t="s">
        <v>175</v>
      </c>
      <c r="F50" s="5" t="s">
        <v>176</v>
      </c>
      <c r="G50" s="30" t="s">
        <v>177</v>
      </c>
    </row>
    <row r="51" spans="1:7" s="13" customFormat="1" ht="29.4" customHeight="1">
      <c r="A51" s="125" t="s">
        <v>284</v>
      </c>
      <c r="B51" s="25" t="str">
        <f>A43</f>
        <v>starszy technik diagnostyki laboratoryjnej</v>
      </c>
      <c r="C51" s="32">
        <v>165</v>
      </c>
      <c r="D51" s="17" t="s">
        <v>179</v>
      </c>
      <c r="E51" s="32">
        <v>20</v>
      </c>
      <c r="F51" s="27">
        <f>C43</f>
        <v>0.5757623680034722</v>
      </c>
      <c r="G51" s="27">
        <f>(E51/C51)*F51</f>
        <v>0.06978937793981482</v>
      </c>
    </row>
    <row r="52" spans="1:7" s="13" customFormat="1" ht="29.4" customHeight="1">
      <c r="A52" s="126"/>
      <c r="B52" s="25" t="str">
        <f>A44</f>
        <v>pomoc laboratoryjna</v>
      </c>
      <c r="C52" s="32">
        <v>165</v>
      </c>
      <c r="D52" s="17" t="s">
        <v>179</v>
      </c>
      <c r="E52" s="32">
        <v>20</v>
      </c>
      <c r="F52" s="27">
        <f>C44</f>
        <v>0.43844550239583335</v>
      </c>
      <c r="G52" s="27">
        <f>(E52/C52)*F52</f>
        <v>0.05314490938131314</v>
      </c>
    </row>
    <row r="53" spans="1:7" s="13" customFormat="1" ht="78" customHeight="1">
      <c r="A53" s="31" t="s">
        <v>283</v>
      </c>
      <c r="B53" s="17" t="str">
        <f>A43</f>
        <v>starszy technik diagnostyki laboratoryjnej</v>
      </c>
      <c r="C53" s="16">
        <v>150</v>
      </c>
      <c r="D53" s="17" t="s">
        <v>179</v>
      </c>
      <c r="E53" s="16">
        <v>120</v>
      </c>
      <c r="F53" s="26">
        <f>C43</f>
        <v>0.5757623680034722</v>
      </c>
      <c r="G53" s="26">
        <f>(E53/C53)*F53</f>
        <v>0.46060989440277783</v>
      </c>
    </row>
    <row r="54" spans="1:7" s="13" customFormat="1" ht="22.95" customHeight="1">
      <c r="A54" s="24" t="s">
        <v>192</v>
      </c>
      <c r="B54" s="17" t="str">
        <f>A42</f>
        <v>diagnosta laboratoryjny</v>
      </c>
      <c r="C54" s="16">
        <v>33</v>
      </c>
      <c r="D54" s="17" t="s">
        <v>179</v>
      </c>
      <c r="E54" s="16">
        <v>85</v>
      </c>
      <c r="F54" s="26">
        <f>C42</f>
        <v>0.7699273294270833</v>
      </c>
      <c r="G54" s="26">
        <f aca="true" t="shared" si="2" ref="G54:G62">(E54/C54)*F54</f>
        <v>1.9831461515546085</v>
      </c>
    </row>
    <row r="55" spans="1:7" s="13" customFormat="1" ht="22.95" customHeight="1">
      <c r="A55" s="132" t="s">
        <v>286</v>
      </c>
      <c r="B55" s="17" t="str">
        <f>A42</f>
        <v>diagnosta laboratoryjny</v>
      </c>
      <c r="C55" s="16">
        <v>165</v>
      </c>
      <c r="D55" s="17" t="s">
        <v>179</v>
      </c>
      <c r="E55" s="16">
        <v>40</v>
      </c>
      <c r="F55" s="26">
        <f>C42</f>
        <v>0.7699273294270833</v>
      </c>
      <c r="G55" s="26">
        <f t="shared" si="2"/>
        <v>0.18664904955808082</v>
      </c>
    </row>
    <row r="56" spans="1:7" s="13" customFormat="1" ht="28.2" customHeight="1">
      <c r="A56" s="126"/>
      <c r="B56" s="17" t="str">
        <f>A43</f>
        <v>starszy technik diagnostyki laboratoryjnej</v>
      </c>
      <c r="C56" s="16">
        <v>165</v>
      </c>
      <c r="D56" s="17" t="s">
        <v>179</v>
      </c>
      <c r="E56" s="16">
        <v>40</v>
      </c>
      <c r="F56" s="26">
        <f>C43</f>
        <v>0.5757623680034722</v>
      </c>
      <c r="G56" s="26">
        <f t="shared" si="2"/>
        <v>0.13957875587962965</v>
      </c>
    </row>
    <row r="57" spans="1:7" s="13" customFormat="1" ht="22.95" customHeight="1">
      <c r="A57" s="24" t="s">
        <v>287</v>
      </c>
      <c r="B57" s="17" t="str">
        <f>A42</f>
        <v>diagnosta laboratoryjny</v>
      </c>
      <c r="C57" s="16">
        <v>33</v>
      </c>
      <c r="D57" s="17" t="s">
        <v>179</v>
      </c>
      <c r="E57" s="16">
        <v>65</v>
      </c>
      <c r="F57" s="26">
        <f>C42</f>
        <v>0.7699273294270833</v>
      </c>
      <c r="G57" s="26">
        <f t="shared" si="2"/>
        <v>1.5165235276594065</v>
      </c>
    </row>
    <row r="58" spans="1:7" s="13" customFormat="1" ht="30.6" customHeight="1">
      <c r="A58" s="125" t="s">
        <v>288</v>
      </c>
      <c r="B58" s="17" t="str">
        <f>A43</f>
        <v>starszy technik diagnostyki laboratoryjnej</v>
      </c>
      <c r="C58" s="16">
        <v>165</v>
      </c>
      <c r="D58" s="17" t="s">
        <v>179</v>
      </c>
      <c r="E58" s="16">
        <v>30</v>
      </c>
      <c r="F58" s="26">
        <f>C43</f>
        <v>0.5757623680034722</v>
      </c>
      <c r="G58" s="26">
        <f t="shared" si="2"/>
        <v>0.10468406690972223</v>
      </c>
    </row>
    <row r="59" spans="1:9" s="13" customFormat="1" ht="30.6" customHeight="1">
      <c r="A59" s="126"/>
      <c r="B59" s="17" t="str">
        <f>A44</f>
        <v>pomoc laboratoryjna</v>
      </c>
      <c r="C59" s="16">
        <v>165</v>
      </c>
      <c r="D59" s="17" t="s">
        <v>179</v>
      </c>
      <c r="E59" s="16">
        <v>30</v>
      </c>
      <c r="F59" s="26">
        <f>C44</f>
        <v>0.43844550239583335</v>
      </c>
      <c r="G59" s="26">
        <f t="shared" si="2"/>
        <v>0.0797173640719697</v>
      </c>
      <c r="I59" s="38"/>
    </row>
    <row r="60" spans="1:9" s="13" customFormat="1" ht="55.2" customHeight="1">
      <c r="A60" s="37" t="s">
        <v>308</v>
      </c>
      <c r="B60" s="17" t="str">
        <f>A45</f>
        <v>średnia stawka; diagnosta laboratoryjny/technik diagnostyki laboratoryjnej</v>
      </c>
      <c r="C60" s="16">
        <v>825</v>
      </c>
      <c r="D60" s="17" t="s">
        <v>179</v>
      </c>
      <c r="E60" s="16">
        <v>125</v>
      </c>
      <c r="F60" s="26">
        <f>C45</f>
        <v>0.7213860890711806</v>
      </c>
      <c r="G60" s="26">
        <f t="shared" si="2"/>
        <v>0.10930092258654252</v>
      </c>
      <c r="I60" s="39"/>
    </row>
    <row r="61" spans="1:9" s="13" customFormat="1" ht="48.6" customHeight="1">
      <c r="A61" s="37" t="s">
        <v>319</v>
      </c>
      <c r="B61" s="17" t="str">
        <f>A45</f>
        <v>średnia stawka; diagnosta laboratoryjny/technik diagnostyki laboratoryjnej</v>
      </c>
      <c r="C61" s="16">
        <v>825</v>
      </c>
      <c r="D61" s="17" t="s">
        <v>179</v>
      </c>
      <c r="E61" s="16">
        <v>60</v>
      </c>
      <c r="F61" s="26">
        <f>C45</f>
        <v>0.7213860890711806</v>
      </c>
      <c r="G61" s="26">
        <f t="shared" si="2"/>
        <v>0.05246444284154041</v>
      </c>
      <c r="I61" s="39"/>
    </row>
    <row r="62" spans="1:9" s="13" customFormat="1" ht="55.8" customHeight="1">
      <c r="A62" s="37" t="s">
        <v>311</v>
      </c>
      <c r="B62" s="17" t="str">
        <f>A45</f>
        <v>średnia stawka; diagnosta laboratoryjny/technik diagnostyki laboratoryjnej</v>
      </c>
      <c r="C62" s="16">
        <v>825</v>
      </c>
      <c r="D62" s="17" t="s">
        <v>179</v>
      </c>
      <c r="E62" s="16">
        <v>25</v>
      </c>
      <c r="F62" s="26">
        <f>C45</f>
        <v>0.7213860890711806</v>
      </c>
      <c r="G62" s="26">
        <f t="shared" si="2"/>
        <v>0.021860184517308503</v>
      </c>
      <c r="I62" s="39"/>
    </row>
    <row r="63" spans="1:7" s="14" customFormat="1" ht="27.6" customHeight="1">
      <c r="A63" s="128" t="s">
        <v>178</v>
      </c>
      <c r="B63" s="129"/>
      <c r="C63" s="129"/>
      <c r="D63" s="129"/>
      <c r="E63" s="129"/>
      <c r="F63" s="129"/>
      <c r="G63" s="35">
        <f>SUM(G51:G62)</f>
        <v>4.777468647302714</v>
      </c>
    </row>
    <row r="66" spans="1:3" ht="27" customHeight="1">
      <c r="A66" s="134" t="s">
        <v>164</v>
      </c>
      <c r="B66" s="134"/>
      <c r="C66" s="18">
        <f>H33</f>
        <v>15.908995675038254</v>
      </c>
    </row>
    <row r="67" spans="1:3" ht="27" customHeight="1">
      <c r="A67" s="133" t="s">
        <v>165</v>
      </c>
      <c r="B67" s="133"/>
      <c r="C67" s="19">
        <f>G63</f>
        <v>4.777468647302714</v>
      </c>
    </row>
    <row r="68" spans="1:3" s="7" customFormat="1" ht="27" customHeight="1">
      <c r="A68" s="122" t="s">
        <v>163</v>
      </c>
      <c r="B68" s="122"/>
      <c r="C68" s="28">
        <f>SUM(C66:C67)</f>
        <v>20.686464322340967</v>
      </c>
    </row>
  </sheetData>
  <mergeCells count="9">
    <mergeCell ref="A47:F47"/>
    <mergeCell ref="A48:D48"/>
    <mergeCell ref="A55:A56"/>
    <mergeCell ref="A63:F63"/>
    <mergeCell ref="A68:B68"/>
    <mergeCell ref="A67:B67"/>
    <mergeCell ref="A66:B66"/>
    <mergeCell ref="A51:A52"/>
    <mergeCell ref="A58:A59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9EB5F-2175-49B2-8102-D935A2153936}">
  <dimension ref="A1:I71"/>
  <sheetViews>
    <sheetView workbookViewId="0" topLeftCell="A1">
      <selection activeCell="A9" sqref="A9"/>
    </sheetView>
  </sheetViews>
  <sheetFormatPr defaultColWidth="9.140625" defaultRowHeight="15"/>
  <cols>
    <col min="1" max="1" width="41.28125" style="1" customWidth="1"/>
    <col min="2" max="2" width="38.140625" style="1" customWidth="1"/>
    <col min="3" max="3" width="22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6" t="s">
        <v>31</v>
      </c>
    </row>
    <row r="2" spans="1:2" ht="19.2" customHeight="1">
      <c r="A2" s="7" t="s">
        <v>157</v>
      </c>
      <c r="B2" s="7" t="s">
        <v>30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352</v>
      </c>
      <c r="B8" s="48" t="s">
        <v>735</v>
      </c>
      <c r="C8" s="16" t="s">
        <v>298</v>
      </c>
      <c r="D8" s="16">
        <v>1800</v>
      </c>
      <c r="E8" s="48" t="s">
        <v>492</v>
      </c>
      <c r="F8" s="16">
        <v>1</v>
      </c>
      <c r="G8" s="26">
        <f>'Przykładowe materiały - ceny'!E26</f>
        <v>23346</v>
      </c>
      <c r="H8" s="26">
        <f>(F8/D8)*G8</f>
        <v>12.97</v>
      </c>
    </row>
    <row r="9" spans="1:8" s="13" customFormat="1" ht="42" customHeight="1">
      <c r="A9" s="16" t="s">
        <v>473</v>
      </c>
      <c r="B9" s="48" t="s">
        <v>736</v>
      </c>
      <c r="C9" s="16" t="s">
        <v>301</v>
      </c>
      <c r="D9" s="16">
        <v>1800</v>
      </c>
      <c r="E9" s="48" t="s">
        <v>494</v>
      </c>
      <c r="F9" s="16">
        <v>2</v>
      </c>
      <c r="G9" s="26">
        <f>'Przykładowe materiały - ceny'!E175</f>
        <v>312.0282</v>
      </c>
      <c r="H9" s="26">
        <f aca="true" t="shared" si="0" ref="H9:H31">(F9/D9)*G9</f>
        <v>0.346698</v>
      </c>
    </row>
    <row r="10" spans="1:8" s="13" customFormat="1" ht="62.4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17.659351804829196</v>
      </c>
    </row>
    <row r="43" ht="15">
      <c r="A43" s="7" t="s">
        <v>159</v>
      </c>
    </row>
    <row r="44" spans="1:3" ht="18.6" customHeight="1">
      <c r="A44" s="7" t="s">
        <v>182</v>
      </c>
      <c r="B44" s="21" t="s">
        <v>180</v>
      </c>
      <c r="C44" s="21" t="s">
        <v>181</v>
      </c>
    </row>
    <row r="45" spans="1:3" ht="18.6" customHeight="1">
      <c r="A45" s="8" t="s">
        <v>160</v>
      </c>
      <c r="B45" s="9">
        <f>'Przykładowe stawki wynagrodzeń'!E12</f>
        <v>46.195639765624996</v>
      </c>
      <c r="C45" s="9">
        <f>B45/60</f>
        <v>0.7699273294270833</v>
      </c>
    </row>
    <row r="46" spans="1:3" ht="18.6" customHeight="1">
      <c r="A46" s="10" t="s">
        <v>161</v>
      </c>
      <c r="B46" s="11">
        <f>'Przykładowe stawki wynagrodzeń'!E16</f>
        <v>34.545742080208335</v>
      </c>
      <c r="C46" s="11">
        <f aca="true" t="shared" si="1" ref="C46:C47">B46/60</f>
        <v>0.5757623680034722</v>
      </c>
    </row>
    <row r="47" spans="1:3" ht="18.6" customHeight="1">
      <c r="A47" s="8" t="s">
        <v>162</v>
      </c>
      <c r="B47" s="11">
        <f>'Przykładowe stawki wynagrodzeń'!E19</f>
        <v>26.306730143750002</v>
      </c>
      <c r="C47" s="11">
        <f t="shared" si="1"/>
        <v>0.43844550239583335</v>
      </c>
    </row>
    <row r="48" spans="1:3" ht="28.2" customHeight="1">
      <c r="A48" s="10" t="s">
        <v>198</v>
      </c>
      <c r="B48" s="11">
        <f>'Przykładowe stawki wynagrodzeń'!E17</f>
        <v>43.283165344270834</v>
      </c>
      <c r="C48" s="11">
        <f>B48/60</f>
        <v>0.7213860890711806</v>
      </c>
    </row>
    <row r="49" ht="25.8" customHeight="1"/>
    <row r="50" spans="1:7" ht="21" customHeight="1">
      <c r="A50" s="130" t="s">
        <v>317</v>
      </c>
      <c r="B50" s="131"/>
      <c r="C50" s="131"/>
      <c r="D50" s="131"/>
      <c r="E50" s="131"/>
      <c r="F50" s="131"/>
      <c r="G50" s="34"/>
    </row>
    <row r="51" spans="1:7" ht="21" customHeight="1">
      <c r="A51" s="127" t="s">
        <v>318</v>
      </c>
      <c r="B51" s="127"/>
      <c r="C51" s="127"/>
      <c r="D51" s="127"/>
      <c r="E51" s="34"/>
      <c r="F51" s="34"/>
      <c r="G51" s="34"/>
    </row>
    <row r="52" spans="1:7" s="13" customFormat="1" ht="42" customHeight="1">
      <c r="A52" s="15" t="s">
        <v>197</v>
      </c>
      <c r="B52" s="15" t="s">
        <v>166</v>
      </c>
      <c r="C52" s="15" t="s">
        <v>167</v>
      </c>
      <c r="D52" s="15" t="s">
        <v>168</v>
      </c>
      <c r="E52" s="15" t="s">
        <v>169</v>
      </c>
      <c r="F52" s="15" t="s">
        <v>170</v>
      </c>
      <c r="G52" s="15" t="s">
        <v>171</v>
      </c>
    </row>
    <row r="53" spans="1:7" s="13" customFormat="1" ht="15" customHeight="1">
      <c r="A53" s="29"/>
      <c r="B53" s="5" t="s">
        <v>172</v>
      </c>
      <c r="C53" s="5" t="s">
        <v>173</v>
      </c>
      <c r="D53" s="5" t="s">
        <v>174</v>
      </c>
      <c r="E53" s="5" t="s">
        <v>175</v>
      </c>
      <c r="F53" s="5" t="s">
        <v>176</v>
      </c>
      <c r="G53" s="30" t="s">
        <v>177</v>
      </c>
    </row>
    <row r="54" spans="1:7" s="13" customFormat="1" ht="29.4" customHeight="1">
      <c r="A54" s="125" t="s">
        <v>284</v>
      </c>
      <c r="B54" s="25" t="str">
        <f>A46</f>
        <v>starszy technik diagnostyki laboratoryjnej</v>
      </c>
      <c r="C54" s="32">
        <v>165</v>
      </c>
      <c r="D54" s="17" t="s">
        <v>179</v>
      </c>
      <c r="E54" s="32">
        <v>20</v>
      </c>
      <c r="F54" s="27">
        <f>C46</f>
        <v>0.5757623680034722</v>
      </c>
      <c r="G54" s="27">
        <f>(E54/C54)*F54</f>
        <v>0.06978937793981482</v>
      </c>
    </row>
    <row r="55" spans="1:7" s="13" customFormat="1" ht="29.4" customHeight="1">
      <c r="A55" s="126"/>
      <c r="B55" s="25" t="str">
        <f>A47</f>
        <v>pomoc laboratoryjna</v>
      </c>
      <c r="C55" s="32">
        <v>165</v>
      </c>
      <c r="D55" s="17" t="s">
        <v>179</v>
      </c>
      <c r="E55" s="32">
        <v>20</v>
      </c>
      <c r="F55" s="27">
        <f>C47</f>
        <v>0.43844550239583335</v>
      </c>
      <c r="G55" s="27">
        <f>(E55/C55)*F55</f>
        <v>0.05314490938131314</v>
      </c>
    </row>
    <row r="56" spans="1:7" s="13" customFormat="1" ht="78" customHeight="1">
      <c r="A56" s="31" t="s">
        <v>283</v>
      </c>
      <c r="B56" s="17" t="str">
        <f>A46</f>
        <v>starszy technik diagnostyki laboratoryjnej</v>
      </c>
      <c r="C56" s="16">
        <v>150</v>
      </c>
      <c r="D56" s="17" t="s">
        <v>179</v>
      </c>
      <c r="E56" s="16">
        <v>120</v>
      </c>
      <c r="F56" s="26">
        <f>C46</f>
        <v>0.5757623680034722</v>
      </c>
      <c r="G56" s="26">
        <f>(E56/C56)*F56</f>
        <v>0.46060989440277783</v>
      </c>
    </row>
    <row r="57" spans="1:7" s="13" customFormat="1" ht="22.95" customHeight="1">
      <c r="A57" s="24" t="s">
        <v>192</v>
      </c>
      <c r="B57" s="17" t="str">
        <f>A45</f>
        <v>diagnosta laboratoryjny</v>
      </c>
      <c r="C57" s="16">
        <v>33</v>
      </c>
      <c r="D57" s="17" t="s">
        <v>179</v>
      </c>
      <c r="E57" s="16">
        <v>85</v>
      </c>
      <c r="F57" s="26">
        <f>C45</f>
        <v>0.7699273294270833</v>
      </c>
      <c r="G57" s="26">
        <f aca="true" t="shared" si="2" ref="G57:G65">(E57/C57)*F57</f>
        <v>1.9831461515546085</v>
      </c>
    </row>
    <row r="58" spans="1:7" s="13" customFormat="1" ht="22.95" customHeight="1">
      <c r="A58" s="132" t="s">
        <v>286</v>
      </c>
      <c r="B58" s="17" t="str">
        <f>A45</f>
        <v>diagnosta laboratoryjny</v>
      </c>
      <c r="C58" s="16">
        <v>165</v>
      </c>
      <c r="D58" s="17" t="s">
        <v>179</v>
      </c>
      <c r="E58" s="16">
        <v>40</v>
      </c>
      <c r="F58" s="26">
        <f>C45</f>
        <v>0.7699273294270833</v>
      </c>
      <c r="G58" s="26">
        <f t="shared" si="2"/>
        <v>0.18664904955808082</v>
      </c>
    </row>
    <row r="59" spans="1:7" s="13" customFormat="1" ht="28.2" customHeight="1">
      <c r="A59" s="126"/>
      <c r="B59" s="17" t="str">
        <f>A46</f>
        <v>starszy technik diagnostyki laboratoryjnej</v>
      </c>
      <c r="C59" s="16">
        <v>165</v>
      </c>
      <c r="D59" s="17" t="s">
        <v>179</v>
      </c>
      <c r="E59" s="16">
        <v>40</v>
      </c>
      <c r="F59" s="26">
        <f>C46</f>
        <v>0.5757623680034722</v>
      </c>
      <c r="G59" s="26">
        <f t="shared" si="2"/>
        <v>0.13957875587962965</v>
      </c>
    </row>
    <row r="60" spans="1:7" s="13" customFormat="1" ht="22.95" customHeight="1">
      <c r="A60" s="24" t="s">
        <v>287</v>
      </c>
      <c r="B60" s="17" t="str">
        <f>A45</f>
        <v>diagnosta laboratoryjny</v>
      </c>
      <c r="C60" s="16">
        <v>33</v>
      </c>
      <c r="D60" s="17" t="s">
        <v>179</v>
      </c>
      <c r="E60" s="16">
        <v>65</v>
      </c>
      <c r="F60" s="26">
        <f>C45</f>
        <v>0.7699273294270833</v>
      </c>
      <c r="G60" s="26">
        <f t="shared" si="2"/>
        <v>1.5165235276594065</v>
      </c>
    </row>
    <row r="61" spans="1:7" s="13" customFormat="1" ht="30.6" customHeight="1">
      <c r="A61" s="125" t="s">
        <v>288</v>
      </c>
      <c r="B61" s="17" t="str">
        <f>A46</f>
        <v>starszy technik diagnostyki laboratoryjnej</v>
      </c>
      <c r="C61" s="16">
        <v>165</v>
      </c>
      <c r="D61" s="17" t="s">
        <v>179</v>
      </c>
      <c r="E61" s="16">
        <v>30</v>
      </c>
      <c r="F61" s="26">
        <f>C46</f>
        <v>0.5757623680034722</v>
      </c>
      <c r="G61" s="26">
        <f t="shared" si="2"/>
        <v>0.10468406690972223</v>
      </c>
    </row>
    <row r="62" spans="1:9" s="13" customFormat="1" ht="30.6" customHeight="1">
      <c r="A62" s="126"/>
      <c r="B62" s="17" t="str">
        <f>A47</f>
        <v>pomoc laboratoryjna</v>
      </c>
      <c r="C62" s="16">
        <v>165</v>
      </c>
      <c r="D62" s="17" t="s">
        <v>179</v>
      </c>
      <c r="E62" s="16">
        <v>30</v>
      </c>
      <c r="F62" s="26">
        <f>C47</f>
        <v>0.43844550239583335</v>
      </c>
      <c r="G62" s="26">
        <f t="shared" si="2"/>
        <v>0.0797173640719697</v>
      </c>
      <c r="I62" s="38"/>
    </row>
    <row r="63" spans="1:9" s="13" customFormat="1" ht="55.2" customHeight="1">
      <c r="A63" s="37" t="s">
        <v>308</v>
      </c>
      <c r="B63" s="17" t="str">
        <f>A48</f>
        <v>średnia stawka; diagnosta laboratoryjny/technik diagnostyki laboratoryjnej</v>
      </c>
      <c r="C63" s="16">
        <v>825</v>
      </c>
      <c r="D63" s="17" t="s">
        <v>179</v>
      </c>
      <c r="E63" s="16">
        <v>125</v>
      </c>
      <c r="F63" s="26">
        <f>C48</f>
        <v>0.7213860890711806</v>
      </c>
      <c r="G63" s="26">
        <f t="shared" si="2"/>
        <v>0.10930092258654252</v>
      </c>
      <c r="I63" s="39"/>
    </row>
    <row r="64" spans="1:9" s="13" customFormat="1" ht="48.6" customHeight="1">
      <c r="A64" s="37" t="s">
        <v>319</v>
      </c>
      <c r="B64" s="17" t="str">
        <f>A48</f>
        <v>średnia stawka; diagnosta laboratoryjny/technik diagnostyki laboratoryjnej</v>
      </c>
      <c r="C64" s="16">
        <v>825</v>
      </c>
      <c r="D64" s="17" t="s">
        <v>179</v>
      </c>
      <c r="E64" s="16">
        <v>60</v>
      </c>
      <c r="F64" s="26">
        <f>C48</f>
        <v>0.7213860890711806</v>
      </c>
      <c r="G64" s="26">
        <f t="shared" si="2"/>
        <v>0.05246444284154041</v>
      </c>
      <c r="I64" s="39"/>
    </row>
    <row r="65" spans="1:9" s="13" customFormat="1" ht="55.8" customHeight="1">
      <c r="A65" s="37" t="s">
        <v>311</v>
      </c>
      <c r="B65" s="17" t="str">
        <f>A48</f>
        <v>średnia stawka; diagnosta laboratoryjny/technik diagnostyki laboratoryjnej</v>
      </c>
      <c r="C65" s="16">
        <v>825</v>
      </c>
      <c r="D65" s="17" t="s">
        <v>179</v>
      </c>
      <c r="E65" s="16">
        <v>25</v>
      </c>
      <c r="F65" s="26">
        <f>C48</f>
        <v>0.7213860890711806</v>
      </c>
      <c r="G65" s="26">
        <f t="shared" si="2"/>
        <v>0.021860184517308503</v>
      </c>
      <c r="I65" s="39"/>
    </row>
    <row r="66" spans="1:7" s="14" customFormat="1" ht="27.6" customHeight="1">
      <c r="A66" s="128" t="s">
        <v>178</v>
      </c>
      <c r="B66" s="129"/>
      <c r="C66" s="129"/>
      <c r="D66" s="129"/>
      <c r="E66" s="129"/>
      <c r="F66" s="129"/>
      <c r="G66" s="35">
        <f>SUM(G54:G65)</f>
        <v>4.777468647302714</v>
      </c>
    </row>
    <row r="69" spans="1:3" ht="27" customHeight="1">
      <c r="A69" s="134" t="s">
        <v>164</v>
      </c>
      <c r="B69" s="134"/>
      <c r="C69" s="18">
        <f>H33</f>
        <v>17.659351804829196</v>
      </c>
    </row>
    <row r="70" spans="1:3" ht="27" customHeight="1">
      <c r="A70" s="133" t="s">
        <v>165</v>
      </c>
      <c r="B70" s="133"/>
      <c r="C70" s="19">
        <f>G66</f>
        <v>4.777468647302714</v>
      </c>
    </row>
    <row r="71" spans="1:3" s="7" customFormat="1" ht="27" customHeight="1">
      <c r="A71" s="122" t="s">
        <v>163</v>
      </c>
      <c r="B71" s="122"/>
      <c r="C71" s="28">
        <f>SUM(C69:C70)</f>
        <v>22.43682045213191</v>
      </c>
    </row>
  </sheetData>
  <mergeCells count="9">
    <mergeCell ref="A50:F50"/>
    <mergeCell ref="A51:D51"/>
    <mergeCell ref="A58:A59"/>
    <mergeCell ref="A66:F66"/>
    <mergeCell ref="A71:B71"/>
    <mergeCell ref="A70:B70"/>
    <mergeCell ref="A69:B69"/>
    <mergeCell ref="A54:A55"/>
    <mergeCell ref="A61:A6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23158-7BB3-43B4-80A3-AAD98560D6F6}">
  <dimension ref="A1:I70"/>
  <sheetViews>
    <sheetView workbookViewId="0" topLeftCell="A1">
      <selection activeCell="H33" sqref="H33"/>
    </sheetView>
  </sheetViews>
  <sheetFormatPr defaultColWidth="9.140625" defaultRowHeight="15"/>
  <cols>
    <col min="1" max="1" width="41.28125" style="1" customWidth="1"/>
    <col min="2" max="2" width="37.7109375" style="1" customWidth="1"/>
    <col min="3" max="3" width="19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6" ht="19.2" customHeight="1">
      <c r="A1" s="7" t="s">
        <v>156</v>
      </c>
      <c r="B1" s="121" t="s">
        <v>46</v>
      </c>
      <c r="C1" s="121"/>
      <c r="D1" s="121"/>
      <c r="E1" s="121"/>
      <c r="F1" s="121"/>
    </row>
    <row r="2" spans="1:2" ht="19.2" customHeight="1">
      <c r="A2" s="7" t="s">
        <v>157</v>
      </c>
      <c r="B2" s="7" t="s">
        <v>45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356</v>
      </c>
      <c r="B8" s="48" t="s">
        <v>737</v>
      </c>
      <c r="C8" s="16" t="s">
        <v>298</v>
      </c>
      <c r="D8" s="16">
        <v>2100</v>
      </c>
      <c r="E8" s="48" t="s">
        <v>492</v>
      </c>
      <c r="F8" s="16">
        <v>1</v>
      </c>
      <c r="G8" s="26">
        <f>'Przykładowe materiały - ceny'!E30</f>
        <v>32788.799999999996</v>
      </c>
      <c r="H8" s="26">
        <f>(F8/D8)*G8</f>
        <v>15.613714285714284</v>
      </c>
    </row>
    <row r="9" spans="1:8" s="13" customFormat="1" ht="42" customHeight="1">
      <c r="A9" s="16" t="s">
        <v>491</v>
      </c>
      <c r="B9" s="48" t="s">
        <v>738</v>
      </c>
      <c r="C9" s="16" t="s">
        <v>301</v>
      </c>
      <c r="D9" s="16">
        <v>2100</v>
      </c>
      <c r="E9" s="48" t="s">
        <v>494</v>
      </c>
      <c r="F9" s="16">
        <v>2</v>
      </c>
      <c r="G9" s="26">
        <f>'Przykładowe materiały - ceny'!E193</f>
        <v>995.8312</v>
      </c>
      <c r="H9" s="26">
        <f aca="true" t="shared" si="0" ref="H9:H31">(F9/D9)*G9</f>
        <v>0.9484106666666666</v>
      </c>
    </row>
    <row r="10" spans="1:8" s="13" customFormat="1" ht="62.4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20.904778757210142</v>
      </c>
    </row>
    <row r="42" ht="15">
      <c r="A42" s="7" t="s">
        <v>159</v>
      </c>
    </row>
    <row r="43" spans="1:3" ht="18.6" customHeight="1">
      <c r="A43" s="7" t="s">
        <v>182</v>
      </c>
      <c r="B43" s="21" t="s">
        <v>180</v>
      </c>
      <c r="C43" s="21" t="s">
        <v>181</v>
      </c>
    </row>
    <row r="44" spans="1:3" ht="18.6" customHeight="1">
      <c r="A44" s="8" t="s">
        <v>160</v>
      </c>
      <c r="B44" s="9">
        <f>'Przykładowe stawki wynagrodzeń'!E12</f>
        <v>46.195639765624996</v>
      </c>
      <c r="C44" s="9">
        <f>B44/60</f>
        <v>0.7699273294270833</v>
      </c>
    </row>
    <row r="45" spans="1:3" ht="18.6" customHeight="1">
      <c r="A45" s="10" t="s">
        <v>161</v>
      </c>
      <c r="B45" s="11">
        <f>'Przykładowe stawki wynagrodzeń'!E16</f>
        <v>34.545742080208335</v>
      </c>
      <c r="C45" s="11">
        <f aca="true" t="shared" si="1" ref="C45:C46">B45/60</f>
        <v>0.5757623680034722</v>
      </c>
    </row>
    <row r="46" spans="1:3" ht="18.6" customHeight="1">
      <c r="A46" s="8" t="s">
        <v>162</v>
      </c>
      <c r="B46" s="11">
        <f>'Przykładowe stawki wynagrodzeń'!E19</f>
        <v>26.306730143750002</v>
      </c>
      <c r="C46" s="11">
        <f t="shared" si="1"/>
        <v>0.43844550239583335</v>
      </c>
    </row>
    <row r="47" spans="1:3" ht="28.2" customHeight="1">
      <c r="A47" s="10" t="s">
        <v>198</v>
      </c>
      <c r="B47" s="11">
        <f>'Przykładowe stawki wynagrodzeń'!E17</f>
        <v>43.283165344270834</v>
      </c>
      <c r="C47" s="11">
        <f>B47/60</f>
        <v>0.7213860890711806</v>
      </c>
    </row>
    <row r="48" ht="25.8" customHeight="1"/>
    <row r="49" spans="1:7" ht="21" customHeight="1">
      <c r="A49" s="130" t="s">
        <v>317</v>
      </c>
      <c r="B49" s="131"/>
      <c r="C49" s="131"/>
      <c r="D49" s="131"/>
      <c r="E49" s="131"/>
      <c r="F49" s="131"/>
      <c r="G49" s="34"/>
    </row>
    <row r="50" spans="1:7" ht="21" customHeight="1">
      <c r="A50" s="127" t="s">
        <v>318</v>
      </c>
      <c r="B50" s="127"/>
      <c r="C50" s="127"/>
      <c r="D50" s="127"/>
      <c r="E50" s="34"/>
      <c r="F50" s="34"/>
      <c r="G50" s="34"/>
    </row>
    <row r="51" spans="1:7" s="13" customFormat="1" ht="42" customHeight="1">
      <c r="A51" s="15" t="s">
        <v>197</v>
      </c>
      <c r="B51" s="15" t="s">
        <v>166</v>
      </c>
      <c r="C51" s="15" t="s">
        <v>167</v>
      </c>
      <c r="D51" s="15" t="s">
        <v>168</v>
      </c>
      <c r="E51" s="15" t="s">
        <v>169</v>
      </c>
      <c r="F51" s="15" t="s">
        <v>170</v>
      </c>
      <c r="G51" s="15" t="s">
        <v>171</v>
      </c>
    </row>
    <row r="52" spans="1:7" s="13" customFormat="1" ht="15" customHeight="1">
      <c r="A52" s="29"/>
      <c r="B52" s="5" t="s">
        <v>172</v>
      </c>
      <c r="C52" s="5" t="s">
        <v>173</v>
      </c>
      <c r="D52" s="5" t="s">
        <v>174</v>
      </c>
      <c r="E52" s="5" t="s">
        <v>175</v>
      </c>
      <c r="F52" s="5" t="s">
        <v>176</v>
      </c>
      <c r="G52" s="30" t="s">
        <v>177</v>
      </c>
    </row>
    <row r="53" spans="1:7" s="13" customFormat="1" ht="29.4" customHeight="1">
      <c r="A53" s="125" t="s">
        <v>284</v>
      </c>
      <c r="B53" s="25" t="str">
        <f>A45</f>
        <v>starszy technik diagnostyki laboratoryjnej</v>
      </c>
      <c r="C53" s="32">
        <v>165</v>
      </c>
      <c r="D53" s="17" t="s">
        <v>179</v>
      </c>
      <c r="E53" s="32">
        <v>20</v>
      </c>
      <c r="F53" s="27">
        <f>C45</f>
        <v>0.5757623680034722</v>
      </c>
      <c r="G53" s="27">
        <f>(E53/C53)*F53</f>
        <v>0.06978937793981482</v>
      </c>
    </row>
    <row r="54" spans="1:7" s="13" customFormat="1" ht="29.4" customHeight="1">
      <c r="A54" s="126"/>
      <c r="B54" s="25" t="str">
        <f>A46</f>
        <v>pomoc laboratoryjna</v>
      </c>
      <c r="C54" s="32">
        <v>165</v>
      </c>
      <c r="D54" s="17" t="s">
        <v>179</v>
      </c>
      <c r="E54" s="32">
        <v>20</v>
      </c>
      <c r="F54" s="27">
        <f>C46</f>
        <v>0.43844550239583335</v>
      </c>
      <c r="G54" s="27">
        <f>(E54/C54)*F54</f>
        <v>0.05314490938131314</v>
      </c>
    </row>
    <row r="55" spans="1:7" s="13" customFormat="1" ht="78" customHeight="1">
      <c r="A55" s="31" t="s">
        <v>283</v>
      </c>
      <c r="B55" s="17" t="str">
        <f>A45</f>
        <v>starszy technik diagnostyki laboratoryjnej</v>
      </c>
      <c r="C55" s="16">
        <v>150</v>
      </c>
      <c r="D55" s="17" t="s">
        <v>179</v>
      </c>
      <c r="E55" s="16">
        <v>120</v>
      </c>
      <c r="F55" s="26">
        <f>C45</f>
        <v>0.5757623680034722</v>
      </c>
      <c r="G55" s="26">
        <f>(E55/C55)*F55</f>
        <v>0.46060989440277783</v>
      </c>
    </row>
    <row r="56" spans="1:7" s="13" customFormat="1" ht="22.95" customHeight="1">
      <c r="A56" s="24" t="s">
        <v>192</v>
      </c>
      <c r="B56" s="17" t="str">
        <f>A44</f>
        <v>diagnosta laboratoryjny</v>
      </c>
      <c r="C56" s="16">
        <v>33</v>
      </c>
      <c r="D56" s="17" t="s">
        <v>179</v>
      </c>
      <c r="E56" s="16">
        <v>85</v>
      </c>
      <c r="F56" s="26">
        <f>C44</f>
        <v>0.7699273294270833</v>
      </c>
      <c r="G56" s="26">
        <f aca="true" t="shared" si="2" ref="G56:G64">(E56/C56)*F56</f>
        <v>1.9831461515546085</v>
      </c>
    </row>
    <row r="57" spans="1:7" s="13" customFormat="1" ht="22.95" customHeight="1">
      <c r="A57" s="132" t="s">
        <v>286</v>
      </c>
      <c r="B57" s="17" t="str">
        <f>A44</f>
        <v>diagnosta laboratoryjny</v>
      </c>
      <c r="C57" s="16">
        <v>165</v>
      </c>
      <c r="D57" s="17" t="s">
        <v>179</v>
      </c>
      <c r="E57" s="16">
        <v>40</v>
      </c>
      <c r="F57" s="26">
        <f>C44</f>
        <v>0.7699273294270833</v>
      </c>
      <c r="G57" s="26">
        <f t="shared" si="2"/>
        <v>0.18664904955808082</v>
      </c>
    </row>
    <row r="58" spans="1:7" s="13" customFormat="1" ht="28.2" customHeight="1">
      <c r="A58" s="126"/>
      <c r="B58" s="17" t="str">
        <f>A45</f>
        <v>starszy technik diagnostyki laboratoryjnej</v>
      </c>
      <c r="C58" s="16">
        <v>165</v>
      </c>
      <c r="D58" s="17" t="s">
        <v>179</v>
      </c>
      <c r="E58" s="16">
        <v>40</v>
      </c>
      <c r="F58" s="26">
        <f>C45</f>
        <v>0.5757623680034722</v>
      </c>
      <c r="G58" s="26">
        <f t="shared" si="2"/>
        <v>0.13957875587962965</v>
      </c>
    </row>
    <row r="59" spans="1:7" s="13" customFormat="1" ht="22.95" customHeight="1">
      <c r="A59" s="24" t="s">
        <v>287</v>
      </c>
      <c r="B59" s="17" t="str">
        <f>A44</f>
        <v>diagnosta laboratoryjny</v>
      </c>
      <c r="C59" s="16">
        <v>33</v>
      </c>
      <c r="D59" s="17" t="s">
        <v>179</v>
      </c>
      <c r="E59" s="16">
        <v>65</v>
      </c>
      <c r="F59" s="26">
        <f>C44</f>
        <v>0.7699273294270833</v>
      </c>
      <c r="G59" s="26">
        <f t="shared" si="2"/>
        <v>1.5165235276594065</v>
      </c>
    </row>
    <row r="60" spans="1:7" s="13" customFormat="1" ht="30.6" customHeight="1">
      <c r="A60" s="125" t="s">
        <v>288</v>
      </c>
      <c r="B60" s="17" t="str">
        <f>A45</f>
        <v>starszy technik diagnostyki laboratoryjnej</v>
      </c>
      <c r="C60" s="16">
        <v>165</v>
      </c>
      <c r="D60" s="17" t="s">
        <v>179</v>
      </c>
      <c r="E60" s="16">
        <v>30</v>
      </c>
      <c r="F60" s="26">
        <f>C45</f>
        <v>0.5757623680034722</v>
      </c>
      <c r="G60" s="26">
        <f t="shared" si="2"/>
        <v>0.10468406690972223</v>
      </c>
    </row>
    <row r="61" spans="1:9" s="13" customFormat="1" ht="30.6" customHeight="1">
      <c r="A61" s="126"/>
      <c r="B61" s="17" t="str">
        <f>A46</f>
        <v>pomoc laboratoryjna</v>
      </c>
      <c r="C61" s="16">
        <v>165</v>
      </c>
      <c r="D61" s="17" t="s">
        <v>179</v>
      </c>
      <c r="E61" s="16">
        <v>30</v>
      </c>
      <c r="F61" s="26">
        <f>C46</f>
        <v>0.43844550239583335</v>
      </c>
      <c r="G61" s="26">
        <f t="shared" si="2"/>
        <v>0.0797173640719697</v>
      </c>
      <c r="I61" s="38"/>
    </row>
    <row r="62" spans="1:9" s="13" customFormat="1" ht="55.2" customHeight="1">
      <c r="A62" s="37" t="s">
        <v>308</v>
      </c>
      <c r="B62" s="17" t="str">
        <f>A47</f>
        <v>średnia stawka; diagnosta laboratoryjny/technik diagnostyki laboratoryjnej</v>
      </c>
      <c r="C62" s="16">
        <v>825</v>
      </c>
      <c r="D62" s="17" t="s">
        <v>179</v>
      </c>
      <c r="E62" s="16">
        <v>125</v>
      </c>
      <c r="F62" s="26">
        <f>C47</f>
        <v>0.7213860890711806</v>
      </c>
      <c r="G62" s="26">
        <f t="shared" si="2"/>
        <v>0.10930092258654252</v>
      </c>
      <c r="I62" s="39"/>
    </row>
    <row r="63" spans="1:9" s="13" customFormat="1" ht="48.6" customHeight="1">
      <c r="A63" s="37" t="s">
        <v>319</v>
      </c>
      <c r="B63" s="17" t="str">
        <f>A47</f>
        <v>średnia stawka; diagnosta laboratoryjny/technik diagnostyki laboratoryjnej</v>
      </c>
      <c r="C63" s="16">
        <v>825</v>
      </c>
      <c r="D63" s="17" t="s">
        <v>179</v>
      </c>
      <c r="E63" s="16">
        <v>60</v>
      </c>
      <c r="F63" s="26">
        <f>C47</f>
        <v>0.7213860890711806</v>
      </c>
      <c r="G63" s="26">
        <f t="shared" si="2"/>
        <v>0.05246444284154041</v>
      </c>
      <c r="I63" s="39"/>
    </row>
    <row r="64" spans="1:9" s="13" customFormat="1" ht="55.8" customHeight="1">
      <c r="A64" s="37" t="s">
        <v>311</v>
      </c>
      <c r="B64" s="17" t="str">
        <f>A47</f>
        <v>średnia stawka; diagnosta laboratoryjny/technik diagnostyki laboratoryjnej</v>
      </c>
      <c r="C64" s="16">
        <v>825</v>
      </c>
      <c r="D64" s="17" t="s">
        <v>179</v>
      </c>
      <c r="E64" s="16">
        <v>25</v>
      </c>
      <c r="F64" s="26">
        <f>C47</f>
        <v>0.7213860890711806</v>
      </c>
      <c r="G64" s="26">
        <f t="shared" si="2"/>
        <v>0.021860184517308503</v>
      </c>
      <c r="I64" s="39"/>
    </row>
    <row r="65" spans="1:7" s="14" customFormat="1" ht="27.6" customHeight="1">
      <c r="A65" s="128" t="s">
        <v>178</v>
      </c>
      <c r="B65" s="129"/>
      <c r="C65" s="129"/>
      <c r="D65" s="129"/>
      <c r="E65" s="129"/>
      <c r="F65" s="129"/>
      <c r="G65" s="35">
        <f>SUM(G53:G64)</f>
        <v>4.777468647302714</v>
      </c>
    </row>
    <row r="68" spans="1:3" ht="27" customHeight="1">
      <c r="A68" s="134" t="s">
        <v>164</v>
      </c>
      <c r="B68" s="134"/>
      <c r="C68" s="18">
        <f>H33</f>
        <v>20.904778757210142</v>
      </c>
    </row>
    <row r="69" spans="1:3" ht="27" customHeight="1">
      <c r="A69" s="133" t="s">
        <v>165</v>
      </c>
      <c r="B69" s="133"/>
      <c r="C69" s="19">
        <f>G65</f>
        <v>4.777468647302714</v>
      </c>
    </row>
    <row r="70" spans="1:3" s="7" customFormat="1" ht="27" customHeight="1">
      <c r="A70" s="122" t="s">
        <v>163</v>
      </c>
      <c r="B70" s="122"/>
      <c r="C70" s="28">
        <f>SUM(C68:C69)</f>
        <v>25.682247404512857</v>
      </c>
    </row>
  </sheetData>
  <mergeCells count="10">
    <mergeCell ref="B1:F1"/>
    <mergeCell ref="A65:F65"/>
    <mergeCell ref="A70:B70"/>
    <mergeCell ref="A69:B69"/>
    <mergeCell ref="A68:B68"/>
    <mergeCell ref="A53:A54"/>
    <mergeCell ref="A60:A61"/>
    <mergeCell ref="A50:D50"/>
    <mergeCell ref="A57:A58"/>
    <mergeCell ref="A49:F49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4AC6A-152F-4851-ADE5-45182B962933}">
  <dimension ref="A1:I68"/>
  <sheetViews>
    <sheetView workbookViewId="0" topLeftCell="A28">
      <selection activeCell="G10" sqref="G10"/>
    </sheetView>
  </sheetViews>
  <sheetFormatPr defaultColWidth="9.140625" defaultRowHeight="15"/>
  <cols>
    <col min="1" max="1" width="41.28125" style="1" customWidth="1"/>
    <col min="2" max="2" width="39.28125" style="1" customWidth="1"/>
    <col min="3" max="3" width="20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2" customHeight="1">
      <c r="A1" s="7" t="s">
        <v>156</v>
      </c>
      <c r="B1" s="121" t="s">
        <v>75</v>
      </c>
      <c r="C1" s="121"/>
      <c r="D1" s="121"/>
    </row>
    <row r="2" spans="1:2" ht="19.2" customHeight="1">
      <c r="A2" s="7" t="s">
        <v>157</v>
      </c>
      <c r="B2" s="7" t="s">
        <v>74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375</v>
      </c>
      <c r="B8" s="50" t="s">
        <v>764</v>
      </c>
      <c r="C8" s="16" t="s">
        <v>298</v>
      </c>
      <c r="D8" s="16">
        <v>950</v>
      </c>
      <c r="E8" s="50" t="s">
        <v>492</v>
      </c>
      <c r="F8" s="16">
        <v>1</v>
      </c>
      <c r="G8" s="26">
        <f>'Przykładowe materiały - ceny'!E49</f>
        <v>9842.549538461539</v>
      </c>
      <c r="H8" s="26">
        <f>(F8/D8)*G8</f>
        <v>10.360578461538461</v>
      </c>
    </row>
    <row r="9" spans="1:8" s="13" customFormat="1" ht="42" customHeight="1">
      <c r="A9" s="74" t="s">
        <v>452</v>
      </c>
      <c r="B9" s="74" t="s">
        <v>765</v>
      </c>
      <c r="C9" s="16" t="s">
        <v>301</v>
      </c>
      <c r="D9" s="16">
        <v>950</v>
      </c>
      <c r="E9" s="48" t="s">
        <v>494</v>
      </c>
      <c r="F9" s="16">
        <v>2</v>
      </c>
      <c r="G9" s="26">
        <f>'Przykładowe materiały - ceny'!E154</f>
        <v>538.0128000000001</v>
      </c>
      <c r="H9" s="26">
        <f aca="true" t="shared" si="0" ref="H9:H31">(F9/D9)*G9</f>
        <v>1.1326585263157896</v>
      </c>
    </row>
    <row r="10" spans="1:8" s="13" customFormat="1" ht="62.4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15.835890792683445</v>
      </c>
    </row>
    <row r="40" ht="15">
      <c r="A40" s="7" t="s">
        <v>159</v>
      </c>
    </row>
    <row r="41" spans="1:3" ht="18.6" customHeight="1">
      <c r="A41" s="7" t="s">
        <v>182</v>
      </c>
      <c r="B41" s="21" t="s">
        <v>180</v>
      </c>
      <c r="C41" s="21" t="s">
        <v>181</v>
      </c>
    </row>
    <row r="42" spans="1:3" ht="18.6" customHeight="1">
      <c r="A42" s="8" t="s">
        <v>160</v>
      </c>
      <c r="B42" s="9">
        <f>'Przykładowe stawki wynagrodzeń'!E12</f>
        <v>46.195639765624996</v>
      </c>
      <c r="C42" s="9">
        <f>B42/60</f>
        <v>0.7699273294270833</v>
      </c>
    </row>
    <row r="43" spans="1:3" ht="18.6" customHeight="1">
      <c r="A43" s="10" t="s">
        <v>161</v>
      </c>
      <c r="B43" s="11">
        <f>'Przykładowe stawki wynagrodzeń'!E16</f>
        <v>34.545742080208335</v>
      </c>
      <c r="C43" s="11">
        <f aca="true" t="shared" si="1" ref="C43:C44">B43/60</f>
        <v>0.5757623680034722</v>
      </c>
    </row>
    <row r="44" spans="1:3" ht="18.6" customHeight="1">
      <c r="A44" s="8" t="s">
        <v>162</v>
      </c>
      <c r="B44" s="11">
        <f>'Przykładowe stawki wynagrodzeń'!E19</f>
        <v>26.306730143750002</v>
      </c>
      <c r="C44" s="11">
        <f t="shared" si="1"/>
        <v>0.43844550239583335</v>
      </c>
    </row>
    <row r="45" spans="1:3" ht="28.2" customHeight="1">
      <c r="A45" s="10" t="s">
        <v>198</v>
      </c>
      <c r="B45" s="11">
        <f>'Przykładowe stawki wynagrodzeń'!E17</f>
        <v>43.283165344270834</v>
      </c>
      <c r="C45" s="11">
        <f>B45/60</f>
        <v>0.7213860890711806</v>
      </c>
    </row>
    <row r="46" ht="25.8" customHeight="1"/>
    <row r="47" spans="1:7" ht="21" customHeight="1">
      <c r="A47" s="130" t="s">
        <v>317</v>
      </c>
      <c r="B47" s="131"/>
      <c r="C47" s="131"/>
      <c r="D47" s="131"/>
      <c r="E47" s="131"/>
      <c r="F47" s="131"/>
      <c r="G47" s="34"/>
    </row>
    <row r="48" spans="1:7" ht="21" customHeight="1">
      <c r="A48" s="127" t="s">
        <v>318</v>
      </c>
      <c r="B48" s="127"/>
      <c r="C48" s="127"/>
      <c r="D48" s="127"/>
      <c r="E48" s="34"/>
      <c r="F48" s="34"/>
      <c r="G48" s="34"/>
    </row>
    <row r="49" spans="1:7" s="13" customFormat="1" ht="42" customHeight="1">
      <c r="A49" s="15" t="s">
        <v>197</v>
      </c>
      <c r="B49" s="15" t="s">
        <v>166</v>
      </c>
      <c r="C49" s="15" t="s">
        <v>167</v>
      </c>
      <c r="D49" s="15" t="s">
        <v>168</v>
      </c>
      <c r="E49" s="15" t="s">
        <v>169</v>
      </c>
      <c r="F49" s="15" t="s">
        <v>170</v>
      </c>
      <c r="G49" s="15" t="s">
        <v>171</v>
      </c>
    </row>
    <row r="50" spans="1:7" s="13" customFormat="1" ht="15" customHeight="1">
      <c r="A50" s="29"/>
      <c r="B50" s="5" t="s">
        <v>172</v>
      </c>
      <c r="C50" s="5" t="s">
        <v>173</v>
      </c>
      <c r="D50" s="5" t="s">
        <v>174</v>
      </c>
      <c r="E50" s="5" t="s">
        <v>175</v>
      </c>
      <c r="F50" s="5" t="s">
        <v>176</v>
      </c>
      <c r="G50" s="30" t="s">
        <v>177</v>
      </c>
    </row>
    <row r="51" spans="1:7" s="13" customFormat="1" ht="29.4" customHeight="1">
      <c r="A51" s="125" t="s">
        <v>284</v>
      </c>
      <c r="B51" s="25" t="str">
        <f>A43</f>
        <v>starszy technik diagnostyki laboratoryjnej</v>
      </c>
      <c r="C51" s="32">
        <v>165</v>
      </c>
      <c r="D51" s="17" t="s">
        <v>179</v>
      </c>
      <c r="E51" s="32">
        <v>20</v>
      </c>
      <c r="F51" s="27">
        <f>C43</f>
        <v>0.5757623680034722</v>
      </c>
      <c r="G51" s="27">
        <f>(E51/C51)*F51</f>
        <v>0.06978937793981482</v>
      </c>
    </row>
    <row r="52" spans="1:7" s="13" customFormat="1" ht="29.4" customHeight="1">
      <c r="A52" s="126"/>
      <c r="B52" s="25" t="str">
        <f>A44</f>
        <v>pomoc laboratoryjna</v>
      </c>
      <c r="C52" s="32">
        <v>165</v>
      </c>
      <c r="D52" s="17" t="s">
        <v>179</v>
      </c>
      <c r="E52" s="32">
        <v>20</v>
      </c>
      <c r="F52" s="27">
        <f>C44</f>
        <v>0.43844550239583335</v>
      </c>
      <c r="G52" s="27">
        <f>(E52/C52)*F52</f>
        <v>0.05314490938131314</v>
      </c>
    </row>
    <row r="53" spans="1:7" s="13" customFormat="1" ht="78" customHeight="1">
      <c r="A53" s="31" t="s">
        <v>283</v>
      </c>
      <c r="B53" s="17" t="str">
        <f>A43</f>
        <v>starszy technik diagnostyki laboratoryjnej</v>
      </c>
      <c r="C53" s="16">
        <v>150</v>
      </c>
      <c r="D53" s="17" t="s">
        <v>179</v>
      </c>
      <c r="E53" s="16">
        <v>120</v>
      </c>
      <c r="F53" s="26">
        <f>C43</f>
        <v>0.5757623680034722</v>
      </c>
      <c r="G53" s="26">
        <f>(E53/C53)*F53</f>
        <v>0.46060989440277783</v>
      </c>
    </row>
    <row r="54" spans="1:7" s="13" customFormat="1" ht="22.95" customHeight="1">
      <c r="A54" s="24" t="s">
        <v>192</v>
      </c>
      <c r="B54" s="17" t="str">
        <f>A42</f>
        <v>diagnosta laboratoryjny</v>
      </c>
      <c r="C54" s="16">
        <v>33</v>
      </c>
      <c r="D54" s="17" t="s">
        <v>179</v>
      </c>
      <c r="E54" s="16">
        <v>85</v>
      </c>
      <c r="F54" s="26">
        <f>C42</f>
        <v>0.7699273294270833</v>
      </c>
      <c r="G54" s="26">
        <f aca="true" t="shared" si="2" ref="G54:G62">(E54/C54)*F54</f>
        <v>1.9831461515546085</v>
      </c>
    </row>
    <row r="55" spans="1:7" s="13" customFormat="1" ht="22.95" customHeight="1">
      <c r="A55" s="132" t="s">
        <v>286</v>
      </c>
      <c r="B55" s="17" t="str">
        <f>A42</f>
        <v>diagnosta laboratoryjny</v>
      </c>
      <c r="C55" s="16">
        <v>165</v>
      </c>
      <c r="D55" s="17" t="s">
        <v>179</v>
      </c>
      <c r="E55" s="16">
        <v>40</v>
      </c>
      <c r="F55" s="26">
        <f>C42</f>
        <v>0.7699273294270833</v>
      </c>
      <c r="G55" s="26">
        <f t="shared" si="2"/>
        <v>0.18664904955808082</v>
      </c>
    </row>
    <row r="56" spans="1:7" s="13" customFormat="1" ht="28.2" customHeight="1">
      <c r="A56" s="126"/>
      <c r="B56" s="17" t="str">
        <f>A43</f>
        <v>starszy technik diagnostyki laboratoryjnej</v>
      </c>
      <c r="C56" s="16">
        <v>165</v>
      </c>
      <c r="D56" s="17" t="s">
        <v>179</v>
      </c>
      <c r="E56" s="16">
        <v>40</v>
      </c>
      <c r="F56" s="26">
        <f>C43</f>
        <v>0.5757623680034722</v>
      </c>
      <c r="G56" s="26">
        <f t="shared" si="2"/>
        <v>0.13957875587962965</v>
      </c>
    </row>
    <row r="57" spans="1:7" s="13" customFormat="1" ht="22.95" customHeight="1">
      <c r="A57" s="24" t="s">
        <v>287</v>
      </c>
      <c r="B57" s="17" t="str">
        <f>A42</f>
        <v>diagnosta laboratoryjny</v>
      </c>
      <c r="C57" s="16">
        <v>33</v>
      </c>
      <c r="D57" s="17" t="s">
        <v>179</v>
      </c>
      <c r="E57" s="16">
        <v>65</v>
      </c>
      <c r="F57" s="26">
        <f>C42</f>
        <v>0.7699273294270833</v>
      </c>
      <c r="G57" s="26">
        <f t="shared" si="2"/>
        <v>1.5165235276594065</v>
      </c>
    </row>
    <row r="58" spans="1:7" s="13" customFormat="1" ht="30.6" customHeight="1">
      <c r="A58" s="125" t="s">
        <v>288</v>
      </c>
      <c r="B58" s="17" t="str">
        <f>A43</f>
        <v>starszy technik diagnostyki laboratoryjnej</v>
      </c>
      <c r="C58" s="16">
        <v>165</v>
      </c>
      <c r="D58" s="17" t="s">
        <v>179</v>
      </c>
      <c r="E58" s="16">
        <v>30</v>
      </c>
      <c r="F58" s="26">
        <f>C43</f>
        <v>0.5757623680034722</v>
      </c>
      <c r="G58" s="26">
        <f t="shared" si="2"/>
        <v>0.10468406690972223</v>
      </c>
    </row>
    <row r="59" spans="1:9" s="13" customFormat="1" ht="30.6" customHeight="1">
      <c r="A59" s="126"/>
      <c r="B59" s="17" t="str">
        <f>A44</f>
        <v>pomoc laboratoryjna</v>
      </c>
      <c r="C59" s="16">
        <v>165</v>
      </c>
      <c r="D59" s="17" t="s">
        <v>179</v>
      </c>
      <c r="E59" s="16">
        <v>30</v>
      </c>
      <c r="F59" s="26">
        <f>C44</f>
        <v>0.43844550239583335</v>
      </c>
      <c r="G59" s="26">
        <f t="shared" si="2"/>
        <v>0.0797173640719697</v>
      </c>
      <c r="I59" s="38"/>
    </row>
    <row r="60" spans="1:9" s="13" customFormat="1" ht="55.2" customHeight="1">
      <c r="A60" s="37" t="s">
        <v>308</v>
      </c>
      <c r="B60" s="17" t="str">
        <f>A45</f>
        <v>średnia stawka; diagnosta laboratoryjny/technik diagnostyki laboratoryjnej</v>
      </c>
      <c r="C60" s="16">
        <v>825</v>
      </c>
      <c r="D60" s="17" t="s">
        <v>179</v>
      </c>
      <c r="E60" s="16">
        <v>125</v>
      </c>
      <c r="F60" s="26">
        <f>C45</f>
        <v>0.7213860890711806</v>
      </c>
      <c r="G60" s="26">
        <f t="shared" si="2"/>
        <v>0.10930092258654252</v>
      </c>
      <c r="I60" s="39"/>
    </row>
    <row r="61" spans="1:9" s="13" customFormat="1" ht="48.6" customHeight="1">
      <c r="A61" s="37" t="s">
        <v>319</v>
      </c>
      <c r="B61" s="17" t="str">
        <f>A45</f>
        <v>średnia stawka; diagnosta laboratoryjny/technik diagnostyki laboratoryjnej</v>
      </c>
      <c r="C61" s="16">
        <v>825</v>
      </c>
      <c r="D61" s="17" t="s">
        <v>179</v>
      </c>
      <c r="E61" s="16">
        <v>60</v>
      </c>
      <c r="F61" s="26">
        <f>C45</f>
        <v>0.7213860890711806</v>
      </c>
      <c r="G61" s="26">
        <f t="shared" si="2"/>
        <v>0.05246444284154041</v>
      </c>
      <c r="I61" s="39"/>
    </row>
    <row r="62" spans="1:9" s="13" customFormat="1" ht="55.8" customHeight="1">
      <c r="A62" s="37" t="s">
        <v>311</v>
      </c>
      <c r="B62" s="17" t="str">
        <f>A45</f>
        <v>średnia stawka; diagnosta laboratoryjny/technik diagnostyki laboratoryjnej</v>
      </c>
      <c r="C62" s="16">
        <v>825</v>
      </c>
      <c r="D62" s="17" t="s">
        <v>179</v>
      </c>
      <c r="E62" s="16">
        <v>25</v>
      </c>
      <c r="F62" s="26">
        <f>C45</f>
        <v>0.7213860890711806</v>
      </c>
      <c r="G62" s="26">
        <f t="shared" si="2"/>
        <v>0.021860184517308503</v>
      </c>
      <c r="I62" s="39"/>
    </row>
    <row r="63" spans="1:7" s="14" customFormat="1" ht="27.6" customHeight="1">
      <c r="A63" s="128" t="s">
        <v>178</v>
      </c>
      <c r="B63" s="129"/>
      <c r="C63" s="129"/>
      <c r="D63" s="129"/>
      <c r="E63" s="129"/>
      <c r="F63" s="129"/>
      <c r="G63" s="35">
        <f>SUM(G51:G62)</f>
        <v>4.777468647302714</v>
      </c>
    </row>
    <row r="66" spans="1:3" ht="27" customHeight="1">
      <c r="A66" s="134" t="s">
        <v>164</v>
      </c>
      <c r="B66" s="134"/>
      <c r="C66" s="18">
        <f>H33</f>
        <v>15.835890792683445</v>
      </c>
    </row>
    <row r="67" spans="1:3" ht="27" customHeight="1">
      <c r="A67" s="133" t="s">
        <v>165</v>
      </c>
      <c r="B67" s="133"/>
      <c r="C67" s="19">
        <f>G63</f>
        <v>4.777468647302714</v>
      </c>
    </row>
    <row r="68" spans="1:3" s="7" customFormat="1" ht="27" customHeight="1">
      <c r="A68" s="122" t="s">
        <v>163</v>
      </c>
      <c r="B68" s="122"/>
      <c r="C68" s="28">
        <f>SUM(C66:C67)</f>
        <v>20.61335943998616</v>
      </c>
    </row>
  </sheetData>
  <mergeCells count="10">
    <mergeCell ref="B1:D1"/>
    <mergeCell ref="A63:F63"/>
    <mergeCell ref="A68:B68"/>
    <mergeCell ref="A67:B67"/>
    <mergeCell ref="A66:B66"/>
    <mergeCell ref="A51:A52"/>
    <mergeCell ref="A58:A59"/>
    <mergeCell ref="A48:D48"/>
    <mergeCell ref="A55:A56"/>
    <mergeCell ref="A47:F4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EA243-7371-44FD-B0A3-8D0F6E9D92F3}">
  <dimension ref="A1:H58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30.00390625" style="1" customWidth="1"/>
    <col min="3" max="3" width="23.28125" style="1" customWidth="1"/>
    <col min="4" max="4" width="12.7109375" style="1" customWidth="1"/>
    <col min="5" max="5" width="15.28125" style="1" customWidth="1"/>
    <col min="6" max="6" width="15.42187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5" ht="19.2" customHeight="1">
      <c r="A1" s="7" t="s">
        <v>156</v>
      </c>
      <c r="B1" s="121" t="s">
        <v>77</v>
      </c>
      <c r="C1" s="121"/>
      <c r="D1" s="121"/>
      <c r="E1" s="121"/>
    </row>
    <row r="2" spans="1:2" ht="19.2" customHeight="1">
      <c r="A2" s="7" t="s">
        <v>157</v>
      </c>
      <c r="B2" s="7" t="s">
        <v>76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6.8" customHeight="1">
      <c r="A8" s="4" t="s">
        <v>344</v>
      </c>
      <c r="B8" s="4" t="s">
        <v>508</v>
      </c>
      <c r="C8" s="4" t="s">
        <v>298</v>
      </c>
      <c r="D8" s="16">
        <v>168</v>
      </c>
      <c r="E8" s="37" t="s">
        <v>492</v>
      </c>
      <c r="F8" s="16">
        <v>1</v>
      </c>
      <c r="G8" s="26">
        <f>'Przykładowe materiały - ceny'!E18</f>
        <v>1851.4868</v>
      </c>
      <c r="H8" s="26">
        <f>(F8/D8)*G8</f>
        <v>11.02075476190476</v>
      </c>
    </row>
    <row r="9" spans="1:8" s="13" customFormat="1" ht="39.6" customHeight="1">
      <c r="A9" s="16" t="s">
        <v>410</v>
      </c>
      <c r="B9" s="41" t="s">
        <v>493</v>
      </c>
      <c r="C9" s="16" t="s">
        <v>299</v>
      </c>
      <c r="D9" s="16">
        <v>1200</v>
      </c>
      <c r="E9" s="37" t="s">
        <v>492</v>
      </c>
      <c r="F9" s="16">
        <v>4</v>
      </c>
      <c r="G9" s="26">
        <f>'Przykładowe materiały - ceny'!E81</f>
        <v>132.2211</v>
      </c>
      <c r="H9" s="26">
        <f aca="true" t="shared" si="0" ref="H9:H18">(F9/D9)*G9</f>
        <v>0.44073700000000005</v>
      </c>
    </row>
    <row r="10" spans="1:8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t="shared" si="0"/>
        <v>0.73827825</v>
      </c>
    </row>
    <row r="11" spans="1:8" s="13" customFormat="1" ht="28.2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8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8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2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5.2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12.803748446190474</v>
      </c>
    </row>
    <row r="28" ht="15">
      <c r="A28" s="7" t="s">
        <v>159</v>
      </c>
    </row>
    <row r="29" spans="1:3" ht="18.6" customHeight="1">
      <c r="A29" s="7" t="s">
        <v>182</v>
      </c>
      <c r="B29" s="21" t="s">
        <v>180</v>
      </c>
      <c r="C29" s="21" t="s">
        <v>181</v>
      </c>
    </row>
    <row r="30" spans="1:3" ht="18.6" customHeight="1">
      <c r="A30" s="8" t="s">
        <v>160</v>
      </c>
      <c r="B30" s="9">
        <f>'Przykładowe stawki wynagrodzeń'!E12</f>
        <v>46.195639765624996</v>
      </c>
      <c r="C30" s="9">
        <f>B30/60</f>
        <v>0.7699273294270833</v>
      </c>
    </row>
    <row r="31" spans="1:3" ht="18.6" customHeight="1">
      <c r="A31" s="10" t="s">
        <v>161</v>
      </c>
      <c r="B31" s="11">
        <f>'Przykładowe stawki wynagrodzeń'!E16</f>
        <v>34.545742080208335</v>
      </c>
      <c r="C31" s="11">
        <f aca="true" t="shared" si="1" ref="C31:C32">B31/60</f>
        <v>0.5757623680034722</v>
      </c>
    </row>
    <row r="32" spans="1:3" ht="18.6" customHeight="1">
      <c r="A32" s="8" t="s">
        <v>162</v>
      </c>
      <c r="B32" s="11">
        <f>'Przykładowe stawki wynagrodzeń'!E19</f>
        <v>26.306730143750002</v>
      </c>
      <c r="C32" s="11">
        <f t="shared" si="1"/>
        <v>0.43844550239583335</v>
      </c>
    </row>
    <row r="33" spans="1:3" ht="28.2" customHeight="1">
      <c r="A33" s="10" t="s">
        <v>198</v>
      </c>
      <c r="B33" s="11">
        <f>'Przykładowe stawki wynagrodzeń'!E17</f>
        <v>43.283165344270834</v>
      </c>
      <c r="C33" s="11">
        <f>B33/60</f>
        <v>0.7213860890711806</v>
      </c>
    </row>
    <row r="34" ht="25.8" customHeight="1"/>
    <row r="35" spans="1:7" ht="21" customHeight="1">
      <c r="A35" s="130" t="s">
        <v>316</v>
      </c>
      <c r="B35" s="131"/>
      <c r="C35" s="131"/>
      <c r="D35" s="131"/>
      <c r="E35" s="131"/>
      <c r="F35" s="131"/>
      <c r="G35" s="34"/>
    </row>
    <row r="36" spans="1:7" ht="21" customHeight="1">
      <c r="A36" s="127" t="s">
        <v>313</v>
      </c>
      <c r="B36" s="127"/>
      <c r="C36" s="127"/>
      <c r="D36" s="127"/>
      <c r="E36" s="34"/>
      <c r="F36" s="34"/>
      <c r="G36" s="34"/>
    </row>
    <row r="37" spans="1:7" s="13" customFormat="1" ht="42" customHeight="1">
      <c r="A37" s="15" t="s">
        <v>197</v>
      </c>
      <c r="B37" s="15" t="s">
        <v>166</v>
      </c>
      <c r="C37" s="15" t="s">
        <v>167</v>
      </c>
      <c r="D37" s="15" t="s">
        <v>168</v>
      </c>
      <c r="E37" s="15" t="s">
        <v>169</v>
      </c>
      <c r="F37" s="15" t="s">
        <v>170</v>
      </c>
      <c r="G37" s="15" t="s">
        <v>171</v>
      </c>
    </row>
    <row r="38" spans="1:7" s="13" customFormat="1" ht="15" customHeight="1">
      <c r="A38" s="29"/>
      <c r="B38" s="5" t="s">
        <v>172</v>
      </c>
      <c r="C38" s="5" t="s">
        <v>173</v>
      </c>
      <c r="D38" s="5" t="s">
        <v>174</v>
      </c>
      <c r="E38" s="5" t="s">
        <v>175</v>
      </c>
      <c r="F38" s="5" t="s">
        <v>176</v>
      </c>
      <c r="G38" s="30" t="s">
        <v>177</v>
      </c>
    </row>
    <row r="39" spans="1:7" s="13" customFormat="1" ht="29.4" customHeight="1">
      <c r="A39" s="125" t="s">
        <v>284</v>
      </c>
      <c r="B39" s="25" t="str">
        <f>A31</f>
        <v>starszy technik diagnostyki laboratoryjnej</v>
      </c>
      <c r="C39" s="32">
        <v>45</v>
      </c>
      <c r="D39" s="17" t="s">
        <v>179</v>
      </c>
      <c r="E39" s="32">
        <v>10</v>
      </c>
      <c r="F39" s="27">
        <f>C31</f>
        <v>0.5757623680034722</v>
      </c>
      <c r="G39" s="27">
        <f>(E39/C39)*F39</f>
        <v>0.1279471928896605</v>
      </c>
    </row>
    <row r="40" spans="1:7" s="13" customFormat="1" ht="29.4" customHeight="1">
      <c r="A40" s="126"/>
      <c r="B40" s="25" t="str">
        <f>A32</f>
        <v>pomoc laboratoryjna</v>
      </c>
      <c r="C40" s="32">
        <v>45</v>
      </c>
      <c r="D40" s="17" t="s">
        <v>179</v>
      </c>
      <c r="E40" s="32">
        <v>10</v>
      </c>
      <c r="F40" s="27">
        <f>C32</f>
        <v>0.43844550239583335</v>
      </c>
      <c r="G40" s="27">
        <f>(E40/C40)*F40</f>
        <v>0.09743233386574074</v>
      </c>
    </row>
    <row r="41" spans="1:7" s="13" customFormat="1" ht="78" customHeight="1">
      <c r="A41" s="33" t="s">
        <v>283</v>
      </c>
      <c r="B41" s="17" t="str">
        <f>A31</f>
        <v>starszy technik diagnostyki laboratoryjnej</v>
      </c>
      <c r="C41" s="16">
        <v>150</v>
      </c>
      <c r="D41" s="17" t="s">
        <v>179</v>
      </c>
      <c r="E41" s="16">
        <v>120</v>
      </c>
      <c r="F41" s="26">
        <f>C31</f>
        <v>0.5757623680034722</v>
      </c>
      <c r="G41" s="26">
        <f>(E41/C41)*F41</f>
        <v>0.46060989440277783</v>
      </c>
    </row>
    <row r="42" spans="1:7" s="13" customFormat="1" ht="22.95" customHeight="1">
      <c r="A42" s="24" t="s">
        <v>192</v>
      </c>
      <c r="B42" s="17" t="str">
        <f>A30</f>
        <v>diagnosta laboratoryjny</v>
      </c>
      <c r="C42" s="16">
        <v>25</v>
      </c>
      <c r="D42" s="17" t="s">
        <v>179</v>
      </c>
      <c r="E42" s="16">
        <v>65</v>
      </c>
      <c r="F42" s="26">
        <f>C30</f>
        <v>0.7699273294270833</v>
      </c>
      <c r="G42" s="26">
        <f aca="true" t="shared" si="2" ref="G42:G52">(E42/C42)*F42</f>
        <v>2.001811056510417</v>
      </c>
    </row>
    <row r="43" spans="1:7" s="13" customFormat="1" ht="22.95" customHeight="1">
      <c r="A43" s="132" t="s">
        <v>286</v>
      </c>
      <c r="B43" s="17" t="str">
        <f>A30</f>
        <v>diagnosta laboratoryjny</v>
      </c>
      <c r="C43" s="16">
        <v>45</v>
      </c>
      <c r="D43" s="17" t="s">
        <v>179</v>
      </c>
      <c r="E43" s="16">
        <v>10</v>
      </c>
      <c r="F43" s="26">
        <f>C30</f>
        <v>0.7699273294270833</v>
      </c>
      <c r="G43" s="26">
        <f t="shared" si="2"/>
        <v>0.1710949620949074</v>
      </c>
    </row>
    <row r="44" spans="1:7" s="13" customFormat="1" ht="28.2" customHeight="1">
      <c r="A44" s="126"/>
      <c r="B44" s="17" t="str">
        <f>A31</f>
        <v>starszy technik diagnostyki laboratoryjnej</v>
      </c>
      <c r="C44" s="16">
        <v>45</v>
      </c>
      <c r="D44" s="17" t="s">
        <v>179</v>
      </c>
      <c r="E44" s="16">
        <v>10</v>
      </c>
      <c r="F44" s="26">
        <f>C31</f>
        <v>0.5757623680034722</v>
      </c>
      <c r="G44" s="26">
        <f t="shared" si="2"/>
        <v>0.1279471928896605</v>
      </c>
    </row>
    <row r="45" spans="1:7" s="13" customFormat="1" ht="22.95" customHeight="1">
      <c r="A45" s="24" t="s">
        <v>287</v>
      </c>
      <c r="B45" s="17" t="str">
        <f>A30</f>
        <v>diagnosta laboratoryjny</v>
      </c>
      <c r="C45" s="16">
        <v>25</v>
      </c>
      <c r="D45" s="17" t="s">
        <v>179</v>
      </c>
      <c r="E45" s="16">
        <v>25</v>
      </c>
      <c r="F45" s="26">
        <f>C30</f>
        <v>0.7699273294270833</v>
      </c>
      <c r="G45" s="26">
        <f t="shared" si="2"/>
        <v>0.7699273294270833</v>
      </c>
    </row>
    <row r="46" spans="1:7" s="13" customFormat="1" ht="30.6" customHeight="1">
      <c r="A46" s="125" t="s">
        <v>288</v>
      </c>
      <c r="B46" s="17" t="str">
        <f>A31</f>
        <v>starszy technik diagnostyki laboratoryjnej</v>
      </c>
      <c r="C46" s="16">
        <v>45</v>
      </c>
      <c r="D46" s="17" t="s">
        <v>179</v>
      </c>
      <c r="E46" s="16">
        <v>15</v>
      </c>
      <c r="F46" s="26">
        <f>C31</f>
        <v>0.5757623680034722</v>
      </c>
      <c r="G46" s="26">
        <f t="shared" si="2"/>
        <v>0.19192078933449075</v>
      </c>
    </row>
    <row r="47" spans="1:7" s="13" customFormat="1" ht="30.6" customHeight="1">
      <c r="A47" s="126"/>
      <c r="B47" s="17" t="str">
        <f>A32</f>
        <v>pomoc laboratoryjna</v>
      </c>
      <c r="C47" s="16">
        <v>45</v>
      </c>
      <c r="D47" s="17" t="s">
        <v>179</v>
      </c>
      <c r="E47" s="16">
        <v>15</v>
      </c>
      <c r="F47" s="26">
        <f>C32</f>
        <v>0.43844550239583335</v>
      </c>
      <c r="G47" s="26">
        <f t="shared" si="2"/>
        <v>0.1461485007986111</v>
      </c>
    </row>
    <row r="48" spans="1:7" s="13" customFormat="1" ht="48" customHeight="1">
      <c r="A48" s="37" t="s">
        <v>289</v>
      </c>
      <c r="B48" s="17" t="str">
        <f>A33</f>
        <v>średnia stawka; diagnosta laboratoryjny/technik diagnostyki laboratoryjnej</v>
      </c>
      <c r="C48" s="16">
        <v>225</v>
      </c>
      <c r="D48" s="17" t="s">
        <v>179</v>
      </c>
      <c r="E48" s="16">
        <v>45</v>
      </c>
      <c r="F48" s="26">
        <f>C33</f>
        <v>0.7213860890711806</v>
      </c>
      <c r="G48" s="26">
        <f t="shared" si="2"/>
        <v>0.14427721781423614</v>
      </c>
    </row>
    <row r="49" spans="1:7" s="13" customFormat="1" ht="48.6" customHeight="1">
      <c r="A49" s="37" t="s">
        <v>302</v>
      </c>
      <c r="B49" s="17" t="str">
        <f>A33</f>
        <v>średnia stawka; diagnosta laboratoryjny/technik diagnostyki laboratoryjnej</v>
      </c>
      <c r="C49" s="16">
        <v>225</v>
      </c>
      <c r="D49" s="17" t="s">
        <v>179</v>
      </c>
      <c r="E49" s="16">
        <v>60</v>
      </c>
      <c r="F49" s="26">
        <f>C33</f>
        <v>0.7213860890711806</v>
      </c>
      <c r="G49" s="26">
        <f t="shared" si="2"/>
        <v>0.19236962375231484</v>
      </c>
    </row>
    <row r="50" spans="1:7" s="13" customFormat="1" ht="63.6" customHeight="1">
      <c r="A50" s="37" t="s">
        <v>303</v>
      </c>
      <c r="B50" s="17" t="str">
        <f>A33</f>
        <v>średnia stawka; diagnosta laboratoryjny/technik diagnostyki laboratoryjnej</v>
      </c>
      <c r="C50" s="16">
        <v>225</v>
      </c>
      <c r="D50" s="17" t="s">
        <v>179</v>
      </c>
      <c r="E50" s="16">
        <v>25</v>
      </c>
      <c r="F50" s="26">
        <f>C33</f>
        <v>0.7213860890711806</v>
      </c>
      <c r="G50" s="26">
        <f t="shared" si="2"/>
        <v>0.08015400989679784</v>
      </c>
    </row>
    <row r="51" spans="1:7" s="13" customFormat="1" ht="63.6" customHeight="1">
      <c r="A51" s="37" t="s">
        <v>314</v>
      </c>
      <c r="B51" s="40" t="str">
        <f>A33</f>
        <v>średnia stawka; diagnosta laboratoryjny/technik diagnostyki laboratoryjnej</v>
      </c>
      <c r="C51" s="16">
        <v>900</v>
      </c>
      <c r="D51" s="17" t="s">
        <v>179</v>
      </c>
      <c r="E51" s="16">
        <v>60</v>
      </c>
      <c r="F51" s="26">
        <f>C33</f>
        <v>0.7213860890711806</v>
      </c>
      <c r="G51" s="26">
        <f t="shared" si="2"/>
        <v>0.04809240593807871</v>
      </c>
    </row>
    <row r="52" spans="1:7" s="13" customFormat="1" ht="63.6" customHeight="1">
      <c r="A52" s="37" t="s">
        <v>315</v>
      </c>
      <c r="B52" s="17" t="str">
        <f>A33</f>
        <v>średnia stawka; diagnosta laboratoryjny/technik diagnostyki laboratoryjnej</v>
      </c>
      <c r="C52" s="16">
        <v>900</v>
      </c>
      <c r="D52" s="17" t="s">
        <v>179</v>
      </c>
      <c r="E52" s="16">
        <v>35</v>
      </c>
      <c r="F52" s="26">
        <f>C33</f>
        <v>0.7213860890711806</v>
      </c>
      <c r="G52" s="26">
        <f t="shared" si="2"/>
        <v>0.028053903463879246</v>
      </c>
    </row>
    <row r="53" spans="1:7" s="14" customFormat="1" ht="27.6" customHeight="1">
      <c r="A53" s="128" t="s">
        <v>178</v>
      </c>
      <c r="B53" s="129"/>
      <c r="C53" s="129"/>
      <c r="D53" s="129"/>
      <c r="E53" s="129"/>
      <c r="F53" s="129"/>
      <c r="G53" s="35">
        <f>SUM(G39:G52)</f>
        <v>4.587786413078655</v>
      </c>
    </row>
    <row r="56" spans="1:3" ht="27" customHeight="1">
      <c r="A56" s="134" t="s">
        <v>164</v>
      </c>
      <c r="B56" s="134"/>
      <c r="C56" s="18">
        <f>H20</f>
        <v>12.803748446190474</v>
      </c>
    </row>
    <row r="57" spans="1:3" ht="27" customHeight="1">
      <c r="A57" s="133" t="s">
        <v>165</v>
      </c>
      <c r="B57" s="133"/>
      <c r="C57" s="19">
        <f>G53</f>
        <v>4.587786413078655</v>
      </c>
    </row>
    <row r="58" spans="1:3" s="7" customFormat="1" ht="27" customHeight="1">
      <c r="A58" s="122" t="s">
        <v>163</v>
      </c>
      <c r="B58" s="122"/>
      <c r="C58" s="28">
        <f>SUM(C56:C57)</f>
        <v>17.39153485926913</v>
      </c>
    </row>
  </sheetData>
  <mergeCells count="10">
    <mergeCell ref="B1:E1"/>
    <mergeCell ref="A53:F53"/>
    <mergeCell ref="A58:B58"/>
    <mergeCell ref="A57:B57"/>
    <mergeCell ref="A56:B56"/>
    <mergeCell ref="A39:A40"/>
    <mergeCell ref="A46:A47"/>
    <mergeCell ref="A36:D36"/>
    <mergeCell ref="A43:A44"/>
    <mergeCell ref="A35:F3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52DE4-04D7-4216-86A4-13C79BF9CF7B}">
  <dimension ref="A1:J61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31.7109375" style="1" customWidth="1"/>
    <col min="3" max="3" width="18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2" customHeight="1">
      <c r="A1" s="7" t="s">
        <v>156</v>
      </c>
      <c r="B1" s="121" t="s">
        <v>48</v>
      </c>
      <c r="C1" s="121"/>
      <c r="D1" s="121"/>
    </row>
    <row r="2" spans="1:2" ht="19.2" customHeight="1">
      <c r="A2" s="7" t="s">
        <v>157</v>
      </c>
      <c r="B2" s="7" t="s">
        <v>47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4" t="s">
        <v>340</v>
      </c>
      <c r="B8" s="4" t="s">
        <v>515</v>
      </c>
      <c r="C8" s="4" t="s">
        <v>298</v>
      </c>
      <c r="D8" s="16">
        <v>152</v>
      </c>
      <c r="E8" s="37" t="s">
        <v>492</v>
      </c>
      <c r="F8" s="16">
        <v>1</v>
      </c>
      <c r="G8" s="26">
        <f>'Przykładowe materiały - ceny'!E14</f>
        <v>1434.996</v>
      </c>
      <c r="H8" s="26">
        <f>(F8/D8)*G8</f>
        <v>9.440763157894738</v>
      </c>
    </row>
    <row r="9" spans="1:8" s="13" customFormat="1" ht="42" customHeight="1">
      <c r="A9" s="4" t="s">
        <v>421</v>
      </c>
      <c r="B9" s="4" t="s">
        <v>516</v>
      </c>
      <c r="C9" s="4" t="s">
        <v>298</v>
      </c>
      <c r="D9" s="16">
        <v>800</v>
      </c>
      <c r="E9" s="37" t="s">
        <v>494</v>
      </c>
      <c r="F9" s="16">
        <v>1</v>
      </c>
      <c r="G9" s="26">
        <f>'Przykładowe materiały - ceny'!E92</f>
        <v>310.68919999999997</v>
      </c>
      <c r="H9" s="26">
        <f>(F9/D9)*G9</f>
        <v>0.38836149999999997</v>
      </c>
    </row>
    <row r="10" spans="1:8" s="13" customFormat="1" ht="52.2" customHeight="1">
      <c r="A10" s="16" t="s">
        <v>394</v>
      </c>
      <c r="B10" s="41" t="s">
        <v>510</v>
      </c>
      <c r="C10" s="16" t="s">
        <v>299</v>
      </c>
      <c r="D10" s="16">
        <v>8000</v>
      </c>
      <c r="E10" s="37" t="s">
        <v>494</v>
      </c>
      <c r="F10" s="16">
        <v>1</v>
      </c>
      <c r="G10" s="26">
        <f>'Przykładowe materiały - ceny'!E65</f>
        <v>1092.0987</v>
      </c>
      <c r="H10" s="26">
        <f>(F10/D10)*G10</f>
        <v>0.1365123375</v>
      </c>
    </row>
    <row r="11" spans="1:10" s="13" customFormat="1" ht="30.6" customHeight="1">
      <c r="A11" s="16" t="s">
        <v>415</v>
      </c>
      <c r="B11" s="41" t="s">
        <v>495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ceny'!E86</f>
        <v>1476.5565</v>
      </c>
      <c r="H11" s="26">
        <f aca="true" t="shared" si="0" ref="H11:H19">(F11/D11)*G11</f>
        <v>0.73827825</v>
      </c>
      <c r="J11" s="43"/>
    </row>
    <row r="12" spans="1:8" s="13" customFormat="1" ht="28.2" customHeight="1">
      <c r="A12" s="16" t="s">
        <v>416</v>
      </c>
      <c r="B12" s="41" t="s">
        <v>496</v>
      </c>
      <c r="C12" s="16" t="s">
        <v>300</v>
      </c>
      <c r="D12" s="16">
        <v>2000</v>
      </c>
      <c r="E12" s="37" t="s">
        <v>494</v>
      </c>
      <c r="F12" s="16">
        <v>1</v>
      </c>
      <c r="G12" s="26">
        <f>'Przykładowe materiały - ceny'!E87</f>
        <v>94.80120000000001</v>
      </c>
      <c r="H12" s="26">
        <f t="shared" si="0"/>
        <v>0.04740060000000001</v>
      </c>
    </row>
    <row r="13" spans="1:8" s="13" customFormat="1" ht="28.8" customHeight="1">
      <c r="A13" s="16" t="s">
        <v>417</v>
      </c>
      <c r="B13" s="41" t="s">
        <v>497</v>
      </c>
      <c r="C13" s="41" t="s">
        <v>498</v>
      </c>
      <c r="D13" s="16">
        <v>1000</v>
      </c>
      <c r="E13" s="37" t="s">
        <v>494</v>
      </c>
      <c r="F13" s="16">
        <v>1</v>
      </c>
      <c r="G13" s="42">
        <f>'Przykładowe materiały - ceny'!E88</f>
        <v>234.9327</v>
      </c>
      <c r="H13" s="26">
        <f>(F13/D13)*G13</f>
        <v>0.23493270000000002</v>
      </c>
    </row>
    <row r="14" spans="1:8" s="13" customFormat="1" ht="39.6" customHeight="1">
      <c r="A14" s="16" t="s">
        <v>418</v>
      </c>
      <c r="B14" s="41" t="s">
        <v>501</v>
      </c>
      <c r="C14" s="16" t="s">
        <v>300</v>
      </c>
      <c r="D14" s="16">
        <v>20000</v>
      </c>
      <c r="E14" s="37" t="s">
        <v>494</v>
      </c>
      <c r="F14" s="16">
        <v>12</v>
      </c>
      <c r="G14" s="26">
        <f>'Przykładowe materiały - ceny'!E89</f>
        <v>93.6064</v>
      </c>
      <c r="H14" s="26">
        <f t="shared" si="0"/>
        <v>0.05616383999999999</v>
      </c>
    </row>
    <row r="15" spans="1:8" s="13" customFormat="1" ht="38.4" customHeight="1">
      <c r="A15" s="16" t="s">
        <v>419</v>
      </c>
      <c r="B15" s="41" t="s">
        <v>500</v>
      </c>
      <c r="C15" s="16" t="s">
        <v>300</v>
      </c>
      <c r="D15" s="16">
        <v>20000</v>
      </c>
      <c r="E15" s="37" t="s">
        <v>494</v>
      </c>
      <c r="F15" s="16">
        <v>2</v>
      </c>
      <c r="G15" s="26">
        <f>'Przykładowe materiały - ceny'!E90</f>
        <v>76.014</v>
      </c>
      <c r="H15" s="26">
        <f t="shared" si="0"/>
        <v>0.0076014</v>
      </c>
    </row>
    <row r="16" spans="1:8" s="13" customFormat="1" ht="37.8" customHeight="1">
      <c r="A16" s="16" t="s">
        <v>420</v>
      </c>
      <c r="B16" s="41" t="s">
        <v>504</v>
      </c>
      <c r="C16" s="41" t="s">
        <v>498</v>
      </c>
      <c r="D16" s="16">
        <v>20000</v>
      </c>
      <c r="E16" s="41" t="s">
        <v>499</v>
      </c>
      <c r="F16" s="16">
        <v>4</v>
      </c>
      <c r="G16" s="26">
        <f>'Przykładowe materiały - ceny'!E91</f>
        <v>66.5174</v>
      </c>
      <c r="H16" s="26">
        <f t="shared" si="0"/>
        <v>0.01330348</v>
      </c>
    </row>
    <row r="17" spans="1:8" s="13" customFormat="1" ht="38.4" customHeight="1">
      <c r="A17" s="16" t="s">
        <v>425</v>
      </c>
      <c r="B17" s="41" t="s">
        <v>503</v>
      </c>
      <c r="C17" s="41" t="s">
        <v>498</v>
      </c>
      <c r="D17" s="16">
        <v>20000</v>
      </c>
      <c r="E17" s="37" t="s">
        <v>494</v>
      </c>
      <c r="F17" s="16">
        <v>1</v>
      </c>
      <c r="G17" s="26">
        <f>'Przykładowe materiały - ceny'!E96</f>
        <v>404.46000000000004</v>
      </c>
      <c r="H17" s="26">
        <f t="shared" si="0"/>
        <v>0.020223</v>
      </c>
    </row>
    <row r="18" spans="1:8" s="13" customFormat="1" ht="41.4" customHeight="1">
      <c r="A18" s="16" t="s">
        <v>423</v>
      </c>
      <c r="B18" s="41" t="s">
        <v>505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ceny'!E94</f>
        <v>147.9492</v>
      </c>
      <c r="H18" s="26">
        <f t="shared" si="0"/>
        <v>0.01479492</v>
      </c>
    </row>
    <row r="19" spans="1:8" s="13" customFormat="1" ht="37.2" customHeight="1">
      <c r="A19" s="16" t="s">
        <v>424</v>
      </c>
      <c r="B19" s="41" t="s">
        <v>506</v>
      </c>
      <c r="C19" s="16" t="s">
        <v>300</v>
      </c>
      <c r="D19" s="16">
        <v>20000</v>
      </c>
      <c r="E19" s="37" t="s">
        <v>494</v>
      </c>
      <c r="F19" s="16">
        <v>2</v>
      </c>
      <c r="G19" s="26">
        <f>'Przykładowe materiały - ceny'!E95</f>
        <v>155.34459999999999</v>
      </c>
      <c r="H19" s="26">
        <f t="shared" si="0"/>
        <v>0.01553446</v>
      </c>
    </row>
    <row r="20" spans="1:8" s="13" customFormat="1" ht="29.4" customHeight="1">
      <c r="A20" s="41"/>
      <c r="B20" s="41" t="s">
        <v>507</v>
      </c>
      <c r="C20" s="41" t="s">
        <v>498</v>
      </c>
      <c r="D20" s="16"/>
      <c r="E20" s="16"/>
      <c r="F20" s="16"/>
      <c r="G20" s="26"/>
      <c r="H20" s="26">
        <f>'Przykładowe mat. wspólne-ceny '!H19</f>
        <v>0.1940240342857143</v>
      </c>
    </row>
    <row r="21" spans="1:8" s="14" customFormat="1" ht="22.8" customHeight="1">
      <c r="A21" s="22" t="s">
        <v>178</v>
      </c>
      <c r="B21" s="23"/>
      <c r="C21" s="23"/>
      <c r="D21" s="23"/>
      <c r="E21" s="23"/>
      <c r="F21" s="23"/>
      <c r="G21" s="23"/>
      <c r="H21" s="35">
        <f>SUM(H8:H20)</f>
        <v>11.30789367968045</v>
      </c>
    </row>
    <row r="30" ht="15">
      <c r="A30" s="7" t="s">
        <v>159</v>
      </c>
    </row>
    <row r="31" spans="1:3" ht="18.6" customHeight="1">
      <c r="A31" s="7" t="s">
        <v>182</v>
      </c>
      <c r="B31" s="21" t="s">
        <v>180</v>
      </c>
      <c r="C31" s="21" t="s">
        <v>181</v>
      </c>
    </row>
    <row r="32" spans="1:3" ht="18.6" customHeight="1">
      <c r="A32" s="8" t="s">
        <v>160</v>
      </c>
      <c r="B32" s="9">
        <f>'Przykładowe stawki wynagrodzeń'!E12</f>
        <v>46.195639765624996</v>
      </c>
      <c r="C32" s="9">
        <f>B32/60</f>
        <v>0.7699273294270833</v>
      </c>
    </row>
    <row r="33" spans="1:3" ht="18.6" customHeight="1">
      <c r="A33" s="10" t="s">
        <v>161</v>
      </c>
      <c r="B33" s="11">
        <f>'Przykładowe stawki wynagrodzeń'!E16</f>
        <v>34.545742080208335</v>
      </c>
      <c r="C33" s="11">
        <f aca="true" t="shared" si="1" ref="C33:C34">B33/60</f>
        <v>0.5757623680034722</v>
      </c>
    </row>
    <row r="34" spans="1:3" ht="18.6" customHeight="1">
      <c r="A34" s="8" t="s">
        <v>162</v>
      </c>
      <c r="B34" s="11">
        <f>'Przykładowe stawki wynagrodzeń'!E19</f>
        <v>26.306730143750002</v>
      </c>
      <c r="C34" s="11">
        <f t="shared" si="1"/>
        <v>0.43844550239583335</v>
      </c>
    </row>
    <row r="35" spans="1:3" ht="28.2" customHeight="1">
      <c r="A35" s="10" t="s">
        <v>198</v>
      </c>
      <c r="B35" s="11">
        <f>'Przykładowe stawki wynagrodzeń'!E17</f>
        <v>43.283165344270834</v>
      </c>
      <c r="C35" s="11">
        <f>B35/60</f>
        <v>0.7213860890711806</v>
      </c>
    </row>
    <row r="36" ht="25.8" customHeight="1"/>
    <row r="37" spans="1:7" ht="21" customHeight="1">
      <c r="A37" s="130" t="s">
        <v>316</v>
      </c>
      <c r="B37" s="131"/>
      <c r="C37" s="131"/>
      <c r="D37" s="131"/>
      <c r="E37" s="131"/>
      <c r="F37" s="131"/>
      <c r="G37" s="34"/>
    </row>
    <row r="38" spans="1:7" ht="21" customHeight="1">
      <c r="A38" s="127" t="s">
        <v>313</v>
      </c>
      <c r="B38" s="127"/>
      <c r="C38" s="127"/>
      <c r="D38" s="127"/>
      <c r="E38" s="34"/>
      <c r="F38" s="34"/>
      <c r="G38" s="34"/>
    </row>
    <row r="39" spans="1:7" s="13" customFormat="1" ht="42" customHeight="1">
      <c r="A39" s="15" t="s">
        <v>197</v>
      </c>
      <c r="B39" s="15" t="s">
        <v>166</v>
      </c>
      <c r="C39" s="15" t="s">
        <v>167</v>
      </c>
      <c r="D39" s="15" t="s">
        <v>168</v>
      </c>
      <c r="E39" s="15" t="s">
        <v>169</v>
      </c>
      <c r="F39" s="15" t="s">
        <v>170</v>
      </c>
      <c r="G39" s="15" t="s">
        <v>171</v>
      </c>
    </row>
    <row r="40" spans="1:7" s="13" customFormat="1" ht="15" customHeight="1">
      <c r="A40" s="29"/>
      <c r="B40" s="5" t="s">
        <v>172</v>
      </c>
      <c r="C40" s="5" t="s">
        <v>173</v>
      </c>
      <c r="D40" s="5" t="s">
        <v>174</v>
      </c>
      <c r="E40" s="5" t="s">
        <v>175</v>
      </c>
      <c r="F40" s="5" t="s">
        <v>176</v>
      </c>
      <c r="G40" s="30" t="s">
        <v>177</v>
      </c>
    </row>
    <row r="41" spans="1:7" s="13" customFormat="1" ht="29.4" customHeight="1">
      <c r="A41" s="125" t="s">
        <v>284</v>
      </c>
      <c r="B41" s="25" t="str">
        <f>A33</f>
        <v>starszy technik diagnostyki laboratoryjnej</v>
      </c>
      <c r="C41" s="32">
        <v>45</v>
      </c>
      <c r="D41" s="17" t="s">
        <v>179</v>
      </c>
      <c r="E41" s="32">
        <v>10</v>
      </c>
      <c r="F41" s="27">
        <f>C33</f>
        <v>0.5757623680034722</v>
      </c>
      <c r="G41" s="27">
        <f>(E41/C41)*F41</f>
        <v>0.1279471928896605</v>
      </c>
    </row>
    <row r="42" spans="1:7" s="13" customFormat="1" ht="29.4" customHeight="1">
      <c r="A42" s="126"/>
      <c r="B42" s="25" t="str">
        <f>A34</f>
        <v>pomoc laboratoryjna</v>
      </c>
      <c r="C42" s="32">
        <v>45</v>
      </c>
      <c r="D42" s="17" t="s">
        <v>179</v>
      </c>
      <c r="E42" s="32">
        <v>10</v>
      </c>
      <c r="F42" s="27">
        <f>C34</f>
        <v>0.43844550239583335</v>
      </c>
      <c r="G42" s="27">
        <f>(E42/C42)*F42</f>
        <v>0.09743233386574074</v>
      </c>
    </row>
    <row r="43" spans="1:7" s="13" customFormat="1" ht="78" customHeight="1">
      <c r="A43" s="33" t="s">
        <v>283</v>
      </c>
      <c r="B43" s="17" t="str">
        <f>A33</f>
        <v>starszy technik diagnostyki laboratoryjnej</v>
      </c>
      <c r="C43" s="16">
        <v>150</v>
      </c>
      <c r="D43" s="17" t="s">
        <v>179</v>
      </c>
      <c r="E43" s="16">
        <v>120</v>
      </c>
      <c r="F43" s="26">
        <f>C33</f>
        <v>0.5757623680034722</v>
      </c>
      <c r="G43" s="26">
        <f>(E43/C43)*F43</f>
        <v>0.46060989440277783</v>
      </c>
    </row>
    <row r="44" spans="1:7" s="13" customFormat="1" ht="22.95" customHeight="1">
      <c r="A44" s="24" t="s">
        <v>192</v>
      </c>
      <c r="B44" s="17" t="str">
        <f>A32</f>
        <v>diagnosta laboratoryjny</v>
      </c>
      <c r="C44" s="16">
        <v>25</v>
      </c>
      <c r="D44" s="17" t="s">
        <v>179</v>
      </c>
      <c r="E44" s="16">
        <v>65</v>
      </c>
      <c r="F44" s="26">
        <f>C32</f>
        <v>0.7699273294270833</v>
      </c>
      <c r="G44" s="26">
        <f aca="true" t="shared" si="2" ref="G44:G54">(E44/C44)*F44</f>
        <v>2.001811056510417</v>
      </c>
    </row>
    <row r="45" spans="1:7" s="13" customFormat="1" ht="22.95" customHeight="1">
      <c r="A45" s="132" t="s">
        <v>286</v>
      </c>
      <c r="B45" s="17" t="str">
        <f>A32</f>
        <v>diagnosta laboratoryjny</v>
      </c>
      <c r="C45" s="16">
        <v>45</v>
      </c>
      <c r="D45" s="17" t="s">
        <v>179</v>
      </c>
      <c r="E45" s="16">
        <v>10</v>
      </c>
      <c r="F45" s="26">
        <f>C32</f>
        <v>0.7699273294270833</v>
      </c>
      <c r="G45" s="26">
        <f t="shared" si="2"/>
        <v>0.1710949620949074</v>
      </c>
    </row>
    <row r="46" spans="1:7" s="13" customFormat="1" ht="28.2" customHeight="1">
      <c r="A46" s="126"/>
      <c r="B46" s="17" t="str">
        <f>A33</f>
        <v>starszy technik diagnostyki laboratoryjnej</v>
      </c>
      <c r="C46" s="16">
        <v>45</v>
      </c>
      <c r="D46" s="17" t="s">
        <v>179</v>
      </c>
      <c r="E46" s="16">
        <v>10</v>
      </c>
      <c r="F46" s="26">
        <f>C33</f>
        <v>0.5757623680034722</v>
      </c>
      <c r="G46" s="26">
        <f t="shared" si="2"/>
        <v>0.1279471928896605</v>
      </c>
    </row>
    <row r="47" spans="1:7" s="13" customFormat="1" ht="22.95" customHeight="1">
      <c r="A47" s="24" t="s">
        <v>287</v>
      </c>
      <c r="B47" s="17" t="str">
        <f>A32</f>
        <v>diagnosta laboratoryjny</v>
      </c>
      <c r="C47" s="16">
        <v>25</v>
      </c>
      <c r="D47" s="17" t="s">
        <v>179</v>
      </c>
      <c r="E47" s="16">
        <v>25</v>
      </c>
      <c r="F47" s="26">
        <f>C32</f>
        <v>0.7699273294270833</v>
      </c>
      <c r="G47" s="26">
        <f t="shared" si="2"/>
        <v>0.7699273294270833</v>
      </c>
    </row>
    <row r="48" spans="1:7" s="13" customFormat="1" ht="30.6" customHeight="1">
      <c r="A48" s="125" t="s">
        <v>288</v>
      </c>
      <c r="B48" s="17" t="str">
        <f>A33</f>
        <v>starszy technik diagnostyki laboratoryjnej</v>
      </c>
      <c r="C48" s="16">
        <v>45</v>
      </c>
      <c r="D48" s="17" t="s">
        <v>179</v>
      </c>
      <c r="E48" s="16">
        <v>15</v>
      </c>
      <c r="F48" s="26">
        <f>C33</f>
        <v>0.5757623680034722</v>
      </c>
      <c r="G48" s="26">
        <f t="shared" si="2"/>
        <v>0.19192078933449075</v>
      </c>
    </row>
    <row r="49" spans="1:7" s="13" customFormat="1" ht="30.6" customHeight="1">
      <c r="A49" s="126"/>
      <c r="B49" s="17" t="str">
        <f>A34</f>
        <v>pomoc laboratoryjna</v>
      </c>
      <c r="C49" s="16">
        <v>45</v>
      </c>
      <c r="D49" s="17" t="s">
        <v>179</v>
      </c>
      <c r="E49" s="16">
        <v>15</v>
      </c>
      <c r="F49" s="26">
        <f>C34</f>
        <v>0.43844550239583335</v>
      </c>
      <c r="G49" s="26">
        <f t="shared" si="2"/>
        <v>0.1461485007986111</v>
      </c>
    </row>
    <row r="50" spans="1:7" s="13" customFormat="1" ht="48" customHeight="1">
      <c r="A50" s="37" t="s">
        <v>289</v>
      </c>
      <c r="B50" s="17" t="str">
        <f>A35</f>
        <v>średnia stawka; diagnosta laboratoryjny/technik diagnostyki laboratoryjnej</v>
      </c>
      <c r="C50" s="16">
        <v>225</v>
      </c>
      <c r="D50" s="17" t="s">
        <v>179</v>
      </c>
      <c r="E50" s="16">
        <v>45</v>
      </c>
      <c r="F50" s="26">
        <f>C35</f>
        <v>0.7213860890711806</v>
      </c>
      <c r="G50" s="26">
        <f t="shared" si="2"/>
        <v>0.14427721781423614</v>
      </c>
    </row>
    <row r="51" spans="1:7" s="13" customFormat="1" ht="48.6" customHeight="1">
      <c r="A51" s="37" t="s">
        <v>302</v>
      </c>
      <c r="B51" s="17" t="str">
        <f>A35</f>
        <v>średnia stawka; diagnosta laboratoryjny/technik diagnostyki laboratoryjnej</v>
      </c>
      <c r="C51" s="16">
        <v>225</v>
      </c>
      <c r="D51" s="17" t="s">
        <v>179</v>
      </c>
      <c r="E51" s="16">
        <v>60</v>
      </c>
      <c r="F51" s="26">
        <f>C35</f>
        <v>0.7213860890711806</v>
      </c>
      <c r="G51" s="26">
        <f t="shared" si="2"/>
        <v>0.19236962375231484</v>
      </c>
    </row>
    <row r="52" spans="1:7" s="13" customFormat="1" ht="63.6" customHeight="1">
      <c r="A52" s="37" t="s">
        <v>303</v>
      </c>
      <c r="B52" s="17" t="str">
        <f>A35</f>
        <v>średnia stawka; diagnosta laboratoryjny/technik diagnostyki laboratoryjnej</v>
      </c>
      <c r="C52" s="16">
        <v>225</v>
      </c>
      <c r="D52" s="17" t="s">
        <v>179</v>
      </c>
      <c r="E52" s="16">
        <v>25</v>
      </c>
      <c r="F52" s="26">
        <f>C35</f>
        <v>0.7213860890711806</v>
      </c>
      <c r="G52" s="26">
        <f t="shared" si="2"/>
        <v>0.08015400989679784</v>
      </c>
    </row>
    <row r="53" spans="1:7" s="13" customFormat="1" ht="63.6" customHeight="1">
      <c r="A53" s="37" t="s">
        <v>314</v>
      </c>
      <c r="B53" s="40" t="str">
        <f>A35</f>
        <v>średnia stawka; diagnosta laboratoryjny/technik diagnostyki laboratoryjnej</v>
      </c>
      <c r="C53" s="16">
        <v>900</v>
      </c>
      <c r="D53" s="17" t="s">
        <v>179</v>
      </c>
      <c r="E53" s="16">
        <v>60</v>
      </c>
      <c r="F53" s="26">
        <f>C35</f>
        <v>0.7213860890711806</v>
      </c>
      <c r="G53" s="26">
        <f t="shared" si="2"/>
        <v>0.04809240593807871</v>
      </c>
    </row>
    <row r="54" spans="1:7" s="13" customFormat="1" ht="63.6" customHeight="1">
      <c r="A54" s="37" t="s">
        <v>315</v>
      </c>
      <c r="B54" s="17" t="str">
        <f>A35</f>
        <v>średnia stawka; diagnosta laboratoryjny/technik diagnostyki laboratoryjnej</v>
      </c>
      <c r="C54" s="16">
        <v>900</v>
      </c>
      <c r="D54" s="17" t="s">
        <v>179</v>
      </c>
      <c r="E54" s="16">
        <v>35</v>
      </c>
      <c r="F54" s="26">
        <f>C35</f>
        <v>0.7213860890711806</v>
      </c>
      <c r="G54" s="26">
        <f t="shared" si="2"/>
        <v>0.028053903463879246</v>
      </c>
    </row>
    <row r="55" spans="1:7" s="14" customFormat="1" ht="27.6" customHeight="1">
      <c r="A55" s="128" t="s">
        <v>178</v>
      </c>
      <c r="B55" s="129"/>
      <c r="C55" s="129"/>
      <c r="D55" s="129"/>
      <c r="E55" s="129"/>
      <c r="F55" s="129"/>
      <c r="G55" s="35">
        <f>SUM(G41:G54)</f>
        <v>4.587786413078655</v>
      </c>
    </row>
    <row r="56" ht="15" customHeight="1"/>
    <row r="57" ht="15" customHeight="1"/>
    <row r="59" spans="1:3" ht="27" customHeight="1">
      <c r="A59" s="134" t="s">
        <v>164</v>
      </c>
      <c r="B59" s="134"/>
      <c r="C59" s="18">
        <f>H21</f>
        <v>11.30789367968045</v>
      </c>
    </row>
    <row r="60" spans="1:3" ht="27" customHeight="1">
      <c r="A60" s="133" t="s">
        <v>165</v>
      </c>
      <c r="B60" s="133"/>
      <c r="C60" s="19">
        <f>G55</f>
        <v>4.587786413078655</v>
      </c>
    </row>
    <row r="61" spans="1:3" s="7" customFormat="1" ht="27" customHeight="1">
      <c r="A61" s="122" t="s">
        <v>163</v>
      </c>
      <c r="B61" s="122"/>
      <c r="C61" s="28">
        <f>SUM(C59:C60)</f>
        <v>15.895680092759106</v>
      </c>
    </row>
  </sheetData>
  <mergeCells count="10">
    <mergeCell ref="B1:D1"/>
    <mergeCell ref="A61:B61"/>
    <mergeCell ref="A60:B60"/>
    <mergeCell ref="A59:B59"/>
    <mergeCell ref="A41:A42"/>
    <mergeCell ref="A48:A49"/>
    <mergeCell ref="A38:D38"/>
    <mergeCell ref="A45:A46"/>
    <mergeCell ref="A37:F37"/>
    <mergeCell ref="A55:F55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EBB11-C339-433E-8D39-5C3C898D3367}">
  <dimension ref="A1:J59"/>
  <sheetViews>
    <sheetView workbookViewId="0" topLeftCell="A1">
      <selection activeCell="H20" sqref="H20"/>
    </sheetView>
  </sheetViews>
  <sheetFormatPr defaultColWidth="9.140625" defaultRowHeight="15"/>
  <cols>
    <col min="1" max="1" width="41.28125" style="1" customWidth="1"/>
    <col min="2" max="2" width="32.00390625" style="1" customWidth="1"/>
    <col min="3" max="3" width="19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2" customHeight="1">
      <c r="A1" s="7" t="s">
        <v>156</v>
      </c>
      <c r="B1" s="121" t="s">
        <v>50</v>
      </c>
      <c r="C1" s="121"/>
      <c r="D1" s="121"/>
    </row>
    <row r="2" spans="1:2" ht="19.2" customHeight="1">
      <c r="A2" s="7" t="s">
        <v>157</v>
      </c>
      <c r="B2" s="7" t="s">
        <v>49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4" t="s">
        <v>339</v>
      </c>
      <c r="B8" s="4" t="s">
        <v>524</v>
      </c>
      <c r="C8" s="4" t="s">
        <v>298</v>
      </c>
      <c r="D8" s="16">
        <v>151</v>
      </c>
      <c r="E8" s="37" t="s">
        <v>492</v>
      </c>
      <c r="F8" s="16">
        <v>1</v>
      </c>
      <c r="G8" s="26">
        <f>'Przykładowe materiały - ceny'!E13</f>
        <v>1434.996</v>
      </c>
      <c r="H8" s="26">
        <f>(F8/D8)*G8</f>
        <v>9.503284768211921</v>
      </c>
    </row>
    <row r="9" spans="1:8" s="13" customFormat="1" ht="52.2" customHeight="1">
      <c r="A9" s="16" t="s">
        <v>394</v>
      </c>
      <c r="B9" s="41" t="s">
        <v>510</v>
      </c>
      <c r="C9" s="16" t="s">
        <v>299</v>
      </c>
      <c r="D9" s="16">
        <v>8000</v>
      </c>
      <c r="E9" s="37" t="s">
        <v>494</v>
      </c>
      <c r="F9" s="16">
        <v>1</v>
      </c>
      <c r="G9" s="26">
        <f>'Przykładowe materiały - ceny'!E65</f>
        <v>1092.0987</v>
      </c>
      <c r="H9" s="26">
        <f>(F9/D9)*G9</f>
        <v>0.1365123375</v>
      </c>
    </row>
    <row r="10" spans="1:10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aca="true" t="shared" si="0" ref="H10:H18">(F10/D10)*G10</f>
        <v>0.73827825</v>
      </c>
      <c r="J10" s="43"/>
    </row>
    <row r="11" spans="1:8" s="13" customFormat="1" ht="28.2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8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8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2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7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10.982053789997634</v>
      </c>
    </row>
    <row r="28" ht="15">
      <c r="A28" s="7" t="s">
        <v>159</v>
      </c>
    </row>
    <row r="29" spans="1:3" ht="18.6" customHeight="1">
      <c r="A29" s="7" t="s">
        <v>182</v>
      </c>
      <c r="B29" s="21" t="s">
        <v>180</v>
      </c>
      <c r="C29" s="21" t="s">
        <v>181</v>
      </c>
    </row>
    <row r="30" spans="1:3" ht="18.6" customHeight="1">
      <c r="A30" s="8" t="s">
        <v>160</v>
      </c>
      <c r="B30" s="9">
        <f>'Przykładowe stawki wynagrodzeń'!E12</f>
        <v>46.195639765624996</v>
      </c>
      <c r="C30" s="9">
        <f>B30/60</f>
        <v>0.7699273294270833</v>
      </c>
    </row>
    <row r="31" spans="1:3" ht="18.6" customHeight="1">
      <c r="A31" s="10" t="s">
        <v>161</v>
      </c>
      <c r="B31" s="11">
        <f>'Przykładowe stawki wynagrodzeń'!E16</f>
        <v>34.545742080208335</v>
      </c>
      <c r="C31" s="11">
        <f aca="true" t="shared" si="1" ref="C31:C32">B31/60</f>
        <v>0.5757623680034722</v>
      </c>
    </row>
    <row r="32" spans="1:3" ht="18.6" customHeight="1">
      <c r="A32" s="8" t="s">
        <v>162</v>
      </c>
      <c r="B32" s="11">
        <f>'Przykładowe stawki wynagrodzeń'!E19</f>
        <v>26.306730143750002</v>
      </c>
      <c r="C32" s="11">
        <f t="shared" si="1"/>
        <v>0.43844550239583335</v>
      </c>
    </row>
    <row r="33" spans="1:3" ht="28.2" customHeight="1">
      <c r="A33" s="10" t="s">
        <v>198</v>
      </c>
      <c r="B33" s="11">
        <f>'Przykładowe stawki wynagrodzeń'!E17</f>
        <v>43.283165344270834</v>
      </c>
      <c r="C33" s="11">
        <f>B33/60</f>
        <v>0.7213860890711806</v>
      </c>
    </row>
    <row r="34" ht="25.8" customHeight="1"/>
    <row r="35" spans="1:7" ht="21" customHeight="1">
      <c r="A35" s="130" t="s">
        <v>316</v>
      </c>
      <c r="B35" s="131"/>
      <c r="C35" s="131"/>
      <c r="D35" s="131"/>
      <c r="E35" s="131"/>
      <c r="F35" s="131"/>
      <c r="G35" s="34"/>
    </row>
    <row r="36" spans="1:7" ht="21" customHeight="1">
      <c r="A36" s="127" t="s">
        <v>313</v>
      </c>
      <c r="B36" s="127"/>
      <c r="C36" s="127"/>
      <c r="D36" s="127"/>
      <c r="E36" s="34"/>
      <c r="F36" s="34"/>
      <c r="G36" s="34"/>
    </row>
    <row r="37" spans="1:7" s="13" customFormat="1" ht="42" customHeight="1">
      <c r="A37" s="15" t="s">
        <v>197</v>
      </c>
      <c r="B37" s="15" t="s">
        <v>166</v>
      </c>
      <c r="C37" s="15" t="s">
        <v>167</v>
      </c>
      <c r="D37" s="15" t="s">
        <v>168</v>
      </c>
      <c r="E37" s="15" t="s">
        <v>169</v>
      </c>
      <c r="F37" s="15" t="s">
        <v>170</v>
      </c>
      <c r="G37" s="15" t="s">
        <v>171</v>
      </c>
    </row>
    <row r="38" spans="1:7" s="13" customFormat="1" ht="15" customHeight="1">
      <c r="A38" s="29"/>
      <c r="B38" s="5" t="s">
        <v>172</v>
      </c>
      <c r="C38" s="5" t="s">
        <v>173</v>
      </c>
      <c r="D38" s="5" t="s">
        <v>174</v>
      </c>
      <c r="E38" s="5" t="s">
        <v>175</v>
      </c>
      <c r="F38" s="5" t="s">
        <v>176</v>
      </c>
      <c r="G38" s="30" t="s">
        <v>177</v>
      </c>
    </row>
    <row r="39" spans="1:7" s="13" customFormat="1" ht="29.4" customHeight="1">
      <c r="A39" s="125" t="s">
        <v>284</v>
      </c>
      <c r="B39" s="25" t="str">
        <f>A31</f>
        <v>starszy technik diagnostyki laboratoryjnej</v>
      </c>
      <c r="C39" s="32">
        <v>45</v>
      </c>
      <c r="D39" s="17" t="s">
        <v>179</v>
      </c>
      <c r="E39" s="32">
        <v>10</v>
      </c>
      <c r="F39" s="27">
        <f>C31</f>
        <v>0.5757623680034722</v>
      </c>
      <c r="G39" s="27">
        <f>(E39/C39)*F39</f>
        <v>0.1279471928896605</v>
      </c>
    </row>
    <row r="40" spans="1:7" s="13" customFormat="1" ht="29.4" customHeight="1">
      <c r="A40" s="126"/>
      <c r="B40" s="25" t="str">
        <f>A32</f>
        <v>pomoc laboratoryjna</v>
      </c>
      <c r="C40" s="32">
        <v>45</v>
      </c>
      <c r="D40" s="17" t="s">
        <v>179</v>
      </c>
      <c r="E40" s="32">
        <v>10</v>
      </c>
      <c r="F40" s="27">
        <f>C32</f>
        <v>0.43844550239583335</v>
      </c>
      <c r="G40" s="27">
        <f>(E40/C40)*F40</f>
        <v>0.09743233386574074</v>
      </c>
    </row>
    <row r="41" spans="1:7" s="13" customFormat="1" ht="78" customHeight="1">
      <c r="A41" s="33" t="s">
        <v>283</v>
      </c>
      <c r="B41" s="17" t="str">
        <f>A31</f>
        <v>starszy technik diagnostyki laboratoryjnej</v>
      </c>
      <c r="C41" s="16">
        <v>150</v>
      </c>
      <c r="D41" s="17" t="s">
        <v>179</v>
      </c>
      <c r="E41" s="16">
        <v>120</v>
      </c>
      <c r="F41" s="26">
        <f>C31</f>
        <v>0.5757623680034722</v>
      </c>
      <c r="G41" s="26">
        <f>(E41/C41)*F41</f>
        <v>0.46060989440277783</v>
      </c>
    </row>
    <row r="42" spans="1:7" s="13" customFormat="1" ht="22.95" customHeight="1">
      <c r="A42" s="24" t="s">
        <v>192</v>
      </c>
      <c r="B42" s="17" t="str">
        <f>A30</f>
        <v>diagnosta laboratoryjny</v>
      </c>
      <c r="C42" s="16">
        <v>25</v>
      </c>
      <c r="D42" s="17" t="s">
        <v>179</v>
      </c>
      <c r="E42" s="16">
        <v>65</v>
      </c>
      <c r="F42" s="26">
        <f>C30</f>
        <v>0.7699273294270833</v>
      </c>
      <c r="G42" s="26">
        <f aca="true" t="shared" si="2" ref="G42:G52">(E42/C42)*F42</f>
        <v>2.001811056510417</v>
      </c>
    </row>
    <row r="43" spans="1:7" s="13" customFormat="1" ht="22.95" customHeight="1">
      <c r="A43" s="132" t="s">
        <v>286</v>
      </c>
      <c r="B43" s="17" t="str">
        <f>A30</f>
        <v>diagnosta laboratoryjny</v>
      </c>
      <c r="C43" s="16">
        <v>45</v>
      </c>
      <c r="D43" s="17" t="s">
        <v>179</v>
      </c>
      <c r="E43" s="16">
        <v>10</v>
      </c>
      <c r="F43" s="26">
        <f>C30</f>
        <v>0.7699273294270833</v>
      </c>
      <c r="G43" s="26">
        <f t="shared" si="2"/>
        <v>0.1710949620949074</v>
      </c>
    </row>
    <row r="44" spans="1:7" s="13" customFormat="1" ht="28.2" customHeight="1">
      <c r="A44" s="126"/>
      <c r="B44" s="17" t="str">
        <f>A31</f>
        <v>starszy technik diagnostyki laboratoryjnej</v>
      </c>
      <c r="C44" s="16">
        <v>45</v>
      </c>
      <c r="D44" s="17" t="s">
        <v>179</v>
      </c>
      <c r="E44" s="16">
        <v>10</v>
      </c>
      <c r="F44" s="26">
        <f>C31</f>
        <v>0.5757623680034722</v>
      </c>
      <c r="G44" s="26">
        <f t="shared" si="2"/>
        <v>0.1279471928896605</v>
      </c>
    </row>
    <row r="45" spans="1:7" s="13" customFormat="1" ht="22.95" customHeight="1">
      <c r="A45" s="24" t="s">
        <v>287</v>
      </c>
      <c r="B45" s="17" t="str">
        <f>A30</f>
        <v>diagnosta laboratoryjny</v>
      </c>
      <c r="C45" s="16">
        <v>25</v>
      </c>
      <c r="D45" s="17" t="s">
        <v>179</v>
      </c>
      <c r="E45" s="16">
        <v>25</v>
      </c>
      <c r="F45" s="26">
        <f>C30</f>
        <v>0.7699273294270833</v>
      </c>
      <c r="G45" s="26">
        <f t="shared" si="2"/>
        <v>0.7699273294270833</v>
      </c>
    </row>
    <row r="46" spans="1:7" s="13" customFormat="1" ht="30.6" customHeight="1">
      <c r="A46" s="125" t="s">
        <v>288</v>
      </c>
      <c r="B46" s="17" t="str">
        <f>A31</f>
        <v>starszy technik diagnostyki laboratoryjnej</v>
      </c>
      <c r="C46" s="16">
        <v>45</v>
      </c>
      <c r="D46" s="17" t="s">
        <v>179</v>
      </c>
      <c r="E46" s="16">
        <v>15</v>
      </c>
      <c r="F46" s="26">
        <f>C31</f>
        <v>0.5757623680034722</v>
      </c>
      <c r="G46" s="26">
        <f t="shared" si="2"/>
        <v>0.19192078933449075</v>
      </c>
    </row>
    <row r="47" spans="1:7" s="13" customFormat="1" ht="30.6" customHeight="1">
      <c r="A47" s="126"/>
      <c r="B47" s="17" t="str">
        <f>A32</f>
        <v>pomoc laboratoryjna</v>
      </c>
      <c r="C47" s="16">
        <v>45</v>
      </c>
      <c r="D47" s="17" t="s">
        <v>179</v>
      </c>
      <c r="E47" s="16">
        <v>15</v>
      </c>
      <c r="F47" s="26">
        <f>C32</f>
        <v>0.43844550239583335</v>
      </c>
      <c r="G47" s="26">
        <f t="shared" si="2"/>
        <v>0.1461485007986111</v>
      </c>
    </row>
    <row r="48" spans="1:7" s="13" customFormat="1" ht="48" customHeight="1">
      <c r="A48" s="37" t="s">
        <v>289</v>
      </c>
      <c r="B48" s="17" t="str">
        <f>A33</f>
        <v>średnia stawka; diagnosta laboratoryjny/technik diagnostyki laboratoryjnej</v>
      </c>
      <c r="C48" s="16">
        <v>225</v>
      </c>
      <c r="D48" s="17" t="s">
        <v>179</v>
      </c>
      <c r="E48" s="16">
        <v>45</v>
      </c>
      <c r="F48" s="26">
        <f>C33</f>
        <v>0.7213860890711806</v>
      </c>
      <c r="G48" s="26">
        <f t="shared" si="2"/>
        <v>0.14427721781423614</v>
      </c>
    </row>
    <row r="49" spans="1:7" s="13" customFormat="1" ht="48.6" customHeight="1">
      <c r="A49" s="37" t="s">
        <v>302</v>
      </c>
      <c r="B49" s="17" t="str">
        <f>A33</f>
        <v>średnia stawka; diagnosta laboratoryjny/technik diagnostyki laboratoryjnej</v>
      </c>
      <c r="C49" s="16">
        <v>225</v>
      </c>
      <c r="D49" s="17" t="s">
        <v>179</v>
      </c>
      <c r="E49" s="16">
        <v>60</v>
      </c>
      <c r="F49" s="26">
        <f>C33</f>
        <v>0.7213860890711806</v>
      </c>
      <c r="G49" s="26">
        <f t="shared" si="2"/>
        <v>0.19236962375231484</v>
      </c>
    </row>
    <row r="50" spans="1:7" s="13" customFormat="1" ht="63.6" customHeight="1">
      <c r="A50" s="37" t="s">
        <v>303</v>
      </c>
      <c r="B50" s="17" t="str">
        <f>A33</f>
        <v>średnia stawka; diagnosta laboratoryjny/technik diagnostyki laboratoryjnej</v>
      </c>
      <c r="C50" s="16">
        <v>225</v>
      </c>
      <c r="D50" s="17" t="s">
        <v>179</v>
      </c>
      <c r="E50" s="16">
        <v>25</v>
      </c>
      <c r="F50" s="26">
        <f>C33</f>
        <v>0.7213860890711806</v>
      </c>
      <c r="G50" s="26">
        <f t="shared" si="2"/>
        <v>0.08015400989679784</v>
      </c>
    </row>
    <row r="51" spans="1:7" s="13" customFormat="1" ht="63.6" customHeight="1">
      <c r="A51" s="37" t="s">
        <v>314</v>
      </c>
      <c r="B51" s="40" t="str">
        <f>A33</f>
        <v>średnia stawka; diagnosta laboratoryjny/technik diagnostyki laboratoryjnej</v>
      </c>
      <c r="C51" s="16">
        <v>900</v>
      </c>
      <c r="D51" s="17" t="s">
        <v>179</v>
      </c>
      <c r="E51" s="16">
        <v>60</v>
      </c>
      <c r="F51" s="26">
        <f>C33</f>
        <v>0.7213860890711806</v>
      </c>
      <c r="G51" s="26">
        <f t="shared" si="2"/>
        <v>0.04809240593807871</v>
      </c>
    </row>
    <row r="52" spans="1:7" s="13" customFormat="1" ht="63.6" customHeight="1">
      <c r="A52" s="37" t="s">
        <v>315</v>
      </c>
      <c r="B52" s="17" t="str">
        <f>A33</f>
        <v>średnia stawka; diagnosta laboratoryjny/technik diagnostyki laboratoryjnej</v>
      </c>
      <c r="C52" s="16">
        <v>900</v>
      </c>
      <c r="D52" s="17" t="s">
        <v>179</v>
      </c>
      <c r="E52" s="16">
        <v>35</v>
      </c>
      <c r="F52" s="26">
        <f>C33</f>
        <v>0.7213860890711806</v>
      </c>
      <c r="G52" s="26">
        <f t="shared" si="2"/>
        <v>0.028053903463879246</v>
      </c>
    </row>
    <row r="53" spans="1:7" s="14" customFormat="1" ht="27.6" customHeight="1">
      <c r="A53" s="128" t="s">
        <v>178</v>
      </c>
      <c r="B53" s="129"/>
      <c r="C53" s="129"/>
      <c r="D53" s="129"/>
      <c r="E53" s="129"/>
      <c r="F53" s="129"/>
      <c r="G53" s="35">
        <f>SUM(G39:G52)</f>
        <v>4.587786413078655</v>
      </c>
    </row>
    <row r="57" spans="1:3" ht="27" customHeight="1">
      <c r="A57" s="134" t="s">
        <v>164</v>
      </c>
      <c r="B57" s="134"/>
      <c r="C57" s="18">
        <f>H20</f>
        <v>10.982053789997634</v>
      </c>
    </row>
    <row r="58" spans="1:3" ht="27" customHeight="1">
      <c r="A58" s="133" t="s">
        <v>165</v>
      </c>
      <c r="B58" s="133"/>
      <c r="C58" s="19">
        <f>G53</f>
        <v>4.587786413078655</v>
      </c>
    </row>
    <row r="59" spans="1:3" s="7" customFormat="1" ht="27" customHeight="1">
      <c r="A59" s="122" t="s">
        <v>163</v>
      </c>
      <c r="B59" s="122"/>
      <c r="C59" s="28">
        <f>SUM(C57:C58)</f>
        <v>15.56984020307629</v>
      </c>
    </row>
  </sheetData>
  <mergeCells count="10">
    <mergeCell ref="B1:D1"/>
    <mergeCell ref="A59:B59"/>
    <mergeCell ref="A58:B58"/>
    <mergeCell ref="A57:B57"/>
    <mergeCell ref="A39:A40"/>
    <mergeCell ref="A46:A47"/>
    <mergeCell ref="A36:D36"/>
    <mergeCell ref="A43:A44"/>
    <mergeCell ref="A35:F35"/>
    <mergeCell ref="A53:F5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6D580-B8E9-42C3-8DAF-CC71B88E2F03}">
  <dimension ref="A1:H59"/>
  <sheetViews>
    <sheetView workbookViewId="0" topLeftCell="A1">
      <selection activeCell="B10" sqref="B10"/>
    </sheetView>
  </sheetViews>
  <sheetFormatPr defaultColWidth="9.140625" defaultRowHeight="15"/>
  <cols>
    <col min="1" max="1" width="41.28125" style="1" customWidth="1"/>
    <col min="2" max="2" width="34.00390625" style="1" customWidth="1"/>
    <col min="3" max="3" width="19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2" customHeight="1">
      <c r="A1" s="7" t="s">
        <v>156</v>
      </c>
      <c r="B1" s="121" t="s">
        <v>79</v>
      </c>
      <c r="C1" s="121"/>
      <c r="D1" s="121"/>
    </row>
    <row r="2" spans="1:2" ht="19.2" customHeight="1">
      <c r="A2" s="7" t="s">
        <v>157</v>
      </c>
      <c r="B2" s="7" t="s">
        <v>78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0.2" customHeight="1">
      <c r="A8" s="16" t="s">
        <v>388</v>
      </c>
      <c r="B8" s="48" t="s">
        <v>666</v>
      </c>
      <c r="C8" s="16" t="s">
        <v>298</v>
      </c>
      <c r="D8" s="16">
        <v>1954</v>
      </c>
      <c r="E8" s="48" t="s">
        <v>492</v>
      </c>
      <c r="F8" s="16">
        <v>1</v>
      </c>
      <c r="G8" s="26">
        <f>'Przykładowe materiały - ceny'!E62</f>
        <v>6933.599999999999</v>
      </c>
      <c r="H8" s="26">
        <f>(F8/D8)*G8</f>
        <v>3.548413510747185</v>
      </c>
    </row>
    <row r="9" spans="1:8" s="13" customFormat="1" ht="41.4" customHeight="1">
      <c r="A9" s="16" t="s">
        <v>469</v>
      </c>
      <c r="B9" s="48" t="s">
        <v>668</v>
      </c>
      <c r="C9" s="16" t="s">
        <v>301</v>
      </c>
      <c r="D9" s="16">
        <v>3000</v>
      </c>
      <c r="E9" s="48" t="s">
        <v>494</v>
      </c>
      <c r="F9" s="16">
        <v>2</v>
      </c>
      <c r="G9" s="26">
        <f>'Przykładowe materiały - ceny'!E171</f>
        <v>308.16</v>
      </c>
      <c r="H9" s="26">
        <f aca="true" t="shared" si="0" ref="H9:H20">(F9/D9)*G9</f>
        <v>0.20544</v>
      </c>
    </row>
    <row r="10" spans="1:8" s="13" customFormat="1" ht="38.4" customHeight="1">
      <c r="A10" s="16" t="s">
        <v>622</v>
      </c>
      <c r="B10" s="48" t="s">
        <v>670</v>
      </c>
      <c r="C10" s="16" t="s">
        <v>300</v>
      </c>
      <c r="D10" s="16">
        <v>9700</v>
      </c>
      <c r="E10" s="45" t="s">
        <v>494</v>
      </c>
      <c r="F10" s="16">
        <v>1</v>
      </c>
      <c r="G10" s="26">
        <f>'Przykładowe materiały - ceny'!E129</f>
        <v>165.315</v>
      </c>
      <c r="H10" s="26">
        <f t="shared" si="0"/>
        <v>0.01704278350515464</v>
      </c>
    </row>
    <row r="11" spans="1:8" s="13" customFormat="1" ht="36" customHeight="1">
      <c r="A11" s="16" t="s">
        <v>623</v>
      </c>
      <c r="B11" s="48" t="s">
        <v>671</v>
      </c>
      <c r="C11" s="16" t="s">
        <v>300</v>
      </c>
      <c r="D11" s="16">
        <v>9700</v>
      </c>
      <c r="E11" s="45" t="s">
        <v>494</v>
      </c>
      <c r="F11" s="16">
        <v>38</v>
      </c>
      <c r="G11" s="26">
        <f>'Przykładowe materiały - ceny'!E130</f>
        <v>165.315</v>
      </c>
      <c r="H11" s="26">
        <f t="shared" si="0"/>
        <v>0.6476257731958762</v>
      </c>
    </row>
    <row r="12" spans="1:8" s="13" customFormat="1" ht="37.8" customHeight="1">
      <c r="A12" s="16" t="s">
        <v>624</v>
      </c>
      <c r="B12" s="48" t="s">
        <v>672</v>
      </c>
      <c r="C12" s="16" t="s">
        <v>300</v>
      </c>
      <c r="D12" s="16">
        <v>9700</v>
      </c>
      <c r="E12" s="45" t="s">
        <v>494</v>
      </c>
      <c r="F12" s="16">
        <v>9</v>
      </c>
      <c r="G12" s="26">
        <f>'Przykładowe materiały - ceny'!E131</f>
        <v>165.315</v>
      </c>
      <c r="H12" s="26">
        <f t="shared" si="0"/>
        <v>0.15338505154639176</v>
      </c>
    </row>
    <row r="13" spans="1:8" s="13" customFormat="1" ht="39" customHeight="1">
      <c r="A13" s="16" t="s">
        <v>625</v>
      </c>
      <c r="B13" s="48" t="s">
        <v>673</v>
      </c>
      <c r="C13" s="16" t="s">
        <v>300</v>
      </c>
      <c r="D13" s="16">
        <v>9700</v>
      </c>
      <c r="E13" s="45" t="s">
        <v>494</v>
      </c>
      <c r="F13" s="16">
        <v>6</v>
      </c>
      <c r="G13" s="26">
        <f>'Przykładowe materiały - ceny'!E132</f>
        <v>165.315</v>
      </c>
      <c r="H13" s="26">
        <f t="shared" si="0"/>
        <v>0.10225670103092782</v>
      </c>
    </row>
    <row r="14" spans="1:8" s="13" customFormat="1" ht="38.4" customHeight="1">
      <c r="A14" s="16" t="s">
        <v>626</v>
      </c>
      <c r="B14" s="48" t="s">
        <v>674</v>
      </c>
      <c r="C14" s="16" t="s">
        <v>300</v>
      </c>
      <c r="D14" s="16">
        <v>9700</v>
      </c>
      <c r="E14" s="45" t="s">
        <v>494</v>
      </c>
      <c r="F14" s="16">
        <v>18</v>
      </c>
      <c r="G14" s="26">
        <f>'Przykładowe materiały - ceny'!E133</f>
        <v>264.504</v>
      </c>
      <c r="H14" s="26">
        <f t="shared" si="0"/>
        <v>0.4908321649484536</v>
      </c>
    </row>
    <row r="15" spans="1:8" s="13" customFormat="1" ht="38.4" customHeight="1">
      <c r="A15" s="16" t="s">
        <v>627</v>
      </c>
      <c r="B15" s="48" t="s">
        <v>675</v>
      </c>
      <c r="C15" s="16" t="s">
        <v>300</v>
      </c>
      <c r="D15" s="16">
        <v>9700</v>
      </c>
      <c r="E15" s="45" t="s">
        <v>494</v>
      </c>
      <c r="F15" s="16">
        <v>5</v>
      </c>
      <c r="G15" s="26">
        <f>'Przykładowe materiały - ceny'!E134</f>
        <v>743.9175</v>
      </c>
      <c r="H15" s="26">
        <f t="shared" si="0"/>
        <v>0.3834626288659794</v>
      </c>
    </row>
    <row r="16" spans="1:8" s="13" customFormat="1" ht="42.6" customHeight="1">
      <c r="A16" s="16" t="s">
        <v>628</v>
      </c>
      <c r="B16" s="48" t="s">
        <v>676</v>
      </c>
      <c r="C16" s="16" t="s">
        <v>300</v>
      </c>
      <c r="D16" s="16">
        <v>9700</v>
      </c>
      <c r="E16" s="45" t="s">
        <v>494</v>
      </c>
      <c r="F16" s="16">
        <v>2</v>
      </c>
      <c r="G16" s="26">
        <f>'Przykładowe materiały - ceny'!E135</f>
        <v>363.69300000000004</v>
      </c>
      <c r="H16" s="26">
        <f t="shared" si="0"/>
        <v>0.07498824742268043</v>
      </c>
    </row>
    <row r="17" spans="1:8" s="13" customFormat="1" ht="39" customHeight="1">
      <c r="A17" s="16" t="s">
        <v>629</v>
      </c>
      <c r="B17" s="48" t="s">
        <v>677</v>
      </c>
      <c r="C17" s="16" t="s">
        <v>300</v>
      </c>
      <c r="D17" s="16">
        <v>9700</v>
      </c>
      <c r="E17" s="45" t="s">
        <v>494</v>
      </c>
      <c r="F17" s="16">
        <v>1</v>
      </c>
      <c r="G17" s="26">
        <f>'Przykładowe materiały - ceny'!E136</f>
        <v>66.126</v>
      </c>
      <c r="H17" s="26">
        <f t="shared" si="0"/>
        <v>0.0068171134020618565</v>
      </c>
    </row>
    <row r="18" spans="1:8" s="13" customFormat="1" ht="37.2" customHeight="1">
      <c r="A18" s="16" t="s">
        <v>630</v>
      </c>
      <c r="B18" s="48" t="s">
        <v>678</v>
      </c>
      <c r="C18" s="16" t="s">
        <v>300</v>
      </c>
      <c r="D18" s="16">
        <v>9700</v>
      </c>
      <c r="E18" s="45" t="s">
        <v>494</v>
      </c>
      <c r="F18" s="16">
        <v>12</v>
      </c>
      <c r="G18" s="26">
        <f>'Przykładowe materiały - ceny'!E137</f>
        <v>264.504</v>
      </c>
      <c r="H18" s="26">
        <f t="shared" si="0"/>
        <v>0.3272214432989691</v>
      </c>
    </row>
    <row r="19" spans="1:8" s="13" customFormat="1" ht="38.4" customHeight="1">
      <c r="A19" s="16" t="s">
        <v>631</v>
      </c>
      <c r="B19" s="48" t="s">
        <v>679</v>
      </c>
      <c r="C19" s="16" t="s">
        <v>300</v>
      </c>
      <c r="D19" s="16">
        <v>9700</v>
      </c>
      <c r="E19" s="45" t="s">
        <v>494</v>
      </c>
      <c r="F19" s="16">
        <v>2</v>
      </c>
      <c r="G19" s="26">
        <f>'Przykładowe materiały - ceny'!E138</f>
        <v>414.67800000000005</v>
      </c>
      <c r="H19" s="26">
        <f t="shared" si="0"/>
        <v>0.08550061855670105</v>
      </c>
    </row>
    <row r="20" spans="1:8" s="13" customFormat="1" ht="41.4" customHeight="1">
      <c r="A20" s="16" t="s">
        <v>632</v>
      </c>
      <c r="B20" s="48" t="s">
        <v>680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ceny'!E139</f>
        <v>414.67800000000005</v>
      </c>
      <c r="H20" s="26">
        <f t="shared" si="0"/>
        <v>0.08550061855670105</v>
      </c>
    </row>
    <row r="21" spans="1:8" s="13" customFormat="1" ht="31.8" customHeight="1">
      <c r="A21" s="16"/>
      <c r="B21" s="16" t="s">
        <v>507</v>
      </c>
      <c r="C21" s="16" t="s">
        <v>498</v>
      </c>
      <c r="D21" s="16"/>
      <c r="E21" s="16"/>
      <c r="F21" s="16"/>
      <c r="G21" s="26"/>
      <c r="H21" s="26">
        <f>'Przykładowe mat. wspólne-ceny '!H19</f>
        <v>0.1940240342857143</v>
      </c>
    </row>
    <row r="22" spans="1:8" s="14" customFormat="1" ht="28.8" customHeight="1">
      <c r="A22" s="22" t="s">
        <v>178</v>
      </c>
      <c r="B22" s="23"/>
      <c r="C22" s="23"/>
      <c r="D22" s="23"/>
      <c r="E22" s="23"/>
      <c r="F22" s="23"/>
      <c r="G22" s="23"/>
      <c r="H22" s="35">
        <f>SUM(H8:H21)</f>
        <v>6.322510689362796</v>
      </c>
    </row>
    <row r="31" ht="15">
      <c r="A31" s="7" t="s">
        <v>159</v>
      </c>
    </row>
    <row r="32" spans="1:3" ht="18.6" customHeight="1">
      <c r="A32" s="7" t="s">
        <v>182</v>
      </c>
      <c r="B32" s="21" t="s">
        <v>180</v>
      </c>
      <c r="C32" s="21" t="s">
        <v>181</v>
      </c>
    </row>
    <row r="33" spans="1:3" ht="18.6" customHeight="1">
      <c r="A33" s="8" t="s">
        <v>160</v>
      </c>
      <c r="B33" s="9">
        <f>'Przykładowe stawki wynagrodzeń'!E12</f>
        <v>46.195639765624996</v>
      </c>
      <c r="C33" s="9">
        <f>B33/60</f>
        <v>0.7699273294270833</v>
      </c>
    </row>
    <row r="34" spans="1:3" ht="18.6" customHeight="1">
      <c r="A34" s="10" t="s">
        <v>161</v>
      </c>
      <c r="B34" s="11">
        <f>'Przykładowe stawki wynagrodzeń'!E16</f>
        <v>34.545742080208335</v>
      </c>
      <c r="C34" s="11">
        <f aca="true" t="shared" si="1" ref="C34:C35">B34/60</f>
        <v>0.5757623680034722</v>
      </c>
    </row>
    <row r="35" spans="1:3" ht="18.6" customHeight="1">
      <c r="A35" s="8" t="s">
        <v>162</v>
      </c>
      <c r="B35" s="11">
        <f>'Przykładowe stawki wynagrodzeń'!E19</f>
        <v>26.306730143750002</v>
      </c>
      <c r="C35" s="11">
        <f t="shared" si="1"/>
        <v>0.43844550239583335</v>
      </c>
    </row>
    <row r="36" spans="1:3" ht="28.2" customHeight="1">
      <c r="A36" s="10" t="s">
        <v>198</v>
      </c>
      <c r="B36" s="11">
        <f>'Przykładowe stawki wynagrodzeń'!E17</f>
        <v>43.283165344270834</v>
      </c>
      <c r="C36" s="11">
        <f>B36/60</f>
        <v>0.7213860890711806</v>
      </c>
    </row>
    <row r="37" ht="25.8" customHeight="1"/>
    <row r="38" spans="1:7" ht="21" customHeight="1">
      <c r="A38" s="130" t="s">
        <v>304</v>
      </c>
      <c r="B38" s="131"/>
      <c r="C38" s="131"/>
      <c r="D38" s="131"/>
      <c r="E38" s="131"/>
      <c r="F38" s="131"/>
      <c r="G38" s="34"/>
    </row>
    <row r="39" spans="1:7" ht="21" customHeight="1">
      <c r="A39" s="127" t="s">
        <v>285</v>
      </c>
      <c r="B39" s="127"/>
      <c r="C39" s="127"/>
      <c r="D39" s="127"/>
      <c r="E39" s="34"/>
      <c r="F39" s="34"/>
      <c r="G39" s="34"/>
    </row>
    <row r="40" spans="1:7" s="13" customFormat="1" ht="42" customHeight="1">
      <c r="A40" s="15" t="s">
        <v>197</v>
      </c>
      <c r="B40" s="15" t="s">
        <v>166</v>
      </c>
      <c r="C40" s="15" t="s">
        <v>167</v>
      </c>
      <c r="D40" s="15" t="s">
        <v>168</v>
      </c>
      <c r="E40" s="15" t="s">
        <v>169</v>
      </c>
      <c r="F40" s="15" t="s">
        <v>170</v>
      </c>
      <c r="G40" s="15" t="s">
        <v>171</v>
      </c>
    </row>
    <row r="41" spans="1:7" s="13" customFormat="1" ht="15" customHeight="1">
      <c r="A41" s="29"/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30" t="s">
        <v>177</v>
      </c>
    </row>
    <row r="42" spans="1:7" s="13" customFormat="1" ht="29.4" customHeight="1">
      <c r="A42" s="125" t="s">
        <v>284</v>
      </c>
      <c r="B42" s="25" t="str">
        <f>A34</f>
        <v>starszy technik diagnostyki laboratoryjnej</v>
      </c>
      <c r="C42" s="32">
        <v>45</v>
      </c>
      <c r="D42" s="17" t="s">
        <v>179</v>
      </c>
      <c r="E42" s="32">
        <v>10</v>
      </c>
      <c r="F42" s="27">
        <f>C34</f>
        <v>0.5757623680034722</v>
      </c>
      <c r="G42" s="27">
        <f>(E42/C42)*F42</f>
        <v>0.1279471928896605</v>
      </c>
    </row>
    <row r="43" spans="1:7" s="13" customFormat="1" ht="29.4" customHeight="1">
      <c r="A43" s="126"/>
      <c r="B43" s="25" t="str">
        <f>A35</f>
        <v>pomoc laboratoryjna</v>
      </c>
      <c r="C43" s="32">
        <v>45</v>
      </c>
      <c r="D43" s="17" t="s">
        <v>179</v>
      </c>
      <c r="E43" s="32">
        <v>10</v>
      </c>
      <c r="F43" s="27">
        <f>C35</f>
        <v>0.43844550239583335</v>
      </c>
      <c r="G43" s="27">
        <f>(E43/C43)*F43</f>
        <v>0.09743233386574074</v>
      </c>
    </row>
    <row r="44" spans="1:7" s="13" customFormat="1" ht="78" customHeight="1">
      <c r="A44" s="33" t="s">
        <v>283</v>
      </c>
      <c r="B44" s="17" t="str">
        <f>A34</f>
        <v>starszy technik diagnostyki laboratoryjnej</v>
      </c>
      <c r="C44" s="16">
        <v>150</v>
      </c>
      <c r="D44" s="17" t="s">
        <v>179</v>
      </c>
      <c r="E44" s="16">
        <v>120</v>
      </c>
      <c r="F44" s="26">
        <f>C34</f>
        <v>0.5757623680034722</v>
      </c>
      <c r="G44" s="26">
        <f>(E44/C44)*F44</f>
        <v>0.46060989440277783</v>
      </c>
    </row>
    <row r="45" spans="1:7" s="13" customFormat="1" ht="22.95" customHeight="1">
      <c r="A45" s="24" t="s">
        <v>192</v>
      </c>
      <c r="B45" s="17" t="str">
        <f>A33</f>
        <v>diagnosta laboratoryjny</v>
      </c>
      <c r="C45" s="16">
        <v>13</v>
      </c>
      <c r="D45" s="17" t="s">
        <v>179</v>
      </c>
      <c r="E45" s="16">
        <v>40</v>
      </c>
      <c r="F45" s="26">
        <f>C33</f>
        <v>0.7699273294270833</v>
      </c>
      <c r="G45" s="26">
        <f aca="true" t="shared" si="2" ref="G45:G53">(E45/C45)*F45</f>
        <v>2.3690071674679487</v>
      </c>
    </row>
    <row r="46" spans="1:7" s="13" customFormat="1" ht="22.95" customHeight="1">
      <c r="A46" s="132" t="s">
        <v>286</v>
      </c>
      <c r="B46" s="17" t="str">
        <f>A33</f>
        <v>diagnosta laboratoryjny</v>
      </c>
      <c r="C46" s="16">
        <v>45</v>
      </c>
      <c r="D46" s="17" t="s">
        <v>179</v>
      </c>
      <c r="E46" s="16">
        <v>10</v>
      </c>
      <c r="F46" s="26">
        <f>C33</f>
        <v>0.7699273294270833</v>
      </c>
      <c r="G46" s="26">
        <f t="shared" si="2"/>
        <v>0.1710949620949074</v>
      </c>
    </row>
    <row r="47" spans="1:7" s="13" customFormat="1" ht="28.2" customHeight="1">
      <c r="A47" s="126"/>
      <c r="B47" s="17" t="str">
        <f>A34</f>
        <v>starszy technik diagnostyki laboratoryjnej</v>
      </c>
      <c r="C47" s="16">
        <v>45</v>
      </c>
      <c r="D47" s="17" t="s">
        <v>179</v>
      </c>
      <c r="E47" s="16">
        <v>10</v>
      </c>
      <c r="F47" s="26">
        <f>C34</f>
        <v>0.5757623680034722</v>
      </c>
      <c r="G47" s="26">
        <f t="shared" si="2"/>
        <v>0.1279471928896605</v>
      </c>
    </row>
    <row r="48" spans="1:7" s="13" customFormat="1" ht="22.95" customHeight="1">
      <c r="A48" s="24" t="s">
        <v>287</v>
      </c>
      <c r="B48" s="17" t="str">
        <f>A33</f>
        <v>diagnosta laboratoryjny</v>
      </c>
      <c r="C48" s="16">
        <v>13</v>
      </c>
      <c r="D48" s="17" t="s">
        <v>179</v>
      </c>
      <c r="E48" s="16">
        <v>20</v>
      </c>
      <c r="F48" s="26">
        <f>C33</f>
        <v>0.7699273294270833</v>
      </c>
      <c r="G48" s="26">
        <f t="shared" si="2"/>
        <v>1.1845035837339744</v>
      </c>
    </row>
    <row r="49" spans="1:7" s="13" customFormat="1" ht="30.6" customHeight="1">
      <c r="A49" s="125" t="s">
        <v>288</v>
      </c>
      <c r="B49" s="17" t="str">
        <f>A34</f>
        <v>starszy technik diagnostyki laboratoryjnej</v>
      </c>
      <c r="C49" s="16">
        <v>45</v>
      </c>
      <c r="D49" s="17" t="s">
        <v>179</v>
      </c>
      <c r="E49" s="16">
        <v>15</v>
      </c>
      <c r="F49" s="26">
        <f>C34</f>
        <v>0.5757623680034722</v>
      </c>
      <c r="G49" s="26">
        <f t="shared" si="2"/>
        <v>0.19192078933449075</v>
      </c>
    </row>
    <row r="50" spans="1:7" s="13" customFormat="1" ht="30.6" customHeight="1">
      <c r="A50" s="126"/>
      <c r="B50" s="17" t="str">
        <f>A35</f>
        <v>pomoc laboratoryjna</v>
      </c>
      <c r="C50" s="16">
        <v>45</v>
      </c>
      <c r="D50" s="17" t="s">
        <v>179</v>
      </c>
      <c r="E50" s="16">
        <v>15</v>
      </c>
      <c r="F50" s="26">
        <f>C35</f>
        <v>0.43844550239583335</v>
      </c>
      <c r="G50" s="26">
        <f t="shared" si="2"/>
        <v>0.1461485007986111</v>
      </c>
    </row>
    <row r="51" spans="1:7" s="13" customFormat="1" ht="48" customHeight="1">
      <c r="A51" s="37" t="s">
        <v>289</v>
      </c>
      <c r="B51" s="17" t="str">
        <f>A36</f>
        <v>średnia stawka; diagnosta laboratoryjny/technik diagnostyki laboratoryjnej</v>
      </c>
      <c r="C51" s="16">
        <v>225</v>
      </c>
      <c r="D51" s="17" t="s">
        <v>179</v>
      </c>
      <c r="E51" s="16">
        <v>45</v>
      </c>
      <c r="F51" s="26">
        <f>C36</f>
        <v>0.7213860890711806</v>
      </c>
      <c r="G51" s="26">
        <f t="shared" si="2"/>
        <v>0.14427721781423614</v>
      </c>
    </row>
    <row r="52" spans="1:7" s="13" customFormat="1" ht="48.6" customHeight="1">
      <c r="A52" s="37" t="s">
        <v>302</v>
      </c>
      <c r="B52" s="17" t="str">
        <f>A36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C36</f>
        <v>0.7213860890711806</v>
      </c>
      <c r="G52" s="26">
        <f t="shared" si="2"/>
        <v>0.19236962375231484</v>
      </c>
    </row>
    <row r="53" spans="1:7" s="13" customFormat="1" ht="63.6" customHeight="1">
      <c r="A53" s="37" t="s">
        <v>303</v>
      </c>
      <c r="B53" s="17" t="str">
        <f>A36</f>
        <v>średnia stawka; diagnosta laboratoryjny/technik diagnostyki laboratoryjnej</v>
      </c>
      <c r="C53" s="16">
        <v>225</v>
      </c>
      <c r="D53" s="17" t="s">
        <v>179</v>
      </c>
      <c r="E53" s="16">
        <v>25</v>
      </c>
      <c r="F53" s="26">
        <f>C36</f>
        <v>0.7213860890711806</v>
      </c>
      <c r="G53" s="26">
        <f t="shared" si="2"/>
        <v>0.08015400989679784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SUM(G42:G53)</f>
        <v>5.29341246894112</v>
      </c>
    </row>
    <row r="57" spans="1:3" ht="27" customHeight="1">
      <c r="A57" s="134" t="s">
        <v>164</v>
      </c>
      <c r="B57" s="134"/>
      <c r="C57" s="18">
        <f>H22</f>
        <v>6.322510689362796</v>
      </c>
    </row>
    <row r="58" spans="1:3" ht="27" customHeight="1">
      <c r="A58" s="133" t="s">
        <v>165</v>
      </c>
      <c r="B58" s="133"/>
      <c r="C58" s="19">
        <f>G54</f>
        <v>5.29341246894112</v>
      </c>
    </row>
    <row r="59" spans="1:3" s="7" customFormat="1" ht="27" customHeight="1">
      <c r="A59" s="122" t="s">
        <v>163</v>
      </c>
      <c r="B59" s="122"/>
      <c r="C59" s="28">
        <f>SUM(C57:C58)</f>
        <v>11.615923158303914</v>
      </c>
    </row>
  </sheetData>
  <mergeCells count="10">
    <mergeCell ref="B1:D1"/>
    <mergeCell ref="A54:F54"/>
    <mergeCell ref="A59:B59"/>
    <mergeCell ref="A58:B58"/>
    <mergeCell ref="A57:B57"/>
    <mergeCell ref="A42:A43"/>
    <mergeCell ref="A49:A50"/>
    <mergeCell ref="A39:D39"/>
    <mergeCell ref="A46:A47"/>
    <mergeCell ref="A38:F3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5BA8-C776-454A-8695-AA58F0DB04A6}">
  <dimension ref="A1:J57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30.421875" style="1" customWidth="1"/>
    <col min="3" max="3" width="19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12" t="s">
        <v>81</v>
      </c>
    </row>
    <row r="2" spans="1:2" ht="19.2" customHeight="1">
      <c r="A2" s="7" t="s">
        <v>157</v>
      </c>
      <c r="B2" s="7" t="s">
        <v>80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4" t="s">
        <v>347</v>
      </c>
      <c r="B8" s="4" t="s">
        <v>517</v>
      </c>
      <c r="C8" s="4" t="s">
        <v>298</v>
      </c>
      <c r="D8" s="16">
        <v>161</v>
      </c>
      <c r="E8" s="37" t="s">
        <v>492</v>
      </c>
      <c r="F8" s="16">
        <v>1</v>
      </c>
      <c r="G8" s="26">
        <f>'Przykładowe materiały - ceny'!E21</f>
        <v>2002.3200000000002</v>
      </c>
      <c r="H8" s="26">
        <f>(F8/D8)*G8</f>
        <v>12.436770186335403</v>
      </c>
    </row>
    <row r="9" spans="1:8" s="13" customFormat="1" ht="52.2" customHeight="1">
      <c r="A9" s="16" t="s">
        <v>394</v>
      </c>
      <c r="B9" s="41" t="s">
        <v>510</v>
      </c>
      <c r="C9" s="16" t="s">
        <v>299</v>
      </c>
      <c r="D9" s="16">
        <v>8000</v>
      </c>
      <c r="E9" s="37" t="s">
        <v>494</v>
      </c>
      <c r="F9" s="16">
        <v>1</v>
      </c>
      <c r="G9" s="26">
        <f>'Przykładowe materiały - ceny'!E65</f>
        <v>1092.0987</v>
      </c>
      <c r="H9" s="26">
        <f>(F9/D9)*G9</f>
        <v>0.1365123375</v>
      </c>
    </row>
    <row r="10" spans="1:10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aca="true" t="shared" si="0" ref="H10:H18">(F10/D10)*G10</f>
        <v>0.73827825</v>
      </c>
      <c r="J10" s="43"/>
    </row>
    <row r="11" spans="1:8" s="13" customFormat="1" ht="28.2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8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8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2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7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13.915539208121116</v>
      </c>
    </row>
    <row r="28" ht="15">
      <c r="A28" s="7" t="s">
        <v>159</v>
      </c>
    </row>
    <row r="29" spans="1:3" ht="18.6" customHeight="1">
      <c r="A29" s="7" t="s">
        <v>182</v>
      </c>
      <c r="B29" s="21" t="s">
        <v>180</v>
      </c>
      <c r="C29" s="21" t="s">
        <v>181</v>
      </c>
    </row>
    <row r="30" spans="1:3" ht="18.6" customHeight="1">
      <c r="A30" s="8" t="s">
        <v>160</v>
      </c>
      <c r="B30" s="9">
        <f>'Przykładowe stawki wynagrodzeń'!E12</f>
        <v>46.195639765624996</v>
      </c>
      <c r="C30" s="9">
        <f>B30/60</f>
        <v>0.7699273294270833</v>
      </c>
    </row>
    <row r="31" spans="1:3" ht="18.6" customHeight="1">
      <c r="A31" s="10" t="s">
        <v>161</v>
      </c>
      <c r="B31" s="11">
        <f>'Przykładowe stawki wynagrodzeń'!E16</f>
        <v>34.545742080208335</v>
      </c>
      <c r="C31" s="11">
        <f aca="true" t="shared" si="1" ref="C31:C32">B31/60</f>
        <v>0.5757623680034722</v>
      </c>
    </row>
    <row r="32" spans="1:3" ht="18.6" customHeight="1">
      <c r="A32" s="8" t="s">
        <v>162</v>
      </c>
      <c r="B32" s="11">
        <f>'Przykładowe stawki wynagrodzeń'!E19</f>
        <v>26.306730143750002</v>
      </c>
      <c r="C32" s="11">
        <f t="shared" si="1"/>
        <v>0.43844550239583335</v>
      </c>
    </row>
    <row r="33" spans="1:3" ht="28.2" customHeight="1">
      <c r="A33" s="10" t="s">
        <v>198</v>
      </c>
      <c r="B33" s="11">
        <f>'Przykładowe stawki wynagrodzeń'!E17</f>
        <v>43.283165344270834</v>
      </c>
      <c r="C33" s="11">
        <f>B33/60</f>
        <v>0.7213860890711806</v>
      </c>
    </row>
    <row r="34" ht="25.8" customHeight="1"/>
    <row r="35" spans="1:7" ht="21" customHeight="1">
      <c r="A35" s="130" t="s">
        <v>316</v>
      </c>
      <c r="B35" s="131"/>
      <c r="C35" s="131"/>
      <c r="D35" s="131"/>
      <c r="E35" s="131"/>
      <c r="F35" s="131"/>
      <c r="G35" s="34"/>
    </row>
    <row r="36" spans="1:7" ht="21" customHeight="1">
      <c r="A36" s="127" t="s">
        <v>313</v>
      </c>
      <c r="B36" s="127"/>
      <c r="C36" s="127"/>
      <c r="D36" s="127"/>
      <c r="E36" s="34"/>
      <c r="F36" s="34"/>
      <c r="G36" s="34"/>
    </row>
    <row r="37" spans="1:7" s="13" customFormat="1" ht="42" customHeight="1">
      <c r="A37" s="15" t="s">
        <v>197</v>
      </c>
      <c r="B37" s="15" t="s">
        <v>166</v>
      </c>
      <c r="C37" s="15" t="s">
        <v>167</v>
      </c>
      <c r="D37" s="15" t="s">
        <v>168</v>
      </c>
      <c r="E37" s="15" t="s">
        <v>169</v>
      </c>
      <c r="F37" s="15" t="s">
        <v>170</v>
      </c>
      <c r="G37" s="15" t="s">
        <v>171</v>
      </c>
    </row>
    <row r="38" spans="1:7" s="13" customFormat="1" ht="15" customHeight="1">
      <c r="A38" s="29"/>
      <c r="B38" s="5" t="s">
        <v>172</v>
      </c>
      <c r="C38" s="5" t="s">
        <v>173</v>
      </c>
      <c r="D38" s="5" t="s">
        <v>174</v>
      </c>
      <c r="E38" s="5" t="s">
        <v>175</v>
      </c>
      <c r="F38" s="5" t="s">
        <v>176</v>
      </c>
      <c r="G38" s="30" t="s">
        <v>177</v>
      </c>
    </row>
    <row r="39" spans="1:7" s="13" customFormat="1" ht="29.4" customHeight="1">
      <c r="A39" s="125" t="s">
        <v>284</v>
      </c>
      <c r="B39" s="25" t="str">
        <f>A31</f>
        <v>starszy technik diagnostyki laboratoryjnej</v>
      </c>
      <c r="C39" s="32">
        <v>45</v>
      </c>
      <c r="D39" s="17" t="s">
        <v>179</v>
      </c>
      <c r="E39" s="32">
        <v>10</v>
      </c>
      <c r="F39" s="27">
        <f>C31</f>
        <v>0.5757623680034722</v>
      </c>
      <c r="G39" s="27">
        <f>(E39/C39)*F39</f>
        <v>0.1279471928896605</v>
      </c>
    </row>
    <row r="40" spans="1:7" s="13" customFormat="1" ht="29.4" customHeight="1">
      <c r="A40" s="126"/>
      <c r="B40" s="25" t="str">
        <f>A32</f>
        <v>pomoc laboratoryjna</v>
      </c>
      <c r="C40" s="32">
        <v>45</v>
      </c>
      <c r="D40" s="17" t="s">
        <v>179</v>
      </c>
      <c r="E40" s="32">
        <v>10</v>
      </c>
      <c r="F40" s="27">
        <f>C32</f>
        <v>0.43844550239583335</v>
      </c>
      <c r="G40" s="27">
        <f>(E40/C40)*F40</f>
        <v>0.09743233386574074</v>
      </c>
    </row>
    <row r="41" spans="1:7" s="13" customFormat="1" ht="78" customHeight="1">
      <c r="A41" s="33" t="s">
        <v>283</v>
      </c>
      <c r="B41" s="17" t="str">
        <f>A31</f>
        <v>starszy technik diagnostyki laboratoryjnej</v>
      </c>
      <c r="C41" s="16">
        <v>150</v>
      </c>
      <c r="D41" s="17" t="s">
        <v>179</v>
      </c>
      <c r="E41" s="16">
        <v>120</v>
      </c>
      <c r="F41" s="26">
        <f>C31</f>
        <v>0.5757623680034722</v>
      </c>
      <c r="G41" s="26">
        <f>(E41/C41)*F41</f>
        <v>0.46060989440277783</v>
      </c>
    </row>
    <row r="42" spans="1:7" s="13" customFormat="1" ht="22.95" customHeight="1">
      <c r="A42" s="24" t="s">
        <v>192</v>
      </c>
      <c r="B42" s="17" t="str">
        <f>A30</f>
        <v>diagnosta laboratoryjny</v>
      </c>
      <c r="C42" s="16">
        <v>25</v>
      </c>
      <c r="D42" s="17" t="s">
        <v>179</v>
      </c>
      <c r="E42" s="16">
        <v>65</v>
      </c>
      <c r="F42" s="26">
        <f>C30</f>
        <v>0.7699273294270833</v>
      </c>
      <c r="G42" s="26">
        <f aca="true" t="shared" si="2" ref="G42:G52">(E42/C42)*F42</f>
        <v>2.001811056510417</v>
      </c>
    </row>
    <row r="43" spans="1:7" s="13" customFormat="1" ht="22.95" customHeight="1">
      <c r="A43" s="132" t="s">
        <v>286</v>
      </c>
      <c r="B43" s="17" t="str">
        <f>A30</f>
        <v>diagnosta laboratoryjny</v>
      </c>
      <c r="C43" s="16">
        <v>45</v>
      </c>
      <c r="D43" s="17" t="s">
        <v>179</v>
      </c>
      <c r="E43" s="16">
        <v>10</v>
      </c>
      <c r="F43" s="26">
        <f>C30</f>
        <v>0.7699273294270833</v>
      </c>
      <c r="G43" s="26">
        <f t="shared" si="2"/>
        <v>0.1710949620949074</v>
      </c>
    </row>
    <row r="44" spans="1:7" s="13" customFormat="1" ht="28.2" customHeight="1">
      <c r="A44" s="126"/>
      <c r="B44" s="17" t="str">
        <f>A31</f>
        <v>starszy technik diagnostyki laboratoryjnej</v>
      </c>
      <c r="C44" s="16">
        <v>45</v>
      </c>
      <c r="D44" s="17" t="s">
        <v>179</v>
      </c>
      <c r="E44" s="16">
        <v>10</v>
      </c>
      <c r="F44" s="26">
        <f>C31</f>
        <v>0.5757623680034722</v>
      </c>
      <c r="G44" s="26">
        <f t="shared" si="2"/>
        <v>0.1279471928896605</v>
      </c>
    </row>
    <row r="45" spans="1:7" s="13" customFormat="1" ht="22.95" customHeight="1">
      <c r="A45" s="24" t="s">
        <v>287</v>
      </c>
      <c r="B45" s="17" t="str">
        <f>A30</f>
        <v>diagnosta laboratoryjny</v>
      </c>
      <c r="C45" s="16">
        <v>25</v>
      </c>
      <c r="D45" s="17" t="s">
        <v>179</v>
      </c>
      <c r="E45" s="16">
        <v>25</v>
      </c>
      <c r="F45" s="26">
        <f>C30</f>
        <v>0.7699273294270833</v>
      </c>
      <c r="G45" s="26">
        <f t="shared" si="2"/>
        <v>0.7699273294270833</v>
      </c>
    </row>
    <row r="46" spans="1:7" s="13" customFormat="1" ht="30.6" customHeight="1">
      <c r="A46" s="125" t="s">
        <v>288</v>
      </c>
      <c r="B46" s="17" t="str">
        <f>A31</f>
        <v>starszy technik diagnostyki laboratoryjnej</v>
      </c>
      <c r="C46" s="16">
        <v>45</v>
      </c>
      <c r="D46" s="17" t="s">
        <v>179</v>
      </c>
      <c r="E46" s="16">
        <v>15</v>
      </c>
      <c r="F46" s="26">
        <f>C31</f>
        <v>0.5757623680034722</v>
      </c>
      <c r="G46" s="26">
        <f t="shared" si="2"/>
        <v>0.19192078933449075</v>
      </c>
    </row>
    <row r="47" spans="1:7" s="13" customFormat="1" ht="30.6" customHeight="1">
      <c r="A47" s="126"/>
      <c r="B47" s="17" t="str">
        <f>A32</f>
        <v>pomoc laboratoryjna</v>
      </c>
      <c r="C47" s="16">
        <v>45</v>
      </c>
      <c r="D47" s="17" t="s">
        <v>179</v>
      </c>
      <c r="E47" s="16">
        <v>15</v>
      </c>
      <c r="F47" s="26">
        <f>C32</f>
        <v>0.43844550239583335</v>
      </c>
      <c r="G47" s="26">
        <f t="shared" si="2"/>
        <v>0.1461485007986111</v>
      </c>
    </row>
    <row r="48" spans="1:7" s="13" customFormat="1" ht="48" customHeight="1">
      <c r="A48" s="37" t="s">
        <v>289</v>
      </c>
      <c r="B48" s="17" t="str">
        <f>A33</f>
        <v>średnia stawka; diagnosta laboratoryjny/technik diagnostyki laboratoryjnej</v>
      </c>
      <c r="C48" s="16">
        <v>225</v>
      </c>
      <c r="D48" s="17" t="s">
        <v>179</v>
      </c>
      <c r="E48" s="16">
        <v>45</v>
      </c>
      <c r="F48" s="26">
        <f>C33</f>
        <v>0.7213860890711806</v>
      </c>
      <c r="G48" s="26">
        <f t="shared" si="2"/>
        <v>0.14427721781423614</v>
      </c>
    </row>
    <row r="49" spans="1:7" s="13" customFormat="1" ht="48.6" customHeight="1">
      <c r="A49" s="37" t="s">
        <v>302</v>
      </c>
      <c r="B49" s="17" t="str">
        <f>A33</f>
        <v>średnia stawka; diagnosta laboratoryjny/technik diagnostyki laboratoryjnej</v>
      </c>
      <c r="C49" s="16">
        <v>225</v>
      </c>
      <c r="D49" s="17" t="s">
        <v>179</v>
      </c>
      <c r="E49" s="16">
        <v>60</v>
      </c>
      <c r="F49" s="26">
        <f>C33</f>
        <v>0.7213860890711806</v>
      </c>
      <c r="G49" s="26">
        <f t="shared" si="2"/>
        <v>0.19236962375231484</v>
      </c>
    </row>
    <row r="50" spans="1:7" s="13" customFormat="1" ht="63.6" customHeight="1">
      <c r="A50" s="37" t="s">
        <v>303</v>
      </c>
      <c r="B50" s="17" t="str">
        <f>A33</f>
        <v>średnia stawka; diagnosta laboratoryjny/technik diagnostyki laboratoryjnej</v>
      </c>
      <c r="C50" s="16">
        <v>225</v>
      </c>
      <c r="D50" s="17" t="s">
        <v>179</v>
      </c>
      <c r="E50" s="16">
        <v>25</v>
      </c>
      <c r="F50" s="26">
        <f>C33</f>
        <v>0.7213860890711806</v>
      </c>
      <c r="G50" s="26">
        <f t="shared" si="2"/>
        <v>0.08015400989679784</v>
      </c>
    </row>
    <row r="51" spans="1:7" s="13" customFormat="1" ht="63.6" customHeight="1">
      <c r="A51" s="37" t="s">
        <v>314</v>
      </c>
      <c r="B51" s="40" t="str">
        <f>A33</f>
        <v>średnia stawka; diagnosta laboratoryjny/technik diagnostyki laboratoryjnej</v>
      </c>
      <c r="C51" s="16">
        <v>900</v>
      </c>
      <c r="D51" s="17" t="s">
        <v>179</v>
      </c>
      <c r="E51" s="16">
        <v>60</v>
      </c>
      <c r="F51" s="26">
        <f>C33</f>
        <v>0.7213860890711806</v>
      </c>
      <c r="G51" s="26">
        <f t="shared" si="2"/>
        <v>0.04809240593807871</v>
      </c>
    </row>
    <row r="52" spans="1:7" s="13" customFormat="1" ht="63.6" customHeight="1">
      <c r="A52" s="37" t="s">
        <v>315</v>
      </c>
      <c r="B52" s="17" t="str">
        <f>A33</f>
        <v>średnia stawka; diagnosta laboratoryjny/technik diagnostyki laboratoryjnej</v>
      </c>
      <c r="C52" s="16">
        <v>900</v>
      </c>
      <c r="D52" s="17" t="s">
        <v>179</v>
      </c>
      <c r="E52" s="16">
        <v>35</v>
      </c>
      <c r="F52" s="26">
        <f>C33</f>
        <v>0.7213860890711806</v>
      </c>
      <c r="G52" s="26">
        <f t="shared" si="2"/>
        <v>0.028053903463879246</v>
      </c>
    </row>
    <row r="53" spans="1:7" s="14" customFormat="1" ht="27.6" customHeight="1">
      <c r="A53" s="136" t="s">
        <v>178</v>
      </c>
      <c r="B53" s="136"/>
      <c r="C53" s="136"/>
      <c r="D53" s="136"/>
      <c r="E53" s="136"/>
      <c r="F53" s="136"/>
      <c r="G53" s="35">
        <f>SUM(G39:G52)</f>
        <v>4.587786413078655</v>
      </c>
    </row>
    <row r="54" spans="1:7" s="55" customFormat="1" ht="27.6" customHeight="1">
      <c r="A54" s="53"/>
      <c r="B54" s="53"/>
      <c r="C54" s="53"/>
      <c r="D54" s="53"/>
      <c r="E54" s="53"/>
      <c r="F54" s="53"/>
      <c r="G54" s="54"/>
    </row>
    <row r="55" spans="1:3" ht="27" customHeight="1">
      <c r="A55" s="134" t="s">
        <v>164</v>
      </c>
      <c r="B55" s="134"/>
      <c r="C55" s="18">
        <f>H20</f>
        <v>13.915539208121116</v>
      </c>
    </row>
    <row r="56" spans="1:3" ht="27" customHeight="1">
      <c r="A56" s="133" t="s">
        <v>165</v>
      </c>
      <c r="B56" s="133"/>
      <c r="C56" s="19">
        <f>G53</f>
        <v>4.587786413078655</v>
      </c>
    </row>
    <row r="57" spans="1:3" s="7" customFormat="1" ht="27" customHeight="1">
      <c r="A57" s="122" t="s">
        <v>163</v>
      </c>
      <c r="B57" s="122"/>
      <c r="C57" s="28">
        <f>SUM(C55:C56)</f>
        <v>18.50332562119977</v>
      </c>
    </row>
  </sheetData>
  <mergeCells count="9">
    <mergeCell ref="A35:F35"/>
    <mergeCell ref="A53:F53"/>
    <mergeCell ref="A36:D36"/>
    <mergeCell ref="A43:A44"/>
    <mergeCell ref="A57:B57"/>
    <mergeCell ref="A56:B56"/>
    <mergeCell ref="A55:B55"/>
    <mergeCell ref="A39:A40"/>
    <mergeCell ref="A46:A47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25191-D899-4E42-8B6C-0B6B000E213C}">
  <dimension ref="A1:I51"/>
  <sheetViews>
    <sheetView workbookViewId="0" topLeftCell="A1">
      <selection activeCell="F9" sqref="F9"/>
    </sheetView>
  </sheetViews>
  <sheetFormatPr defaultColWidth="9.140625" defaultRowHeight="15"/>
  <cols>
    <col min="1" max="1" width="41.28125" style="1" customWidth="1"/>
    <col min="2" max="2" width="27.00390625" style="1" customWidth="1"/>
    <col min="3" max="3" width="20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9" width="35.8515625" style="1" customWidth="1"/>
    <col min="10" max="16384" width="8.8515625" style="1" customWidth="1"/>
  </cols>
  <sheetData>
    <row r="1" spans="1:2" ht="19.2" customHeight="1">
      <c r="A1" s="7" t="s">
        <v>156</v>
      </c>
      <c r="B1" s="12" t="s">
        <v>52</v>
      </c>
    </row>
    <row r="2" spans="1:2" ht="19.2" customHeight="1">
      <c r="A2" s="7" t="s">
        <v>157</v>
      </c>
      <c r="B2" s="7" t="s">
        <v>51</v>
      </c>
    </row>
    <row r="4" ht="15">
      <c r="A4" s="7" t="s">
        <v>158</v>
      </c>
    </row>
    <row r="6" spans="1:8" s="13" customFormat="1" ht="7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28.8" customHeight="1">
      <c r="A8" s="16" t="s">
        <v>330</v>
      </c>
      <c r="B8" s="48" t="s">
        <v>686</v>
      </c>
      <c r="C8" s="16" t="s">
        <v>298</v>
      </c>
      <c r="D8" s="16">
        <v>40</v>
      </c>
      <c r="E8" s="49" t="s">
        <v>492</v>
      </c>
      <c r="F8" s="16">
        <v>1</v>
      </c>
      <c r="G8" s="26">
        <f>'Przykładowe materiały - ceny'!E4</f>
        <v>580.608</v>
      </c>
      <c r="H8" s="26">
        <f>(F8/D8)*G8</f>
        <v>14.5152</v>
      </c>
    </row>
    <row r="9" spans="1:8" s="13" customFormat="1" ht="40.8" customHeight="1">
      <c r="A9" s="16" t="s">
        <v>690</v>
      </c>
      <c r="B9" s="48" t="s">
        <v>695</v>
      </c>
      <c r="C9" s="16" t="s">
        <v>694</v>
      </c>
      <c r="D9" s="16">
        <v>3500</v>
      </c>
      <c r="E9" s="48" t="s">
        <v>494</v>
      </c>
      <c r="F9" s="16">
        <v>1</v>
      </c>
      <c r="G9" s="26">
        <f>'Przykładowe materiały - ceny'!E140</f>
        <v>1785</v>
      </c>
      <c r="H9" s="26">
        <f aca="true" t="shared" si="0" ref="H9:H12">(F9/D9)*G9</f>
        <v>0.51</v>
      </c>
    </row>
    <row r="10" spans="1:8" s="13" customFormat="1" ht="41.4" customHeight="1">
      <c r="A10" s="16" t="s">
        <v>691</v>
      </c>
      <c r="B10" s="48" t="s">
        <v>696</v>
      </c>
      <c r="C10" s="16" t="s">
        <v>300</v>
      </c>
      <c r="D10" s="16">
        <v>3500</v>
      </c>
      <c r="E10" s="48" t="s">
        <v>494</v>
      </c>
      <c r="F10" s="16">
        <v>1</v>
      </c>
      <c r="G10" s="26">
        <f>'Przykładowe materiały - ceny'!E141</f>
        <v>875</v>
      </c>
      <c r="H10" s="26">
        <f t="shared" si="0"/>
        <v>0.25</v>
      </c>
    </row>
    <row r="11" spans="1:8" s="13" customFormat="1" ht="39" customHeight="1">
      <c r="A11" s="16" t="s">
        <v>692</v>
      </c>
      <c r="B11" s="48" t="s">
        <v>697</v>
      </c>
      <c r="C11" s="16" t="s">
        <v>300</v>
      </c>
      <c r="D11" s="16">
        <v>3500</v>
      </c>
      <c r="E11" s="48" t="s">
        <v>494</v>
      </c>
      <c r="F11" s="16">
        <v>1</v>
      </c>
      <c r="G11" s="26">
        <f>'Przykładowe materiały - ceny'!E142</f>
        <v>560</v>
      </c>
      <c r="H11" s="26">
        <f t="shared" si="0"/>
        <v>0.16</v>
      </c>
    </row>
    <row r="12" spans="1:8" s="13" customFormat="1" ht="43.2" customHeight="1">
      <c r="A12" s="16" t="s">
        <v>693</v>
      </c>
      <c r="B12" s="48" t="s">
        <v>698</v>
      </c>
      <c r="C12" s="16" t="s">
        <v>694</v>
      </c>
      <c r="D12" s="16">
        <v>3500</v>
      </c>
      <c r="E12" s="48" t="s">
        <v>494</v>
      </c>
      <c r="F12" s="16">
        <v>1</v>
      </c>
      <c r="G12" s="26">
        <f>'Przykładowe materiały - ceny'!E143</f>
        <v>1225</v>
      </c>
      <c r="H12" s="26">
        <f t="shared" si="0"/>
        <v>0.35000000000000003</v>
      </c>
    </row>
    <row r="13" spans="1:8" s="13" customFormat="1" ht="30.6" customHeight="1">
      <c r="A13" s="16"/>
      <c r="B13" s="16" t="s">
        <v>507</v>
      </c>
      <c r="C13" s="16" t="s">
        <v>498</v>
      </c>
      <c r="D13" s="16"/>
      <c r="E13" s="16"/>
      <c r="F13" s="16"/>
      <c r="G13" s="46"/>
      <c r="H13" s="26">
        <f>'Przykładowe mat. wspólne-ceny '!H19</f>
        <v>0.1940240342857143</v>
      </c>
    </row>
    <row r="14" spans="1:8" s="14" customFormat="1" ht="30" customHeight="1">
      <c r="A14" s="22" t="s">
        <v>178</v>
      </c>
      <c r="B14" s="23"/>
      <c r="C14" s="23"/>
      <c r="D14" s="23"/>
      <c r="E14" s="23"/>
      <c r="F14" s="23"/>
      <c r="G14" s="23"/>
      <c r="H14" s="35">
        <f>SUM(H8:H13)</f>
        <v>15.979224034285714</v>
      </c>
    </row>
    <row r="23" ht="15">
      <c r="A23" s="7" t="s">
        <v>159</v>
      </c>
    </row>
    <row r="24" spans="1:3" ht="18.6" customHeight="1">
      <c r="A24" s="7" t="s">
        <v>182</v>
      </c>
      <c r="B24" s="21" t="s">
        <v>180</v>
      </c>
      <c r="C24" s="21" t="s">
        <v>181</v>
      </c>
    </row>
    <row r="25" spans="1:3" ht="18.6" customHeight="1">
      <c r="A25" s="8" t="s">
        <v>160</v>
      </c>
      <c r="B25" s="9">
        <f>'Przykładowe stawki wynagrodzeń'!E12</f>
        <v>46.195639765624996</v>
      </c>
      <c r="C25" s="9">
        <f>B25/60</f>
        <v>0.7699273294270833</v>
      </c>
    </row>
    <row r="26" spans="1:3" ht="18.6" customHeight="1">
      <c r="A26" s="10" t="s">
        <v>161</v>
      </c>
      <c r="B26" s="11">
        <f>'Przykładowe stawki wynagrodzeń'!E16</f>
        <v>34.545742080208335</v>
      </c>
      <c r="C26" s="11">
        <f aca="true" t="shared" si="1" ref="C26:C27">B26/60</f>
        <v>0.5757623680034722</v>
      </c>
    </row>
    <row r="27" spans="1:3" ht="18.6" customHeight="1">
      <c r="A27" s="8" t="s">
        <v>162</v>
      </c>
      <c r="B27" s="11">
        <f>'Przykładowe stawki wynagrodzeń'!E19</f>
        <v>26.306730143750002</v>
      </c>
      <c r="C27" s="11">
        <f t="shared" si="1"/>
        <v>0.43844550239583335</v>
      </c>
    </row>
    <row r="28" spans="1:3" ht="28.2" customHeight="1">
      <c r="A28" s="10" t="s">
        <v>198</v>
      </c>
      <c r="B28" s="11">
        <f>'Przykładowe stawki wynagrodzeń'!E17</f>
        <v>43.283165344270834</v>
      </c>
      <c r="C28" s="11">
        <f>B28/60</f>
        <v>0.7213860890711806</v>
      </c>
    </row>
    <row r="29" ht="25.8" customHeight="1"/>
    <row r="30" spans="1:7" ht="21" customHeight="1">
      <c r="A30" s="130" t="s">
        <v>309</v>
      </c>
      <c r="B30" s="131"/>
      <c r="C30" s="131"/>
      <c r="D30" s="131"/>
      <c r="E30" s="131"/>
      <c r="F30" s="131"/>
      <c r="G30" s="34"/>
    </row>
    <row r="31" spans="1:7" ht="21" customHeight="1">
      <c r="A31" s="127" t="s">
        <v>312</v>
      </c>
      <c r="B31" s="127"/>
      <c r="C31" s="127"/>
      <c r="D31" s="127"/>
      <c r="E31" s="34"/>
      <c r="F31" s="34"/>
      <c r="G31" s="34"/>
    </row>
    <row r="32" spans="1:7" s="13" customFormat="1" ht="42" customHeight="1">
      <c r="A32" s="15" t="s">
        <v>197</v>
      </c>
      <c r="B32" s="15" t="s">
        <v>166</v>
      </c>
      <c r="C32" s="15" t="s">
        <v>167</v>
      </c>
      <c r="D32" s="15" t="s">
        <v>168</v>
      </c>
      <c r="E32" s="15" t="s">
        <v>169</v>
      </c>
      <c r="F32" s="15" t="s">
        <v>170</v>
      </c>
      <c r="G32" s="15" t="s">
        <v>171</v>
      </c>
    </row>
    <row r="33" spans="1:7" s="13" customFormat="1" ht="15" customHeight="1">
      <c r="A33" s="29"/>
      <c r="B33" s="5" t="s">
        <v>172</v>
      </c>
      <c r="C33" s="5" t="s">
        <v>173</v>
      </c>
      <c r="D33" s="5" t="s">
        <v>174</v>
      </c>
      <c r="E33" s="5" t="s">
        <v>175</v>
      </c>
      <c r="F33" s="5" t="s">
        <v>176</v>
      </c>
      <c r="G33" s="30" t="s">
        <v>177</v>
      </c>
    </row>
    <row r="34" spans="1:7" s="13" customFormat="1" ht="29.4" customHeight="1">
      <c r="A34" s="125" t="s">
        <v>284</v>
      </c>
      <c r="B34" s="25" t="str">
        <f>A26</f>
        <v>starszy technik diagnostyki laboratoryjnej</v>
      </c>
      <c r="C34" s="32">
        <v>165</v>
      </c>
      <c r="D34" s="17" t="s">
        <v>179</v>
      </c>
      <c r="E34" s="32">
        <v>20</v>
      </c>
      <c r="F34" s="27">
        <f>C26</f>
        <v>0.5757623680034722</v>
      </c>
      <c r="G34" s="27">
        <f>(E34/C34)*F34</f>
        <v>0.06978937793981482</v>
      </c>
    </row>
    <row r="35" spans="1:7" s="13" customFormat="1" ht="29.4" customHeight="1">
      <c r="A35" s="126"/>
      <c r="B35" s="25" t="str">
        <f>A27</f>
        <v>pomoc laboratoryjna</v>
      </c>
      <c r="C35" s="32">
        <v>165</v>
      </c>
      <c r="D35" s="17" t="s">
        <v>179</v>
      </c>
      <c r="E35" s="32">
        <v>20</v>
      </c>
      <c r="F35" s="27">
        <f>C27</f>
        <v>0.43844550239583335</v>
      </c>
      <c r="G35" s="27">
        <f>(E35/C35)*F35</f>
        <v>0.05314490938131314</v>
      </c>
    </row>
    <row r="36" spans="1:7" s="13" customFormat="1" ht="78" customHeight="1">
      <c r="A36" s="31" t="s">
        <v>283</v>
      </c>
      <c r="B36" s="17" t="str">
        <f>A26</f>
        <v>starszy technik diagnostyki laboratoryjnej</v>
      </c>
      <c r="C36" s="16">
        <v>150</v>
      </c>
      <c r="D36" s="17" t="s">
        <v>179</v>
      </c>
      <c r="E36" s="16">
        <v>120</v>
      </c>
      <c r="F36" s="26">
        <f>C26</f>
        <v>0.5757623680034722</v>
      </c>
      <c r="G36" s="26">
        <f>(E36/C36)*F36</f>
        <v>0.46060989440277783</v>
      </c>
    </row>
    <row r="37" spans="1:7" s="13" customFormat="1" ht="22.95" customHeight="1">
      <c r="A37" s="24" t="s">
        <v>192</v>
      </c>
      <c r="B37" s="17" t="str">
        <f>A25</f>
        <v>diagnosta laboratoryjny</v>
      </c>
      <c r="C37" s="16">
        <v>25</v>
      </c>
      <c r="D37" s="17" t="s">
        <v>179</v>
      </c>
      <c r="E37" s="16">
        <v>95</v>
      </c>
      <c r="F37" s="26">
        <f>C25</f>
        <v>0.7699273294270833</v>
      </c>
      <c r="G37" s="26">
        <f aca="true" t="shared" si="2" ref="G37:G45">(E37/C37)*F37</f>
        <v>2.9257238518229163</v>
      </c>
    </row>
    <row r="38" spans="1:7" s="13" customFormat="1" ht="22.95" customHeight="1">
      <c r="A38" s="132" t="s">
        <v>286</v>
      </c>
      <c r="B38" s="17" t="str">
        <f>A25</f>
        <v>diagnosta laboratoryjny</v>
      </c>
      <c r="C38" s="16">
        <v>165</v>
      </c>
      <c r="D38" s="17" t="s">
        <v>179</v>
      </c>
      <c r="E38" s="16">
        <v>40</v>
      </c>
      <c r="F38" s="26">
        <f>C25</f>
        <v>0.7699273294270833</v>
      </c>
      <c r="G38" s="26">
        <f t="shared" si="2"/>
        <v>0.18664904955808082</v>
      </c>
    </row>
    <row r="39" spans="1:7" s="13" customFormat="1" ht="28.2" customHeight="1">
      <c r="A39" s="126"/>
      <c r="B39" s="17" t="str">
        <f>A26</f>
        <v>starszy technik diagnostyki laboratoryjnej</v>
      </c>
      <c r="C39" s="16">
        <v>165</v>
      </c>
      <c r="D39" s="17" t="s">
        <v>179</v>
      </c>
      <c r="E39" s="16">
        <v>40</v>
      </c>
      <c r="F39" s="26">
        <f>C26</f>
        <v>0.5757623680034722</v>
      </c>
      <c r="G39" s="26">
        <f t="shared" si="2"/>
        <v>0.13957875587962965</v>
      </c>
    </row>
    <row r="40" spans="1:7" s="13" customFormat="1" ht="22.95" customHeight="1">
      <c r="A40" s="24" t="s">
        <v>287</v>
      </c>
      <c r="B40" s="17" t="str">
        <f>A25</f>
        <v>diagnosta laboratoryjny</v>
      </c>
      <c r="C40" s="16">
        <v>25</v>
      </c>
      <c r="D40" s="17" t="s">
        <v>179</v>
      </c>
      <c r="E40" s="16">
        <v>20</v>
      </c>
      <c r="F40" s="26">
        <f>C25</f>
        <v>0.7699273294270833</v>
      </c>
      <c r="G40" s="26">
        <f t="shared" si="2"/>
        <v>0.6159418635416667</v>
      </c>
    </row>
    <row r="41" spans="1:7" s="13" customFormat="1" ht="30.6" customHeight="1">
      <c r="A41" s="125" t="s">
        <v>288</v>
      </c>
      <c r="B41" s="17" t="str">
        <f>A26</f>
        <v>starszy technik diagnostyki laboratoryjnej</v>
      </c>
      <c r="C41" s="16">
        <v>165</v>
      </c>
      <c r="D41" s="17" t="s">
        <v>179</v>
      </c>
      <c r="E41" s="16">
        <v>30</v>
      </c>
      <c r="F41" s="26">
        <f>C26</f>
        <v>0.5757623680034722</v>
      </c>
      <c r="G41" s="26">
        <f t="shared" si="2"/>
        <v>0.10468406690972223</v>
      </c>
    </row>
    <row r="42" spans="1:9" s="13" customFormat="1" ht="30.6" customHeight="1">
      <c r="A42" s="126"/>
      <c r="B42" s="17" t="str">
        <f>A27</f>
        <v>pomoc laboratoryjna</v>
      </c>
      <c r="C42" s="16">
        <v>165</v>
      </c>
      <c r="D42" s="17" t="s">
        <v>179</v>
      </c>
      <c r="E42" s="16">
        <v>30</v>
      </c>
      <c r="F42" s="26">
        <f>C27</f>
        <v>0.43844550239583335</v>
      </c>
      <c r="G42" s="26">
        <f t="shared" si="2"/>
        <v>0.0797173640719697</v>
      </c>
      <c r="I42" s="38"/>
    </row>
    <row r="43" spans="1:9" s="13" customFormat="1" ht="55.2" customHeight="1">
      <c r="A43" s="37" t="s">
        <v>308</v>
      </c>
      <c r="B43" s="17" t="str">
        <f>A28</f>
        <v>średnia stawka; diagnosta laboratoryjny/technik diagnostyki laboratoryjnej</v>
      </c>
      <c r="C43" s="16">
        <v>825</v>
      </c>
      <c r="D43" s="17" t="s">
        <v>179</v>
      </c>
      <c r="E43" s="16">
        <v>125</v>
      </c>
      <c r="F43" s="26">
        <f>C28</f>
        <v>0.7213860890711806</v>
      </c>
      <c r="G43" s="26">
        <f t="shared" si="2"/>
        <v>0.10930092258654252</v>
      </c>
      <c r="I43" s="39"/>
    </row>
    <row r="44" spans="1:9" s="13" customFormat="1" ht="48.6" customHeight="1">
      <c r="A44" s="37" t="s">
        <v>310</v>
      </c>
      <c r="B44" s="17" t="str">
        <f>A28</f>
        <v>średnia stawka; diagnosta laboratoryjny/technik diagnostyki laboratoryjnej</v>
      </c>
      <c r="C44" s="16">
        <v>825</v>
      </c>
      <c r="D44" s="17" t="s">
        <v>179</v>
      </c>
      <c r="E44" s="16">
        <v>90</v>
      </c>
      <c r="F44" s="26">
        <f>C28</f>
        <v>0.7213860890711806</v>
      </c>
      <c r="G44" s="26">
        <f t="shared" si="2"/>
        <v>0.0786966642623106</v>
      </c>
      <c r="I44" s="39"/>
    </row>
    <row r="45" spans="1:9" s="13" customFormat="1" ht="55.8" customHeight="1">
      <c r="A45" s="37" t="s">
        <v>311</v>
      </c>
      <c r="B45" s="17" t="str">
        <f>A28</f>
        <v>średnia stawka; diagnosta laboratoryjny/technik diagnostyki laboratoryjnej</v>
      </c>
      <c r="C45" s="16">
        <v>825</v>
      </c>
      <c r="D45" s="17" t="s">
        <v>179</v>
      </c>
      <c r="E45" s="16">
        <v>25</v>
      </c>
      <c r="F45" s="26">
        <f>C28</f>
        <v>0.7213860890711806</v>
      </c>
      <c r="G45" s="26">
        <f t="shared" si="2"/>
        <v>0.021860184517308503</v>
      </c>
      <c r="I45" s="39"/>
    </row>
    <row r="46" spans="1:7" s="14" customFormat="1" ht="27.6" customHeight="1">
      <c r="A46" s="128" t="s">
        <v>178</v>
      </c>
      <c r="B46" s="129"/>
      <c r="C46" s="129"/>
      <c r="D46" s="129"/>
      <c r="E46" s="129"/>
      <c r="F46" s="129"/>
      <c r="G46" s="35">
        <f>SUM(G34:G45)</f>
        <v>4.845696904874052</v>
      </c>
    </row>
    <row r="49" spans="1:3" ht="27" customHeight="1">
      <c r="A49" s="134" t="s">
        <v>164</v>
      </c>
      <c r="B49" s="134"/>
      <c r="C49" s="18">
        <f>H14</f>
        <v>15.979224034285714</v>
      </c>
    </row>
    <row r="50" spans="1:3" ht="27" customHeight="1">
      <c r="A50" s="133" t="s">
        <v>165</v>
      </c>
      <c r="B50" s="133"/>
      <c r="C50" s="19">
        <f>G46</f>
        <v>4.845696904874052</v>
      </c>
    </row>
    <row r="51" spans="1:3" s="7" customFormat="1" ht="27" customHeight="1">
      <c r="A51" s="122" t="s">
        <v>163</v>
      </c>
      <c r="B51" s="122"/>
      <c r="C51" s="28">
        <f>SUM(C49:C50)</f>
        <v>20.824920939159767</v>
      </c>
    </row>
  </sheetData>
  <mergeCells count="9">
    <mergeCell ref="A30:F30"/>
    <mergeCell ref="A31:D31"/>
    <mergeCell ref="A38:A39"/>
    <mergeCell ref="A46:F46"/>
    <mergeCell ref="A51:B51"/>
    <mergeCell ref="A50:B50"/>
    <mergeCell ref="A49:B49"/>
    <mergeCell ref="A34:A35"/>
    <mergeCell ref="A41:A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09DCE-C792-42CE-8223-5D125F6FEFED}">
  <dimension ref="A1:E19"/>
  <sheetViews>
    <sheetView workbookViewId="0" topLeftCell="A6">
      <selection activeCell="E19" sqref="E19"/>
    </sheetView>
  </sheetViews>
  <sheetFormatPr defaultColWidth="9.140625" defaultRowHeight="15"/>
  <cols>
    <col min="1" max="1" width="5.00390625" style="1" customWidth="1"/>
    <col min="2" max="2" width="16.28125" style="1" customWidth="1"/>
    <col min="3" max="3" width="34.7109375" style="1" customWidth="1"/>
    <col min="4" max="4" width="21.28125" style="1" customWidth="1"/>
    <col min="5" max="5" width="26.7109375" style="1" customWidth="1"/>
    <col min="6" max="16384" width="8.8515625" style="1" customWidth="1"/>
  </cols>
  <sheetData>
    <row r="1" spans="1:5" ht="31.8" customHeight="1">
      <c r="A1" s="107" t="s">
        <v>885</v>
      </c>
      <c r="B1" s="107"/>
      <c r="C1" s="107"/>
      <c r="D1" s="107"/>
      <c r="E1" s="107"/>
    </row>
    <row r="2" spans="1:5" ht="47.4" customHeight="1">
      <c r="A2" s="71" t="s">
        <v>132</v>
      </c>
      <c r="B2" s="71" t="s">
        <v>133</v>
      </c>
      <c r="C2" s="71" t="s">
        <v>134</v>
      </c>
      <c r="D2" s="71" t="s">
        <v>154</v>
      </c>
      <c r="E2" s="71" t="s">
        <v>155</v>
      </c>
    </row>
    <row r="3" spans="1:5" ht="25.2" customHeight="1">
      <c r="A3" s="79">
        <v>1</v>
      </c>
      <c r="B3" s="72" t="s">
        <v>135</v>
      </c>
      <c r="C3" s="72" t="s">
        <v>136</v>
      </c>
      <c r="D3" s="80">
        <v>108493.26</v>
      </c>
      <c r="E3" s="81">
        <f>D3*1.1991</f>
        <v>130094.268066</v>
      </c>
    </row>
    <row r="4" spans="1:5" ht="25.2" customHeight="1">
      <c r="A4" s="79">
        <v>2</v>
      </c>
      <c r="B4" s="72" t="s">
        <v>137</v>
      </c>
      <c r="C4" s="72" t="s">
        <v>138</v>
      </c>
      <c r="D4" s="82">
        <v>91402.92</v>
      </c>
      <c r="E4" s="81">
        <f>D4*1.1991</f>
        <v>109601.241372</v>
      </c>
    </row>
    <row r="5" spans="1:5" ht="25.2" customHeight="1">
      <c r="A5" s="79">
        <v>3</v>
      </c>
      <c r="B5" s="72" t="s">
        <v>139</v>
      </c>
      <c r="C5" s="72" t="s">
        <v>140</v>
      </c>
      <c r="D5" s="82">
        <v>68258.12</v>
      </c>
      <c r="E5" s="81">
        <f>D5*1.1991</f>
        <v>81848.311692</v>
      </c>
    </row>
    <row r="6" spans="1:5" ht="25.2" customHeight="1">
      <c r="A6" s="79">
        <v>4</v>
      </c>
      <c r="B6" s="72" t="s">
        <v>141</v>
      </c>
      <c r="C6" s="72" t="s">
        <v>140</v>
      </c>
      <c r="D6" s="82">
        <v>66855.72</v>
      </c>
      <c r="E6" s="81">
        <f aca="true" t="shared" si="0" ref="E6:E11">D6*1.1991</f>
        <v>80166.69385200001</v>
      </c>
    </row>
    <row r="7" spans="1:5" ht="25.2" customHeight="1">
      <c r="A7" s="79">
        <v>5</v>
      </c>
      <c r="B7" s="72" t="s">
        <v>142</v>
      </c>
      <c r="C7" s="72" t="s">
        <v>140</v>
      </c>
      <c r="D7" s="82">
        <v>71248.72</v>
      </c>
      <c r="E7" s="81">
        <f t="shared" si="0"/>
        <v>85434.340152</v>
      </c>
    </row>
    <row r="8" spans="1:5" ht="25.2" customHeight="1">
      <c r="A8" s="79">
        <v>6</v>
      </c>
      <c r="B8" s="72" t="s">
        <v>143</v>
      </c>
      <c r="C8" s="72" t="s">
        <v>140</v>
      </c>
      <c r="D8" s="82">
        <v>66685.88</v>
      </c>
      <c r="E8" s="81">
        <f t="shared" si="0"/>
        <v>79963.03870800001</v>
      </c>
    </row>
    <row r="9" spans="1:5" ht="25.2" customHeight="1">
      <c r="A9" s="79">
        <v>7</v>
      </c>
      <c r="B9" s="72" t="s">
        <v>144</v>
      </c>
      <c r="C9" s="72" t="s">
        <v>140</v>
      </c>
      <c r="D9" s="82">
        <v>66561.56</v>
      </c>
      <c r="E9" s="81">
        <f t="shared" si="0"/>
        <v>79813.966596</v>
      </c>
    </row>
    <row r="10" spans="1:5" ht="25.2" customHeight="1">
      <c r="A10" s="79">
        <v>8</v>
      </c>
      <c r="B10" s="72" t="s">
        <v>145</v>
      </c>
      <c r="C10" s="72" t="s">
        <v>140</v>
      </c>
      <c r="D10" s="82">
        <v>65256.2</v>
      </c>
      <c r="E10" s="81">
        <f t="shared" si="0"/>
        <v>78248.70942</v>
      </c>
    </row>
    <row r="11" spans="1:5" ht="25.2" customHeight="1">
      <c r="A11" s="79">
        <v>9</v>
      </c>
      <c r="B11" s="72" t="s">
        <v>146</v>
      </c>
      <c r="C11" s="72" t="s">
        <v>140</v>
      </c>
      <c r="D11" s="82">
        <v>60954.12</v>
      </c>
      <c r="E11" s="81">
        <f t="shared" si="0"/>
        <v>73090.085292</v>
      </c>
    </row>
    <row r="12" spans="1:5" ht="25.2" customHeight="1">
      <c r="A12" s="114" t="s">
        <v>147</v>
      </c>
      <c r="B12" s="115"/>
      <c r="C12" s="115"/>
      <c r="D12" s="116"/>
      <c r="E12" s="73">
        <f>SUM(E3:E11)/9/12/160</f>
        <v>46.195639765624996</v>
      </c>
    </row>
    <row r="13" spans="1:5" ht="25.2" customHeight="1">
      <c r="A13" s="79">
        <v>1</v>
      </c>
      <c r="B13" s="72" t="s">
        <v>148</v>
      </c>
      <c r="C13" s="72" t="s">
        <v>194</v>
      </c>
      <c r="D13" s="82">
        <v>54687.32</v>
      </c>
      <c r="E13" s="81">
        <f>D13*1.1991</f>
        <v>65575.565412</v>
      </c>
    </row>
    <row r="14" spans="1:5" ht="25.2" customHeight="1">
      <c r="A14" s="79">
        <v>2</v>
      </c>
      <c r="B14" s="72" t="s">
        <v>149</v>
      </c>
      <c r="C14" s="72" t="s">
        <v>194</v>
      </c>
      <c r="D14" s="82">
        <v>57125.45</v>
      </c>
      <c r="E14" s="81">
        <f>D14*1.1991</f>
        <v>68499.127095</v>
      </c>
    </row>
    <row r="15" spans="1:5" ht="25.2" customHeight="1">
      <c r="A15" s="79">
        <v>3</v>
      </c>
      <c r="B15" s="72" t="s">
        <v>150</v>
      </c>
      <c r="C15" s="72" t="s">
        <v>194</v>
      </c>
      <c r="D15" s="82">
        <v>54131.25</v>
      </c>
      <c r="E15" s="81">
        <f>D15*1.1991</f>
        <v>64908.781875</v>
      </c>
    </row>
    <row r="16" spans="1:5" ht="27" customHeight="1">
      <c r="A16" s="114" t="s">
        <v>195</v>
      </c>
      <c r="B16" s="115"/>
      <c r="C16" s="115"/>
      <c r="D16" s="116"/>
      <c r="E16" s="73">
        <f>SUM(E13:E15)/3/12/160</f>
        <v>34.545742080208335</v>
      </c>
    </row>
    <row r="17" spans="1:5" ht="27" customHeight="1">
      <c r="A17" s="114" t="s">
        <v>196</v>
      </c>
      <c r="B17" s="115"/>
      <c r="C17" s="115"/>
      <c r="D17" s="116"/>
      <c r="E17" s="73">
        <f>(E3+E4+E5+E6+E7+E8+E9+E10+E11+E13+E14+E15)/12/12/160</f>
        <v>43.283165344270834</v>
      </c>
    </row>
    <row r="18" spans="1:5" ht="25.2" customHeight="1">
      <c r="A18" s="79">
        <v>1</v>
      </c>
      <c r="B18" s="72" t="s">
        <v>151</v>
      </c>
      <c r="C18" s="72" t="s">
        <v>152</v>
      </c>
      <c r="D18" s="82">
        <v>42122.36</v>
      </c>
      <c r="E18" s="82">
        <f>D18*1.1991</f>
        <v>50508.921876</v>
      </c>
    </row>
    <row r="19" spans="1:5" ht="28.8" customHeight="1">
      <c r="A19" s="114" t="s">
        <v>153</v>
      </c>
      <c r="B19" s="115"/>
      <c r="C19" s="115"/>
      <c r="D19" s="116"/>
      <c r="E19" s="73">
        <f>E18/12/160</f>
        <v>26.306730143750002</v>
      </c>
    </row>
  </sheetData>
  <mergeCells count="5">
    <mergeCell ref="A12:D12"/>
    <mergeCell ref="A16:D16"/>
    <mergeCell ref="A19:D19"/>
    <mergeCell ref="A1:E1"/>
    <mergeCell ref="A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0D30E-3708-4028-AB55-6086C08F768F}">
  <dimension ref="A1:H60"/>
  <sheetViews>
    <sheetView workbookViewId="0" topLeftCell="A1">
      <selection activeCell="H23" sqref="H23"/>
    </sheetView>
  </sheetViews>
  <sheetFormatPr defaultColWidth="9.140625" defaultRowHeight="15"/>
  <cols>
    <col min="1" max="1" width="41.28125" style="1" customWidth="1"/>
    <col min="2" max="2" width="32.57421875" style="1" customWidth="1"/>
    <col min="3" max="3" width="19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6" t="s">
        <v>83</v>
      </c>
    </row>
    <row r="2" spans="1:2" ht="19.2" customHeight="1">
      <c r="A2" s="7" t="s">
        <v>157</v>
      </c>
      <c r="B2" s="7" t="s">
        <v>82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0.2" customHeight="1">
      <c r="A8" s="16" t="s">
        <v>386</v>
      </c>
      <c r="B8" s="48" t="s">
        <v>654</v>
      </c>
      <c r="C8" s="16" t="s">
        <v>298</v>
      </c>
      <c r="D8" s="16">
        <v>79</v>
      </c>
      <c r="E8" s="48" t="s">
        <v>492</v>
      </c>
      <c r="F8" s="16">
        <v>1</v>
      </c>
      <c r="G8" s="26">
        <f>'Przykładowe materiały - ceny'!E60</f>
        <v>770.4</v>
      </c>
      <c r="H8" s="26">
        <f>(F8/D8)*G8</f>
        <v>9.751898734177214</v>
      </c>
    </row>
    <row r="9" spans="1:8" s="13" customFormat="1" ht="41.4" customHeight="1">
      <c r="A9" s="16" t="s">
        <v>467</v>
      </c>
      <c r="B9" s="48" t="s">
        <v>656</v>
      </c>
      <c r="C9" s="16" t="s">
        <v>301</v>
      </c>
      <c r="D9" s="16">
        <v>300</v>
      </c>
      <c r="E9" s="48" t="s">
        <v>494</v>
      </c>
      <c r="F9" s="16">
        <v>4</v>
      </c>
      <c r="G9" s="26">
        <f>'Przykładowe materiały - ceny'!E169</f>
        <v>423.72</v>
      </c>
      <c r="H9" s="26">
        <f aca="true" t="shared" si="0" ref="H9:H21">(F9/D9)*G9</f>
        <v>5.6496</v>
      </c>
    </row>
    <row r="10" spans="1:8" s="13" customFormat="1" ht="63" customHeight="1">
      <c r="A10" s="16" t="s">
        <v>400</v>
      </c>
      <c r="B10" s="48" t="s">
        <v>638</v>
      </c>
      <c r="C10" s="16" t="s">
        <v>299</v>
      </c>
      <c r="D10" s="16">
        <v>2850</v>
      </c>
      <c r="E10" s="48" t="s">
        <v>494</v>
      </c>
      <c r="F10" s="16">
        <v>3</v>
      </c>
      <c r="G10" s="26">
        <f>'Przykładowe materiały - ceny'!E71</f>
        <v>1284</v>
      </c>
      <c r="H10" s="26">
        <f t="shared" si="0"/>
        <v>1.351578947368421</v>
      </c>
    </row>
    <row r="11" spans="1:8" s="13" customFormat="1" ht="38.4" customHeight="1">
      <c r="A11" s="16" t="s">
        <v>622</v>
      </c>
      <c r="B11" s="48" t="s">
        <v>670</v>
      </c>
      <c r="C11" s="16" t="s">
        <v>300</v>
      </c>
      <c r="D11" s="16">
        <v>9700</v>
      </c>
      <c r="E11" s="45" t="s">
        <v>494</v>
      </c>
      <c r="F11" s="16">
        <v>1</v>
      </c>
      <c r="G11" s="26">
        <f>'Przykładowe materiały - ceny'!E129</f>
        <v>165.315</v>
      </c>
      <c r="H11" s="26">
        <f t="shared" si="0"/>
        <v>0.01704278350515464</v>
      </c>
    </row>
    <row r="12" spans="1:8" s="13" customFormat="1" ht="36" customHeight="1">
      <c r="A12" s="16" t="s">
        <v>623</v>
      </c>
      <c r="B12" s="48" t="s">
        <v>671</v>
      </c>
      <c r="C12" s="16" t="s">
        <v>300</v>
      </c>
      <c r="D12" s="16">
        <v>9700</v>
      </c>
      <c r="E12" s="45" t="s">
        <v>494</v>
      </c>
      <c r="F12" s="16">
        <v>38</v>
      </c>
      <c r="G12" s="26">
        <f>'Przykładowe materiały - ceny'!E130</f>
        <v>165.315</v>
      </c>
      <c r="H12" s="26">
        <f t="shared" si="0"/>
        <v>0.6476257731958762</v>
      </c>
    </row>
    <row r="13" spans="1:8" s="13" customFormat="1" ht="37.8" customHeight="1">
      <c r="A13" s="16" t="s">
        <v>624</v>
      </c>
      <c r="B13" s="48" t="s">
        <v>672</v>
      </c>
      <c r="C13" s="16" t="s">
        <v>300</v>
      </c>
      <c r="D13" s="16">
        <v>9700</v>
      </c>
      <c r="E13" s="45" t="s">
        <v>494</v>
      </c>
      <c r="F13" s="16">
        <v>9</v>
      </c>
      <c r="G13" s="26">
        <f>'Przykładowe materiały - ceny'!E131</f>
        <v>165.315</v>
      </c>
      <c r="H13" s="26">
        <f t="shared" si="0"/>
        <v>0.15338505154639176</v>
      </c>
    </row>
    <row r="14" spans="1:8" s="13" customFormat="1" ht="39" customHeight="1">
      <c r="A14" s="16" t="s">
        <v>625</v>
      </c>
      <c r="B14" s="48" t="s">
        <v>673</v>
      </c>
      <c r="C14" s="16" t="s">
        <v>300</v>
      </c>
      <c r="D14" s="16">
        <v>9700</v>
      </c>
      <c r="E14" s="45" t="s">
        <v>494</v>
      </c>
      <c r="F14" s="16">
        <v>6</v>
      </c>
      <c r="G14" s="26">
        <f>'Przykładowe materiały - ceny'!E132</f>
        <v>165.315</v>
      </c>
      <c r="H14" s="26">
        <f t="shared" si="0"/>
        <v>0.10225670103092782</v>
      </c>
    </row>
    <row r="15" spans="1:8" s="13" customFormat="1" ht="38.4" customHeight="1">
      <c r="A15" s="16" t="s">
        <v>626</v>
      </c>
      <c r="B15" s="48" t="s">
        <v>674</v>
      </c>
      <c r="C15" s="16" t="s">
        <v>300</v>
      </c>
      <c r="D15" s="16">
        <v>9700</v>
      </c>
      <c r="E15" s="45" t="s">
        <v>494</v>
      </c>
      <c r="F15" s="16">
        <v>18</v>
      </c>
      <c r="G15" s="26">
        <f>'Przykładowe materiały - ceny'!E133</f>
        <v>264.504</v>
      </c>
      <c r="H15" s="26">
        <f t="shared" si="0"/>
        <v>0.4908321649484536</v>
      </c>
    </row>
    <row r="16" spans="1:8" s="13" customFormat="1" ht="38.4" customHeight="1">
      <c r="A16" s="16" t="s">
        <v>627</v>
      </c>
      <c r="B16" s="48" t="s">
        <v>675</v>
      </c>
      <c r="C16" s="16" t="s">
        <v>300</v>
      </c>
      <c r="D16" s="16">
        <v>9700</v>
      </c>
      <c r="E16" s="45" t="s">
        <v>494</v>
      </c>
      <c r="F16" s="16">
        <v>5</v>
      </c>
      <c r="G16" s="26">
        <f>'Przykładowe materiały - ceny'!E134</f>
        <v>743.9175</v>
      </c>
      <c r="H16" s="26">
        <f t="shared" si="0"/>
        <v>0.3834626288659794</v>
      </c>
    </row>
    <row r="17" spans="1:8" s="13" customFormat="1" ht="42.6" customHeight="1">
      <c r="A17" s="16" t="s">
        <v>628</v>
      </c>
      <c r="B17" s="48" t="s">
        <v>676</v>
      </c>
      <c r="C17" s="16" t="s">
        <v>300</v>
      </c>
      <c r="D17" s="16">
        <v>9700</v>
      </c>
      <c r="E17" s="45" t="s">
        <v>494</v>
      </c>
      <c r="F17" s="16">
        <v>2</v>
      </c>
      <c r="G17" s="26">
        <f>'Przykładowe materiały - ceny'!E135</f>
        <v>363.69300000000004</v>
      </c>
      <c r="H17" s="26">
        <f t="shared" si="0"/>
        <v>0.07498824742268043</v>
      </c>
    </row>
    <row r="18" spans="1:8" s="13" customFormat="1" ht="39" customHeight="1">
      <c r="A18" s="16" t="s">
        <v>629</v>
      </c>
      <c r="B18" s="48" t="s">
        <v>677</v>
      </c>
      <c r="C18" s="16" t="s">
        <v>300</v>
      </c>
      <c r="D18" s="16">
        <v>9700</v>
      </c>
      <c r="E18" s="45" t="s">
        <v>494</v>
      </c>
      <c r="F18" s="16">
        <v>1</v>
      </c>
      <c r="G18" s="26">
        <f>'Przykładowe materiały - ceny'!E136</f>
        <v>66.126</v>
      </c>
      <c r="H18" s="26">
        <f t="shared" si="0"/>
        <v>0.0068171134020618565</v>
      </c>
    </row>
    <row r="19" spans="1:8" s="13" customFormat="1" ht="37.2" customHeight="1">
      <c r="A19" s="16" t="s">
        <v>630</v>
      </c>
      <c r="B19" s="48" t="s">
        <v>678</v>
      </c>
      <c r="C19" s="16" t="s">
        <v>300</v>
      </c>
      <c r="D19" s="16">
        <v>9700</v>
      </c>
      <c r="E19" s="45" t="s">
        <v>494</v>
      </c>
      <c r="F19" s="16">
        <v>12</v>
      </c>
      <c r="G19" s="26">
        <f>'Przykładowe materiały - ceny'!E137</f>
        <v>264.504</v>
      </c>
      <c r="H19" s="26">
        <f t="shared" si="0"/>
        <v>0.3272214432989691</v>
      </c>
    </row>
    <row r="20" spans="1:8" s="13" customFormat="1" ht="38.4" customHeight="1">
      <c r="A20" s="16" t="s">
        <v>631</v>
      </c>
      <c r="B20" s="48" t="s">
        <v>679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ceny'!E138</f>
        <v>414.67800000000005</v>
      </c>
      <c r="H20" s="26">
        <f t="shared" si="0"/>
        <v>0.08550061855670105</v>
      </c>
    </row>
    <row r="21" spans="1:8" s="13" customFormat="1" ht="41.4" customHeight="1">
      <c r="A21" s="16" t="s">
        <v>632</v>
      </c>
      <c r="B21" s="48" t="s">
        <v>680</v>
      </c>
      <c r="C21" s="16" t="s">
        <v>300</v>
      </c>
      <c r="D21" s="16">
        <v>9700</v>
      </c>
      <c r="E21" s="45" t="s">
        <v>494</v>
      </c>
      <c r="F21" s="16">
        <v>2</v>
      </c>
      <c r="G21" s="26">
        <f>'Przykładowe materiały - ceny'!E139</f>
        <v>414.67800000000005</v>
      </c>
      <c r="H21" s="26">
        <f t="shared" si="0"/>
        <v>0.08550061855670105</v>
      </c>
    </row>
    <row r="22" spans="1:8" s="13" customFormat="1" ht="31.8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24.6" customHeight="1">
      <c r="A23" s="22" t="s">
        <v>178</v>
      </c>
      <c r="B23" s="23"/>
      <c r="C23" s="23"/>
      <c r="D23" s="23"/>
      <c r="E23" s="23"/>
      <c r="F23" s="23"/>
      <c r="G23" s="23"/>
      <c r="H23" s="36">
        <f>SUM(H8:H22)</f>
        <v>19.321734860161243</v>
      </c>
    </row>
    <row r="32" ht="15">
      <c r="A32" s="7" t="s">
        <v>159</v>
      </c>
    </row>
    <row r="33" spans="1:3" ht="18.6" customHeight="1">
      <c r="A33" s="7" t="s">
        <v>182</v>
      </c>
      <c r="B33" s="21" t="s">
        <v>180</v>
      </c>
      <c r="C33" s="21" t="s">
        <v>181</v>
      </c>
    </row>
    <row r="34" spans="1:3" ht="18.6" customHeight="1">
      <c r="A34" s="8" t="s">
        <v>160</v>
      </c>
      <c r="B34" s="9">
        <f>'Przykładowe stawki wynagrodzeń'!E12</f>
        <v>46.195639765624996</v>
      </c>
      <c r="C34" s="9">
        <f>B34/60</f>
        <v>0.7699273294270833</v>
      </c>
    </row>
    <row r="35" spans="1:3" ht="18.6" customHeight="1">
      <c r="A35" s="10" t="s">
        <v>161</v>
      </c>
      <c r="B35" s="11">
        <f>'Przykładowe stawki wynagrodzeń'!E16</f>
        <v>34.545742080208335</v>
      </c>
      <c r="C35" s="11">
        <f aca="true" t="shared" si="1" ref="C35:C36">B35/60</f>
        <v>0.5757623680034722</v>
      </c>
    </row>
    <row r="36" spans="1:3" ht="18.6" customHeight="1">
      <c r="A36" s="8" t="s">
        <v>162</v>
      </c>
      <c r="B36" s="11">
        <f>'Przykładowe stawki wynagrodzeń'!E19</f>
        <v>26.306730143750002</v>
      </c>
      <c r="C36" s="11">
        <f t="shared" si="1"/>
        <v>0.43844550239583335</v>
      </c>
    </row>
    <row r="37" spans="1:3" ht="28.2" customHeight="1">
      <c r="A37" s="10" t="s">
        <v>198</v>
      </c>
      <c r="B37" s="11">
        <f>'Przykładowe stawki wynagrodzeń'!E17</f>
        <v>43.283165344270834</v>
      </c>
      <c r="C37" s="11">
        <f>B37/60</f>
        <v>0.7213860890711806</v>
      </c>
    </row>
    <row r="38" ht="25.8" customHeight="1"/>
    <row r="39" spans="1:7" ht="21" customHeight="1">
      <c r="A39" s="130" t="s">
        <v>304</v>
      </c>
      <c r="B39" s="131"/>
      <c r="C39" s="131"/>
      <c r="D39" s="131"/>
      <c r="E39" s="131"/>
      <c r="F39" s="131"/>
      <c r="G39" s="34"/>
    </row>
    <row r="40" spans="1:7" ht="21" customHeight="1">
      <c r="A40" s="127" t="s">
        <v>285</v>
      </c>
      <c r="B40" s="127"/>
      <c r="C40" s="127"/>
      <c r="D40" s="127"/>
      <c r="E40" s="34"/>
      <c r="F40" s="34"/>
      <c r="G40" s="34"/>
    </row>
    <row r="41" spans="1:7" s="13" customFormat="1" ht="42" customHeight="1">
      <c r="A41" s="15" t="s">
        <v>197</v>
      </c>
      <c r="B41" s="15" t="s">
        <v>166</v>
      </c>
      <c r="C41" s="15" t="s">
        <v>167</v>
      </c>
      <c r="D41" s="15" t="s">
        <v>168</v>
      </c>
      <c r="E41" s="15" t="s">
        <v>169</v>
      </c>
      <c r="F41" s="15" t="s">
        <v>170</v>
      </c>
      <c r="G41" s="15" t="s">
        <v>171</v>
      </c>
    </row>
    <row r="42" spans="1:7" s="13" customFormat="1" ht="15" customHeight="1">
      <c r="A42" s="29"/>
      <c r="B42" s="5" t="s">
        <v>172</v>
      </c>
      <c r="C42" s="5" t="s">
        <v>173</v>
      </c>
      <c r="D42" s="5" t="s">
        <v>174</v>
      </c>
      <c r="E42" s="5" t="s">
        <v>175</v>
      </c>
      <c r="F42" s="5" t="s">
        <v>176</v>
      </c>
      <c r="G42" s="30" t="s">
        <v>177</v>
      </c>
    </row>
    <row r="43" spans="1:7" s="13" customFormat="1" ht="29.4" customHeight="1">
      <c r="A43" s="125" t="s">
        <v>284</v>
      </c>
      <c r="B43" s="25" t="str">
        <f>A35</f>
        <v>starszy technik diagnostyki laboratoryjnej</v>
      </c>
      <c r="C43" s="32">
        <v>45</v>
      </c>
      <c r="D43" s="17" t="s">
        <v>179</v>
      </c>
      <c r="E43" s="32">
        <v>10</v>
      </c>
      <c r="F43" s="27">
        <f>C35</f>
        <v>0.5757623680034722</v>
      </c>
      <c r="G43" s="27">
        <f>(E43/C43)*F43</f>
        <v>0.1279471928896605</v>
      </c>
    </row>
    <row r="44" spans="1:7" s="13" customFormat="1" ht="29.4" customHeight="1">
      <c r="A44" s="126"/>
      <c r="B44" s="25" t="str">
        <f>A36</f>
        <v>pomoc laboratoryjna</v>
      </c>
      <c r="C44" s="32">
        <v>45</v>
      </c>
      <c r="D44" s="17" t="s">
        <v>179</v>
      </c>
      <c r="E44" s="32">
        <v>10</v>
      </c>
      <c r="F44" s="27">
        <f>C36</f>
        <v>0.43844550239583335</v>
      </c>
      <c r="G44" s="27">
        <f>(E44/C44)*F44</f>
        <v>0.09743233386574074</v>
      </c>
    </row>
    <row r="45" spans="1:7" s="13" customFormat="1" ht="78" customHeight="1">
      <c r="A45" s="33" t="s">
        <v>283</v>
      </c>
      <c r="B45" s="17" t="str">
        <f>A35</f>
        <v>starszy technik diagnostyki laboratoryjnej</v>
      </c>
      <c r="C45" s="16">
        <v>150</v>
      </c>
      <c r="D45" s="17" t="s">
        <v>179</v>
      </c>
      <c r="E45" s="16">
        <v>120</v>
      </c>
      <c r="F45" s="26">
        <f>C35</f>
        <v>0.5757623680034722</v>
      </c>
      <c r="G45" s="26">
        <f>(E45/C45)*F45</f>
        <v>0.46060989440277783</v>
      </c>
    </row>
    <row r="46" spans="1:7" s="13" customFormat="1" ht="22.95" customHeight="1">
      <c r="A46" s="24" t="s">
        <v>192</v>
      </c>
      <c r="B46" s="17" t="str">
        <f>A34</f>
        <v>diagnosta laboratoryjny</v>
      </c>
      <c r="C46" s="16">
        <v>13</v>
      </c>
      <c r="D46" s="17" t="s">
        <v>179</v>
      </c>
      <c r="E46" s="16">
        <v>40</v>
      </c>
      <c r="F46" s="26">
        <f>C34</f>
        <v>0.7699273294270833</v>
      </c>
      <c r="G46" s="26">
        <f aca="true" t="shared" si="2" ref="G46:G54">(E46/C46)*F46</f>
        <v>2.3690071674679487</v>
      </c>
    </row>
    <row r="47" spans="1:7" s="13" customFormat="1" ht="22.95" customHeight="1">
      <c r="A47" s="132" t="s">
        <v>286</v>
      </c>
      <c r="B47" s="17" t="str">
        <f>A34</f>
        <v>diagnosta laboratoryjny</v>
      </c>
      <c r="C47" s="16">
        <v>45</v>
      </c>
      <c r="D47" s="17" t="s">
        <v>179</v>
      </c>
      <c r="E47" s="16">
        <v>10</v>
      </c>
      <c r="F47" s="26">
        <f>C34</f>
        <v>0.7699273294270833</v>
      </c>
      <c r="G47" s="26">
        <f t="shared" si="2"/>
        <v>0.1710949620949074</v>
      </c>
    </row>
    <row r="48" spans="1:7" s="13" customFormat="1" ht="28.2" customHeight="1">
      <c r="A48" s="126"/>
      <c r="B48" s="17" t="str">
        <f>A35</f>
        <v>starszy technik diagnostyki laboratoryjnej</v>
      </c>
      <c r="C48" s="16">
        <v>45</v>
      </c>
      <c r="D48" s="17" t="s">
        <v>179</v>
      </c>
      <c r="E48" s="16">
        <v>10</v>
      </c>
      <c r="F48" s="26">
        <f>C35</f>
        <v>0.5757623680034722</v>
      </c>
      <c r="G48" s="26">
        <f t="shared" si="2"/>
        <v>0.1279471928896605</v>
      </c>
    </row>
    <row r="49" spans="1:7" s="13" customFormat="1" ht="22.95" customHeight="1">
      <c r="A49" s="24" t="s">
        <v>287</v>
      </c>
      <c r="B49" s="17" t="str">
        <f>A34</f>
        <v>diagnosta laboratoryjny</v>
      </c>
      <c r="C49" s="16">
        <v>13</v>
      </c>
      <c r="D49" s="17" t="s">
        <v>179</v>
      </c>
      <c r="E49" s="16">
        <v>20</v>
      </c>
      <c r="F49" s="26">
        <f>C34</f>
        <v>0.7699273294270833</v>
      </c>
      <c r="G49" s="26">
        <f t="shared" si="2"/>
        <v>1.1845035837339744</v>
      </c>
    </row>
    <row r="50" spans="1:7" s="13" customFormat="1" ht="30.6" customHeight="1">
      <c r="A50" s="125" t="s">
        <v>288</v>
      </c>
      <c r="B50" s="17" t="str">
        <f>A35</f>
        <v>starszy technik diagnostyki laboratoryjnej</v>
      </c>
      <c r="C50" s="16">
        <v>45</v>
      </c>
      <c r="D50" s="17" t="s">
        <v>179</v>
      </c>
      <c r="E50" s="16">
        <v>15</v>
      </c>
      <c r="F50" s="26">
        <f>C35</f>
        <v>0.5757623680034722</v>
      </c>
      <c r="G50" s="26">
        <f t="shared" si="2"/>
        <v>0.19192078933449075</v>
      </c>
    </row>
    <row r="51" spans="1:7" s="13" customFormat="1" ht="30.6" customHeight="1">
      <c r="A51" s="126"/>
      <c r="B51" s="17" t="str">
        <f>A36</f>
        <v>pomoc laboratoryjna</v>
      </c>
      <c r="C51" s="16">
        <v>45</v>
      </c>
      <c r="D51" s="17" t="s">
        <v>179</v>
      </c>
      <c r="E51" s="16">
        <v>15</v>
      </c>
      <c r="F51" s="26">
        <f>C36</f>
        <v>0.43844550239583335</v>
      </c>
      <c r="G51" s="26">
        <f t="shared" si="2"/>
        <v>0.1461485007986111</v>
      </c>
    </row>
    <row r="52" spans="1:7" s="13" customFormat="1" ht="48" customHeight="1">
      <c r="A52" s="37" t="s">
        <v>289</v>
      </c>
      <c r="B52" s="17" t="str">
        <f>A37</f>
        <v>średnia stawka; diagnosta laboratoryjny/technik diagnostyki laboratoryjnej</v>
      </c>
      <c r="C52" s="16">
        <v>225</v>
      </c>
      <c r="D52" s="17" t="s">
        <v>179</v>
      </c>
      <c r="E52" s="16">
        <v>45</v>
      </c>
      <c r="F52" s="26">
        <f>C37</f>
        <v>0.7213860890711806</v>
      </c>
      <c r="G52" s="26">
        <f t="shared" si="2"/>
        <v>0.14427721781423614</v>
      </c>
    </row>
    <row r="53" spans="1:7" s="13" customFormat="1" ht="48.6" customHeight="1">
      <c r="A53" s="37" t="s">
        <v>302</v>
      </c>
      <c r="B53" s="17" t="str">
        <f>A37</f>
        <v>średnia stawka; diagnosta laboratoryjny/technik diagnostyki laboratoryjnej</v>
      </c>
      <c r="C53" s="16">
        <v>225</v>
      </c>
      <c r="D53" s="17" t="s">
        <v>179</v>
      </c>
      <c r="E53" s="16">
        <v>60</v>
      </c>
      <c r="F53" s="26">
        <f>C37</f>
        <v>0.7213860890711806</v>
      </c>
      <c r="G53" s="26">
        <f t="shared" si="2"/>
        <v>0.19236962375231484</v>
      </c>
    </row>
    <row r="54" spans="1:7" s="13" customFormat="1" ht="63.6" customHeight="1">
      <c r="A54" s="37" t="s">
        <v>303</v>
      </c>
      <c r="B54" s="17" t="str">
        <f>A37</f>
        <v>średnia stawka; diagnosta laboratoryjny/technik diagnostyki laboratoryjnej</v>
      </c>
      <c r="C54" s="16">
        <v>225</v>
      </c>
      <c r="D54" s="17" t="s">
        <v>179</v>
      </c>
      <c r="E54" s="16">
        <v>25</v>
      </c>
      <c r="F54" s="26">
        <f>C37</f>
        <v>0.7213860890711806</v>
      </c>
      <c r="G54" s="26">
        <f t="shared" si="2"/>
        <v>0.08015400989679784</v>
      </c>
    </row>
    <row r="55" spans="1:7" s="14" customFormat="1" ht="27.6" customHeight="1">
      <c r="A55" s="128" t="s">
        <v>178</v>
      </c>
      <c r="B55" s="129"/>
      <c r="C55" s="129"/>
      <c r="D55" s="129"/>
      <c r="E55" s="129"/>
      <c r="F55" s="129"/>
      <c r="G55" s="35">
        <f>SUM(G43:G54)</f>
        <v>5.29341246894112</v>
      </c>
    </row>
    <row r="58" spans="1:3" ht="27" customHeight="1">
      <c r="A58" s="134" t="s">
        <v>164</v>
      </c>
      <c r="B58" s="134"/>
      <c r="C58" s="18">
        <f>H23</f>
        <v>19.321734860161243</v>
      </c>
    </row>
    <row r="59" spans="1:3" ht="27" customHeight="1">
      <c r="A59" s="133" t="s">
        <v>165</v>
      </c>
      <c r="B59" s="133"/>
      <c r="C59" s="19">
        <f>G55</f>
        <v>5.29341246894112</v>
      </c>
    </row>
    <row r="60" spans="1:3" s="7" customFormat="1" ht="27" customHeight="1">
      <c r="A60" s="122" t="s">
        <v>163</v>
      </c>
      <c r="B60" s="122"/>
      <c r="C60" s="28">
        <f>SUM(C58:C59)</f>
        <v>24.615147329102363</v>
      </c>
    </row>
  </sheetData>
  <mergeCells count="9">
    <mergeCell ref="A40:D40"/>
    <mergeCell ref="A47:A48"/>
    <mergeCell ref="A39:F39"/>
    <mergeCell ref="A55:F55"/>
    <mergeCell ref="A60:B60"/>
    <mergeCell ref="A59:B59"/>
    <mergeCell ref="A58:B58"/>
    <mergeCell ref="A43:A44"/>
    <mergeCell ref="A50:A5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23288-0A71-467C-ABC7-E9D7D338E9FA}">
  <dimension ref="A1:H60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27.00390625" style="1" customWidth="1"/>
    <col min="3" max="3" width="18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12" t="s">
        <v>85</v>
      </c>
    </row>
    <row r="2" spans="1:2" ht="19.2" customHeight="1">
      <c r="A2" s="7" t="s">
        <v>157</v>
      </c>
      <c r="B2" s="7" t="s">
        <v>84</v>
      </c>
    </row>
    <row r="4" ht="15">
      <c r="A4" s="7" t="s">
        <v>158</v>
      </c>
    </row>
    <row r="6" spans="1:8" s="13" customFormat="1" ht="7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3.2" customHeight="1">
      <c r="A8" s="4" t="s">
        <v>346</v>
      </c>
      <c r="B8" s="4" t="s">
        <v>520</v>
      </c>
      <c r="C8" s="4" t="s">
        <v>298</v>
      </c>
      <c r="D8" s="16">
        <v>150</v>
      </c>
      <c r="E8" s="37" t="s">
        <v>492</v>
      </c>
      <c r="F8" s="16">
        <v>1</v>
      </c>
      <c r="G8" s="26">
        <f>'Przykładowe materiały - ceny'!E20</f>
        <v>3379.4300000000003</v>
      </c>
      <c r="H8" s="26">
        <f>(F8/D8)*G8</f>
        <v>22.529533333333337</v>
      </c>
    </row>
    <row r="9" spans="1:8" s="13" customFormat="1" ht="39.6" customHeight="1">
      <c r="A9" s="16" t="s">
        <v>409</v>
      </c>
      <c r="B9" s="41" t="s">
        <v>521</v>
      </c>
      <c r="C9" s="16" t="s">
        <v>299</v>
      </c>
      <c r="D9" s="16">
        <v>150</v>
      </c>
      <c r="E9" s="37" t="s">
        <v>494</v>
      </c>
      <c r="F9" s="16">
        <v>2</v>
      </c>
      <c r="G9" s="26">
        <f>'Przykładowe materiały - ceny'!E80</f>
        <v>288.1425</v>
      </c>
      <c r="H9" s="26">
        <f aca="true" t="shared" si="0" ref="H9:H18">(F9/D9)*G9</f>
        <v>3.8419</v>
      </c>
    </row>
    <row r="10" spans="1:8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t="shared" si="0"/>
        <v>0.73827825</v>
      </c>
    </row>
    <row r="11" spans="1:8" s="13" customFormat="1" ht="28.2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8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8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2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30.6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27.713690017619054</v>
      </c>
    </row>
    <row r="29" ht="15">
      <c r="A29" s="7" t="s">
        <v>159</v>
      </c>
    </row>
    <row r="30" spans="1:3" ht="18.6" customHeight="1">
      <c r="A30" s="7" t="s">
        <v>182</v>
      </c>
      <c r="B30" s="21" t="s">
        <v>180</v>
      </c>
      <c r="C30" s="21" t="s">
        <v>181</v>
      </c>
    </row>
    <row r="31" spans="1:3" ht="18.6" customHeight="1">
      <c r="A31" s="8" t="s">
        <v>160</v>
      </c>
      <c r="B31" s="9">
        <f>'Przykładowe stawki wynagrodzeń'!E12</f>
        <v>46.195639765624996</v>
      </c>
      <c r="C31" s="9">
        <f>B31/60</f>
        <v>0.7699273294270833</v>
      </c>
    </row>
    <row r="32" spans="1:3" ht="18.6" customHeight="1">
      <c r="A32" s="10" t="s">
        <v>161</v>
      </c>
      <c r="B32" s="11">
        <f>'Przykładowe stawki wynagrodzeń'!E16</f>
        <v>34.545742080208335</v>
      </c>
      <c r="C32" s="11">
        <f aca="true" t="shared" si="1" ref="C32:C33">B32/60</f>
        <v>0.5757623680034722</v>
      </c>
    </row>
    <row r="33" spans="1:3" ht="18.6" customHeight="1">
      <c r="A33" s="8" t="s">
        <v>162</v>
      </c>
      <c r="B33" s="11">
        <f>'Przykładowe stawki wynagrodzeń'!E19</f>
        <v>26.306730143750002</v>
      </c>
      <c r="C33" s="11">
        <f t="shared" si="1"/>
        <v>0.43844550239583335</v>
      </c>
    </row>
    <row r="34" spans="1:3" ht="28.2" customHeight="1">
      <c r="A34" s="10" t="s">
        <v>198</v>
      </c>
      <c r="B34" s="11">
        <f>'Przykładowe stawki wynagrodzeń'!E17</f>
        <v>43.283165344270834</v>
      </c>
      <c r="C34" s="11">
        <f>B34/60</f>
        <v>0.7213860890711806</v>
      </c>
    </row>
    <row r="35" ht="25.8" customHeight="1"/>
    <row r="36" spans="1:7" ht="21" customHeight="1">
      <c r="A36" s="130" t="s">
        <v>316</v>
      </c>
      <c r="B36" s="131"/>
      <c r="C36" s="131"/>
      <c r="D36" s="131"/>
      <c r="E36" s="131"/>
      <c r="F36" s="131"/>
      <c r="G36" s="34"/>
    </row>
    <row r="37" spans="1:7" ht="21" customHeight="1">
      <c r="A37" s="127" t="s">
        <v>313</v>
      </c>
      <c r="B37" s="127"/>
      <c r="C37" s="127"/>
      <c r="D37" s="127"/>
      <c r="E37" s="34"/>
      <c r="F37" s="34"/>
      <c r="G37" s="34"/>
    </row>
    <row r="38" spans="1:7" s="13" customFormat="1" ht="42" customHeight="1">
      <c r="A38" s="15" t="s">
        <v>197</v>
      </c>
      <c r="B38" s="15" t="s">
        <v>166</v>
      </c>
      <c r="C38" s="15" t="s">
        <v>167</v>
      </c>
      <c r="D38" s="15" t="s">
        <v>168</v>
      </c>
      <c r="E38" s="15" t="s">
        <v>169</v>
      </c>
      <c r="F38" s="15" t="s">
        <v>170</v>
      </c>
      <c r="G38" s="15" t="s">
        <v>171</v>
      </c>
    </row>
    <row r="39" spans="1:7" s="13" customFormat="1" ht="15" customHeight="1">
      <c r="A39" s="29"/>
      <c r="B39" s="5" t="s">
        <v>172</v>
      </c>
      <c r="C39" s="5" t="s">
        <v>173</v>
      </c>
      <c r="D39" s="5" t="s">
        <v>174</v>
      </c>
      <c r="E39" s="5" t="s">
        <v>175</v>
      </c>
      <c r="F39" s="5" t="s">
        <v>176</v>
      </c>
      <c r="G39" s="30" t="s">
        <v>177</v>
      </c>
    </row>
    <row r="40" spans="1:7" s="13" customFormat="1" ht="29.4" customHeight="1">
      <c r="A40" s="125" t="s">
        <v>284</v>
      </c>
      <c r="B40" s="25" t="str">
        <f>A32</f>
        <v>starszy technik diagnostyki laboratoryjnej</v>
      </c>
      <c r="C40" s="32">
        <v>45</v>
      </c>
      <c r="D40" s="17" t="s">
        <v>179</v>
      </c>
      <c r="E40" s="32">
        <v>10</v>
      </c>
      <c r="F40" s="27">
        <f>C32</f>
        <v>0.5757623680034722</v>
      </c>
      <c r="G40" s="27">
        <f>(E40/C40)*F40</f>
        <v>0.1279471928896605</v>
      </c>
    </row>
    <row r="41" spans="1:7" s="13" customFormat="1" ht="29.4" customHeight="1">
      <c r="A41" s="137"/>
      <c r="B41" s="25" t="str">
        <f>A33</f>
        <v>pomoc laboratoryjna</v>
      </c>
      <c r="C41" s="32">
        <v>45</v>
      </c>
      <c r="D41" s="17" t="s">
        <v>179</v>
      </c>
      <c r="E41" s="32">
        <v>10</v>
      </c>
      <c r="F41" s="27">
        <f>C33</f>
        <v>0.43844550239583335</v>
      </c>
      <c r="G41" s="27">
        <f>(E41/C41)*F41</f>
        <v>0.09743233386574074</v>
      </c>
    </row>
    <row r="42" spans="1:7" s="13" customFormat="1" ht="78" customHeight="1">
      <c r="A42" s="33" t="s">
        <v>283</v>
      </c>
      <c r="B42" s="17" t="str">
        <f>A32</f>
        <v>starszy technik diagnostyki laboratoryjnej</v>
      </c>
      <c r="C42" s="16">
        <v>150</v>
      </c>
      <c r="D42" s="17" t="s">
        <v>179</v>
      </c>
      <c r="E42" s="16">
        <v>120</v>
      </c>
      <c r="F42" s="26">
        <f>C32</f>
        <v>0.5757623680034722</v>
      </c>
      <c r="G42" s="26">
        <f>(E42/C42)*F42</f>
        <v>0.46060989440277783</v>
      </c>
    </row>
    <row r="43" spans="1:7" s="13" customFormat="1" ht="22.95" customHeight="1">
      <c r="A43" s="24" t="s">
        <v>192</v>
      </c>
      <c r="B43" s="17" t="str">
        <f>A31</f>
        <v>diagnosta laboratoryjny</v>
      </c>
      <c r="C43" s="16">
        <v>25</v>
      </c>
      <c r="D43" s="17" t="s">
        <v>179</v>
      </c>
      <c r="E43" s="16">
        <v>65</v>
      </c>
      <c r="F43" s="26">
        <f>C31</f>
        <v>0.7699273294270833</v>
      </c>
      <c r="G43" s="26">
        <f aca="true" t="shared" si="2" ref="G43:G53">(E43/C43)*F43</f>
        <v>2.001811056510417</v>
      </c>
    </row>
    <row r="44" spans="1:7" s="13" customFormat="1" ht="22.95" customHeight="1">
      <c r="A44" s="132" t="s">
        <v>286</v>
      </c>
      <c r="B44" s="17" t="str">
        <f>A31</f>
        <v>diagnosta laboratoryjny</v>
      </c>
      <c r="C44" s="16">
        <v>45</v>
      </c>
      <c r="D44" s="17" t="s">
        <v>179</v>
      </c>
      <c r="E44" s="16">
        <v>10</v>
      </c>
      <c r="F44" s="26">
        <f>C31</f>
        <v>0.7699273294270833</v>
      </c>
      <c r="G44" s="26">
        <f t="shared" si="2"/>
        <v>0.1710949620949074</v>
      </c>
    </row>
    <row r="45" spans="1:7" s="13" customFormat="1" ht="28.2" customHeight="1">
      <c r="A45" s="126"/>
      <c r="B45" s="17" t="str">
        <f>A32</f>
        <v>starszy technik diagnostyki laboratoryjnej</v>
      </c>
      <c r="C45" s="16">
        <v>45</v>
      </c>
      <c r="D45" s="17" t="s">
        <v>179</v>
      </c>
      <c r="E45" s="16">
        <v>10</v>
      </c>
      <c r="F45" s="26">
        <f>C32</f>
        <v>0.5757623680034722</v>
      </c>
      <c r="G45" s="26">
        <f t="shared" si="2"/>
        <v>0.1279471928896605</v>
      </c>
    </row>
    <row r="46" spans="1:7" s="13" customFormat="1" ht="22.95" customHeight="1">
      <c r="A46" s="24" t="s">
        <v>287</v>
      </c>
      <c r="B46" s="17" t="str">
        <f>A31</f>
        <v>diagnosta laboratoryjny</v>
      </c>
      <c r="C46" s="16">
        <v>25</v>
      </c>
      <c r="D46" s="17" t="s">
        <v>179</v>
      </c>
      <c r="E46" s="16">
        <v>25</v>
      </c>
      <c r="F46" s="26">
        <f>C31</f>
        <v>0.7699273294270833</v>
      </c>
      <c r="G46" s="26">
        <f t="shared" si="2"/>
        <v>0.7699273294270833</v>
      </c>
    </row>
    <row r="47" spans="1:7" s="13" customFormat="1" ht="30.6" customHeight="1">
      <c r="A47" s="125" t="s">
        <v>288</v>
      </c>
      <c r="B47" s="17" t="str">
        <f>A32</f>
        <v>starszy technik diagnostyki laboratoryjnej</v>
      </c>
      <c r="C47" s="16">
        <v>45</v>
      </c>
      <c r="D47" s="17" t="s">
        <v>179</v>
      </c>
      <c r="E47" s="16">
        <v>15</v>
      </c>
      <c r="F47" s="26">
        <f>C32</f>
        <v>0.5757623680034722</v>
      </c>
      <c r="G47" s="26">
        <f t="shared" si="2"/>
        <v>0.19192078933449075</v>
      </c>
    </row>
    <row r="48" spans="1:7" s="13" customFormat="1" ht="30.6" customHeight="1">
      <c r="A48" s="137"/>
      <c r="B48" s="17" t="str">
        <f>A33</f>
        <v>pomoc laboratoryjna</v>
      </c>
      <c r="C48" s="16">
        <v>45</v>
      </c>
      <c r="D48" s="17" t="s">
        <v>179</v>
      </c>
      <c r="E48" s="16">
        <v>15</v>
      </c>
      <c r="F48" s="26">
        <f>C33</f>
        <v>0.43844550239583335</v>
      </c>
      <c r="G48" s="26">
        <f t="shared" si="2"/>
        <v>0.1461485007986111</v>
      </c>
    </row>
    <row r="49" spans="1:7" s="13" customFormat="1" ht="48" customHeight="1">
      <c r="A49" s="37" t="s">
        <v>289</v>
      </c>
      <c r="B49" s="17" t="str">
        <f>A34</f>
        <v>średnia stawka; diagnosta laboratoryjny/technik diagnostyki laboratoryjnej</v>
      </c>
      <c r="C49" s="16">
        <v>225</v>
      </c>
      <c r="D49" s="17" t="s">
        <v>179</v>
      </c>
      <c r="E49" s="16">
        <v>45</v>
      </c>
      <c r="F49" s="26">
        <f>C34</f>
        <v>0.7213860890711806</v>
      </c>
      <c r="G49" s="26">
        <f t="shared" si="2"/>
        <v>0.14427721781423614</v>
      </c>
    </row>
    <row r="50" spans="1:7" s="13" customFormat="1" ht="48.6" customHeight="1">
      <c r="A50" s="37" t="s">
        <v>302</v>
      </c>
      <c r="B50" s="17" t="str">
        <f>A34</f>
        <v>średnia stawka; diagnosta laboratoryjny/technik diagnostyki laboratoryjnej</v>
      </c>
      <c r="C50" s="16">
        <v>225</v>
      </c>
      <c r="D50" s="17" t="s">
        <v>179</v>
      </c>
      <c r="E50" s="16">
        <v>60</v>
      </c>
      <c r="F50" s="26">
        <f>C34</f>
        <v>0.7213860890711806</v>
      </c>
      <c r="G50" s="26">
        <f t="shared" si="2"/>
        <v>0.19236962375231484</v>
      </c>
    </row>
    <row r="51" spans="1:7" s="13" customFormat="1" ht="63.6" customHeight="1">
      <c r="A51" s="37" t="s">
        <v>303</v>
      </c>
      <c r="B51" s="17" t="str">
        <f>A34</f>
        <v>średnia stawka; diagnosta laboratoryjny/technik diagnostyki laboratoryjnej</v>
      </c>
      <c r="C51" s="16">
        <v>225</v>
      </c>
      <c r="D51" s="17" t="s">
        <v>179</v>
      </c>
      <c r="E51" s="16">
        <v>25</v>
      </c>
      <c r="F51" s="26">
        <f>C34</f>
        <v>0.7213860890711806</v>
      </c>
      <c r="G51" s="26">
        <f t="shared" si="2"/>
        <v>0.08015400989679784</v>
      </c>
    </row>
    <row r="52" spans="1:7" s="13" customFormat="1" ht="63.6" customHeight="1">
      <c r="A52" s="37" t="s">
        <v>314</v>
      </c>
      <c r="B52" s="40" t="str">
        <f>A34</f>
        <v>średnia stawka; diagnosta laboratoryjny/technik diagnostyki laboratoryjnej</v>
      </c>
      <c r="C52" s="16">
        <v>900</v>
      </c>
      <c r="D52" s="17" t="s">
        <v>179</v>
      </c>
      <c r="E52" s="16">
        <v>60</v>
      </c>
      <c r="F52" s="26">
        <f>C34</f>
        <v>0.7213860890711806</v>
      </c>
      <c r="G52" s="26">
        <f t="shared" si="2"/>
        <v>0.04809240593807871</v>
      </c>
    </row>
    <row r="53" spans="1:7" s="13" customFormat="1" ht="63.6" customHeight="1">
      <c r="A53" s="37" t="s">
        <v>315</v>
      </c>
      <c r="B53" s="17" t="str">
        <f>A34</f>
        <v>średnia stawka; diagnosta laboratoryjny/technik diagnostyki laboratoryjnej</v>
      </c>
      <c r="C53" s="16">
        <v>900</v>
      </c>
      <c r="D53" s="17" t="s">
        <v>179</v>
      </c>
      <c r="E53" s="16">
        <v>35</v>
      </c>
      <c r="F53" s="26">
        <f>C34</f>
        <v>0.7213860890711806</v>
      </c>
      <c r="G53" s="26">
        <f t="shared" si="2"/>
        <v>0.028053903463879246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SUM(G40:G53)</f>
        <v>4.587786413078655</v>
      </c>
    </row>
    <row r="58" spans="1:3" ht="27" customHeight="1">
      <c r="A58" s="134" t="s">
        <v>164</v>
      </c>
      <c r="B58" s="134"/>
      <c r="C58" s="18">
        <f>H20</f>
        <v>27.713690017619054</v>
      </c>
    </row>
    <row r="59" spans="1:3" ht="27" customHeight="1">
      <c r="A59" s="133" t="s">
        <v>165</v>
      </c>
      <c r="B59" s="133"/>
      <c r="C59" s="19">
        <f>G54</f>
        <v>4.587786413078655</v>
      </c>
    </row>
    <row r="60" spans="1:3" s="7" customFormat="1" ht="27" customHeight="1">
      <c r="A60" s="122" t="s">
        <v>163</v>
      </c>
      <c r="B60" s="122"/>
      <c r="C60" s="28">
        <f>SUM(C58:C59)</f>
        <v>32.30147643069771</v>
      </c>
    </row>
  </sheetData>
  <mergeCells count="9">
    <mergeCell ref="A36:F36"/>
    <mergeCell ref="A54:F54"/>
    <mergeCell ref="A37:D37"/>
    <mergeCell ref="A44:A45"/>
    <mergeCell ref="A60:B60"/>
    <mergeCell ref="A59:B59"/>
    <mergeCell ref="A58:B58"/>
    <mergeCell ref="A40:A41"/>
    <mergeCell ref="A47:A4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A3474-EA3F-41F6-BE46-DBB9B3C44B0F}">
  <dimension ref="A1:H59"/>
  <sheetViews>
    <sheetView workbookViewId="0" topLeftCell="A1">
      <selection activeCell="D9" sqref="D9"/>
    </sheetView>
  </sheetViews>
  <sheetFormatPr defaultColWidth="9.140625" defaultRowHeight="15"/>
  <cols>
    <col min="1" max="1" width="41.28125" style="1" customWidth="1"/>
    <col min="2" max="2" width="30.7109375" style="1" customWidth="1"/>
    <col min="3" max="3" width="20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6" t="s">
        <v>87</v>
      </c>
    </row>
    <row r="2" spans="1:2" ht="19.2" customHeight="1">
      <c r="A2" s="7" t="s">
        <v>157</v>
      </c>
      <c r="B2" s="7" t="s">
        <v>86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3.2" customHeight="1">
      <c r="A8" s="4" t="s">
        <v>348</v>
      </c>
      <c r="B8" s="4" t="s">
        <v>522</v>
      </c>
      <c r="C8" s="4" t="s">
        <v>298</v>
      </c>
      <c r="D8" s="16">
        <v>173</v>
      </c>
      <c r="E8" s="37" t="s">
        <v>492</v>
      </c>
      <c r="F8" s="16">
        <v>1</v>
      </c>
      <c r="G8" s="26">
        <f>'Przykładowe materiały - ceny'!E22</f>
        <v>3893.4</v>
      </c>
      <c r="H8" s="26">
        <f>(F8/D8)*G8</f>
        <v>22.505202312138728</v>
      </c>
    </row>
    <row r="9" spans="1:8" s="13" customFormat="1" ht="39.6" customHeight="1">
      <c r="A9" s="16" t="s">
        <v>413</v>
      </c>
      <c r="B9" s="74" t="s">
        <v>868</v>
      </c>
      <c r="C9" s="16" t="s">
        <v>299</v>
      </c>
      <c r="D9" s="16">
        <v>350</v>
      </c>
      <c r="E9" s="37" t="s">
        <v>494</v>
      </c>
      <c r="F9" s="16">
        <v>3</v>
      </c>
      <c r="G9" s="26">
        <f>'Przykładowe materiały - ceny'!E84</f>
        <v>241.78220000000002</v>
      </c>
      <c r="H9" s="26">
        <f aca="true" t="shared" si="0" ref="H9:H18">(F9/D9)*G9</f>
        <v>2.0724188571428575</v>
      </c>
    </row>
    <row r="10" spans="1:8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t="shared" si="0"/>
        <v>0.73827825</v>
      </c>
    </row>
    <row r="11" spans="1:8" s="13" customFormat="1" ht="28.2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8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8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2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7.6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25.919877853567304</v>
      </c>
    </row>
    <row r="28" ht="15">
      <c r="A28" s="7" t="s">
        <v>159</v>
      </c>
    </row>
    <row r="29" spans="1:3" ht="18.6" customHeight="1">
      <c r="A29" s="7" t="s">
        <v>182</v>
      </c>
      <c r="B29" s="21" t="s">
        <v>180</v>
      </c>
      <c r="C29" s="21" t="s">
        <v>181</v>
      </c>
    </row>
    <row r="30" spans="1:3" ht="18.6" customHeight="1">
      <c r="A30" s="8" t="s">
        <v>160</v>
      </c>
      <c r="B30" s="9">
        <f>'Przykładowe stawki wynagrodzeń'!E12</f>
        <v>46.195639765624996</v>
      </c>
      <c r="C30" s="9">
        <f>B30/60</f>
        <v>0.7699273294270833</v>
      </c>
    </row>
    <row r="31" spans="1:3" ht="18.6" customHeight="1">
      <c r="A31" s="10" t="s">
        <v>161</v>
      </c>
      <c r="B31" s="11">
        <f>'Przykładowe stawki wynagrodzeń'!E16</f>
        <v>34.545742080208335</v>
      </c>
      <c r="C31" s="11">
        <f aca="true" t="shared" si="1" ref="C31:C32">B31/60</f>
        <v>0.5757623680034722</v>
      </c>
    </row>
    <row r="32" spans="1:3" ht="18.6" customHeight="1">
      <c r="A32" s="8" t="s">
        <v>162</v>
      </c>
      <c r="B32" s="11">
        <f>'Przykładowe stawki wynagrodzeń'!E19</f>
        <v>26.306730143750002</v>
      </c>
      <c r="C32" s="11">
        <f t="shared" si="1"/>
        <v>0.43844550239583335</v>
      </c>
    </row>
    <row r="33" spans="1:3" ht="28.2" customHeight="1">
      <c r="A33" s="10" t="s">
        <v>198</v>
      </c>
      <c r="B33" s="11">
        <f>'Przykładowe stawki wynagrodzeń'!E17</f>
        <v>43.283165344270834</v>
      </c>
      <c r="C33" s="11">
        <f>B33/60</f>
        <v>0.7213860890711806</v>
      </c>
    </row>
    <row r="34" ht="25.8" customHeight="1"/>
    <row r="35" spans="1:7" ht="21" customHeight="1">
      <c r="A35" s="130" t="s">
        <v>316</v>
      </c>
      <c r="B35" s="131"/>
      <c r="C35" s="131"/>
      <c r="D35" s="131"/>
      <c r="E35" s="131"/>
      <c r="F35" s="131"/>
      <c r="G35" s="34"/>
    </row>
    <row r="36" spans="1:7" ht="21" customHeight="1">
      <c r="A36" s="127" t="s">
        <v>313</v>
      </c>
      <c r="B36" s="127"/>
      <c r="C36" s="127"/>
      <c r="D36" s="127"/>
      <c r="E36" s="34"/>
      <c r="F36" s="34"/>
      <c r="G36" s="34"/>
    </row>
    <row r="37" spans="1:7" s="13" customFormat="1" ht="42" customHeight="1">
      <c r="A37" s="15" t="s">
        <v>197</v>
      </c>
      <c r="B37" s="15" t="s">
        <v>166</v>
      </c>
      <c r="C37" s="15" t="s">
        <v>167</v>
      </c>
      <c r="D37" s="15" t="s">
        <v>168</v>
      </c>
      <c r="E37" s="15" t="s">
        <v>169</v>
      </c>
      <c r="F37" s="15" t="s">
        <v>170</v>
      </c>
      <c r="G37" s="15" t="s">
        <v>171</v>
      </c>
    </row>
    <row r="38" spans="1:7" s="13" customFormat="1" ht="15" customHeight="1">
      <c r="A38" s="29"/>
      <c r="B38" s="5" t="s">
        <v>172</v>
      </c>
      <c r="C38" s="5" t="s">
        <v>173</v>
      </c>
      <c r="D38" s="5" t="s">
        <v>174</v>
      </c>
      <c r="E38" s="5" t="s">
        <v>175</v>
      </c>
      <c r="F38" s="5" t="s">
        <v>176</v>
      </c>
      <c r="G38" s="30" t="s">
        <v>177</v>
      </c>
    </row>
    <row r="39" spans="1:7" s="13" customFormat="1" ht="29.4" customHeight="1">
      <c r="A39" s="125" t="s">
        <v>284</v>
      </c>
      <c r="B39" s="25" t="str">
        <f>A31</f>
        <v>starszy technik diagnostyki laboratoryjnej</v>
      </c>
      <c r="C39" s="32">
        <v>45</v>
      </c>
      <c r="D39" s="17" t="s">
        <v>179</v>
      </c>
      <c r="E39" s="32">
        <v>10</v>
      </c>
      <c r="F39" s="27">
        <f>C31</f>
        <v>0.5757623680034722</v>
      </c>
      <c r="G39" s="27">
        <f>(E39/C39)*F39</f>
        <v>0.1279471928896605</v>
      </c>
    </row>
    <row r="40" spans="1:7" s="13" customFormat="1" ht="29.4" customHeight="1">
      <c r="A40" s="126"/>
      <c r="B40" s="25" t="str">
        <f>A32</f>
        <v>pomoc laboratoryjna</v>
      </c>
      <c r="C40" s="32">
        <v>45</v>
      </c>
      <c r="D40" s="17" t="s">
        <v>179</v>
      </c>
      <c r="E40" s="32">
        <v>10</v>
      </c>
      <c r="F40" s="27">
        <f>C32</f>
        <v>0.43844550239583335</v>
      </c>
      <c r="G40" s="27">
        <f>(E40/C40)*F40</f>
        <v>0.09743233386574074</v>
      </c>
    </row>
    <row r="41" spans="1:7" s="13" customFormat="1" ht="78" customHeight="1">
      <c r="A41" s="33" t="s">
        <v>283</v>
      </c>
      <c r="B41" s="17" t="str">
        <f>A31</f>
        <v>starszy technik diagnostyki laboratoryjnej</v>
      </c>
      <c r="C41" s="16">
        <v>150</v>
      </c>
      <c r="D41" s="17" t="s">
        <v>179</v>
      </c>
      <c r="E41" s="16">
        <v>120</v>
      </c>
      <c r="F41" s="26">
        <f>C31</f>
        <v>0.5757623680034722</v>
      </c>
      <c r="G41" s="26">
        <f>(E41/C41)*F41</f>
        <v>0.46060989440277783</v>
      </c>
    </row>
    <row r="42" spans="1:7" s="13" customFormat="1" ht="22.95" customHeight="1">
      <c r="A42" s="24" t="s">
        <v>192</v>
      </c>
      <c r="B42" s="17" t="str">
        <f>A30</f>
        <v>diagnosta laboratoryjny</v>
      </c>
      <c r="C42" s="16">
        <v>25</v>
      </c>
      <c r="D42" s="17" t="s">
        <v>179</v>
      </c>
      <c r="E42" s="16">
        <v>65</v>
      </c>
      <c r="F42" s="26">
        <f>C30</f>
        <v>0.7699273294270833</v>
      </c>
      <c r="G42" s="26">
        <f aca="true" t="shared" si="2" ref="G42:G52">(E42/C42)*F42</f>
        <v>2.001811056510417</v>
      </c>
    </row>
    <row r="43" spans="1:7" s="13" customFormat="1" ht="22.95" customHeight="1">
      <c r="A43" s="132" t="s">
        <v>286</v>
      </c>
      <c r="B43" s="17" t="str">
        <f>A30</f>
        <v>diagnosta laboratoryjny</v>
      </c>
      <c r="C43" s="16">
        <v>45</v>
      </c>
      <c r="D43" s="17" t="s">
        <v>179</v>
      </c>
      <c r="E43" s="16">
        <v>10</v>
      </c>
      <c r="F43" s="26">
        <f>C30</f>
        <v>0.7699273294270833</v>
      </c>
      <c r="G43" s="26">
        <f t="shared" si="2"/>
        <v>0.1710949620949074</v>
      </c>
    </row>
    <row r="44" spans="1:7" s="13" customFormat="1" ht="28.2" customHeight="1">
      <c r="A44" s="126"/>
      <c r="B44" s="17" t="str">
        <f>A31</f>
        <v>starszy technik diagnostyki laboratoryjnej</v>
      </c>
      <c r="C44" s="16">
        <v>45</v>
      </c>
      <c r="D44" s="17" t="s">
        <v>179</v>
      </c>
      <c r="E44" s="16">
        <v>10</v>
      </c>
      <c r="F44" s="26">
        <f>C31</f>
        <v>0.5757623680034722</v>
      </c>
      <c r="G44" s="26">
        <f t="shared" si="2"/>
        <v>0.1279471928896605</v>
      </c>
    </row>
    <row r="45" spans="1:7" s="13" customFormat="1" ht="22.95" customHeight="1">
      <c r="A45" s="24" t="s">
        <v>287</v>
      </c>
      <c r="B45" s="17" t="str">
        <f>A30</f>
        <v>diagnosta laboratoryjny</v>
      </c>
      <c r="C45" s="16">
        <v>25</v>
      </c>
      <c r="D45" s="17" t="s">
        <v>179</v>
      </c>
      <c r="E45" s="16">
        <v>25</v>
      </c>
      <c r="F45" s="26">
        <f>C30</f>
        <v>0.7699273294270833</v>
      </c>
      <c r="G45" s="26">
        <f t="shared" si="2"/>
        <v>0.7699273294270833</v>
      </c>
    </row>
    <row r="46" spans="1:7" s="13" customFormat="1" ht="30.6" customHeight="1">
      <c r="A46" s="125" t="s">
        <v>288</v>
      </c>
      <c r="B46" s="17" t="str">
        <f>A31</f>
        <v>starszy technik diagnostyki laboratoryjnej</v>
      </c>
      <c r="C46" s="16">
        <v>45</v>
      </c>
      <c r="D46" s="17" t="s">
        <v>179</v>
      </c>
      <c r="E46" s="16">
        <v>15</v>
      </c>
      <c r="F46" s="26">
        <f>C31</f>
        <v>0.5757623680034722</v>
      </c>
      <c r="G46" s="26">
        <f t="shared" si="2"/>
        <v>0.19192078933449075</v>
      </c>
    </row>
    <row r="47" spans="1:7" s="13" customFormat="1" ht="30.6" customHeight="1">
      <c r="A47" s="126"/>
      <c r="B47" s="17" t="str">
        <f>A32</f>
        <v>pomoc laboratoryjna</v>
      </c>
      <c r="C47" s="16">
        <v>45</v>
      </c>
      <c r="D47" s="17" t="s">
        <v>179</v>
      </c>
      <c r="E47" s="16">
        <v>15</v>
      </c>
      <c r="F47" s="26">
        <f>C32</f>
        <v>0.43844550239583335</v>
      </c>
      <c r="G47" s="26">
        <f t="shared" si="2"/>
        <v>0.1461485007986111</v>
      </c>
    </row>
    <row r="48" spans="1:7" s="13" customFormat="1" ht="48" customHeight="1">
      <c r="A48" s="37" t="s">
        <v>289</v>
      </c>
      <c r="B48" s="17" t="str">
        <f>A33</f>
        <v>średnia stawka; diagnosta laboratoryjny/technik diagnostyki laboratoryjnej</v>
      </c>
      <c r="C48" s="16">
        <v>225</v>
      </c>
      <c r="D48" s="17" t="s">
        <v>179</v>
      </c>
      <c r="E48" s="16">
        <v>45</v>
      </c>
      <c r="F48" s="26">
        <f>C33</f>
        <v>0.7213860890711806</v>
      </c>
      <c r="G48" s="26">
        <f t="shared" si="2"/>
        <v>0.14427721781423614</v>
      </c>
    </row>
    <row r="49" spans="1:7" s="13" customFormat="1" ht="48.6" customHeight="1">
      <c r="A49" s="37" t="s">
        <v>302</v>
      </c>
      <c r="B49" s="17" t="str">
        <f>A33</f>
        <v>średnia stawka; diagnosta laboratoryjny/technik diagnostyki laboratoryjnej</v>
      </c>
      <c r="C49" s="16">
        <v>225</v>
      </c>
      <c r="D49" s="17" t="s">
        <v>179</v>
      </c>
      <c r="E49" s="16">
        <v>60</v>
      </c>
      <c r="F49" s="26">
        <f>C33</f>
        <v>0.7213860890711806</v>
      </c>
      <c r="G49" s="26">
        <f t="shared" si="2"/>
        <v>0.19236962375231484</v>
      </c>
    </row>
    <row r="50" spans="1:7" s="13" customFormat="1" ht="63.6" customHeight="1">
      <c r="A50" s="37" t="s">
        <v>303</v>
      </c>
      <c r="B50" s="17" t="str">
        <f>A33</f>
        <v>średnia stawka; diagnosta laboratoryjny/technik diagnostyki laboratoryjnej</v>
      </c>
      <c r="C50" s="16">
        <v>225</v>
      </c>
      <c r="D50" s="17" t="s">
        <v>179</v>
      </c>
      <c r="E50" s="16">
        <v>25</v>
      </c>
      <c r="F50" s="26">
        <f>C33</f>
        <v>0.7213860890711806</v>
      </c>
      <c r="G50" s="26">
        <f t="shared" si="2"/>
        <v>0.08015400989679784</v>
      </c>
    </row>
    <row r="51" spans="1:7" s="13" customFormat="1" ht="63.6" customHeight="1">
      <c r="A51" s="37" t="s">
        <v>314</v>
      </c>
      <c r="B51" s="40" t="str">
        <f>A33</f>
        <v>średnia stawka; diagnosta laboratoryjny/technik diagnostyki laboratoryjnej</v>
      </c>
      <c r="C51" s="16">
        <v>900</v>
      </c>
      <c r="D51" s="17" t="s">
        <v>179</v>
      </c>
      <c r="E51" s="16">
        <v>60</v>
      </c>
      <c r="F51" s="26">
        <f>C33</f>
        <v>0.7213860890711806</v>
      </c>
      <c r="G51" s="26">
        <f t="shared" si="2"/>
        <v>0.04809240593807871</v>
      </c>
    </row>
    <row r="52" spans="1:7" s="13" customFormat="1" ht="63.6" customHeight="1">
      <c r="A52" s="37" t="s">
        <v>315</v>
      </c>
      <c r="B52" s="17" t="str">
        <f>A33</f>
        <v>średnia stawka; diagnosta laboratoryjny/technik diagnostyki laboratoryjnej</v>
      </c>
      <c r="C52" s="16">
        <v>900</v>
      </c>
      <c r="D52" s="17" t="s">
        <v>179</v>
      </c>
      <c r="E52" s="16">
        <v>35</v>
      </c>
      <c r="F52" s="26">
        <f>C33</f>
        <v>0.7213860890711806</v>
      </c>
      <c r="G52" s="26">
        <f t="shared" si="2"/>
        <v>0.028053903463879246</v>
      </c>
    </row>
    <row r="53" spans="1:7" s="14" customFormat="1" ht="27.6" customHeight="1">
      <c r="A53" s="128" t="s">
        <v>178</v>
      </c>
      <c r="B53" s="129"/>
      <c r="C53" s="129"/>
      <c r="D53" s="129"/>
      <c r="E53" s="129"/>
      <c r="F53" s="129"/>
      <c r="G53" s="35">
        <f>SUM(G39:G52)</f>
        <v>4.587786413078655</v>
      </c>
    </row>
    <row r="57" spans="1:3" ht="27" customHeight="1">
      <c r="A57" s="134" t="s">
        <v>164</v>
      </c>
      <c r="B57" s="134"/>
      <c r="C57" s="18">
        <f>H20</f>
        <v>25.919877853567304</v>
      </c>
    </row>
    <row r="58" spans="1:3" ht="27" customHeight="1">
      <c r="A58" s="133" t="s">
        <v>165</v>
      </c>
      <c r="B58" s="133"/>
      <c r="C58" s="19">
        <f>G53</f>
        <v>4.587786413078655</v>
      </c>
    </row>
    <row r="59" spans="1:3" s="7" customFormat="1" ht="27" customHeight="1">
      <c r="A59" s="122" t="s">
        <v>163</v>
      </c>
      <c r="B59" s="122"/>
      <c r="C59" s="28">
        <f>SUM(C57:C58)</f>
        <v>30.50766426664596</v>
      </c>
    </row>
  </sheetData>
  <mergeCells count="9">
    <mergeCell ref="A35:F35"/>
    <mergeCell ref="A53:F53"/>
    <mergeCell ref="A36:D36"/>
    <mergeCell ref="A43:A44"/>
    <mergeCell ref="A59:B59"/>
    <mergeCell ref="A58:B58"/>
    <mergeCell ref="A57:B57"/>
    <mergeCell ref="A39:A40"/>
    <mergeCell ref="A46:A47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DFC83-C84E-4355-9054-CC4D5F7A041F}">
  <dimension ref="A1:J60"/>
  <sheetViews>
    <sheetView workbookViewId="0" topLeftCell="A1">
      <selection activeCell="H20" sqref="H20"/>
    </sheetView>
  </sheetViews>
  <sheetFormatPr defaultColWidth="9.140625" defaultRowHeight="15"/>
  <cols>
    <col min="1" max="1" width="41.28125" style="1" customWidth="1"/>
    <col min="2" max="2" width="29.8515625" style="1" customWidth="1"/>
    <col min="3" max="3" width="20.14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6" t="s">
        <v>89</v>
      </c>
    </row>
    <row r="2" spans="1:2" ht="19.2" customHeight="1">
      <c r="A2" s="7" t="s">
        <v>157</v>
      </c>
      <c r="B2" s="7" t="s">
        <v>88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4" t="s">
        <v>343</v>
      </c>
      <c r="B8" s="4" t="s">
        <v>523</v>
      </c>
      <c r="C8" s="4" t="s">
        <v>298</v>
      </c>
      <c r="D8" s="16">
        <v>543</v>
      </c>
      <c r="E8" s="37" t="s">
        <v>492</v>
      </c>
      <c r="F8" s="16">
        <v>1</v>
      </c>
      <c r="G8" s="26">
        <f>'Przykładowe materiały - ceny'!E17</f>
        <v>3949.02</v>
      </c>
      <c r="H8" s="26">
        <f>(F8/D8)*G8</f>
        <v>7.272596685082873</v>
      </c>
    </row>
    <row r="9" spans="1:8" s="13" customFormat="1" ht="52.2" customHeight="1">
      <c r="A9" s="16" t="s">
        <v>394</v>
      </c>
      <c r="B9" s="41" t="s">
        <v>510</v>
      </c>
      <c r="C9" s="16" t="s">
        <v>299</v>
      </c>
      <c r="D9" s="16">
        <v>8000</v>
      </c>
      <c r="E9" s="37" t="s">
        <v>494</v>
      </c>
      <c r="F9" s="16">
        <v>1</v>
      </c>
      <c r="G9" s="26">
        <f>'Przykładowe materiały - ceny'!E65</f>
        <v>1092.0987</v>
      </c>
      <c r="H9" s="26">
        <f>(F9/D9)*G9</f>
        <v>0.1365123375</v>
      </c>
    </row>
    <row r="10" spans="1:10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aca="true" t="shared" si="0" ref="H10:H18">(F10/D10)*G10</f>
        <v>0.73827825</v>
      </c>
      <c r="J10" s="43"/>
    </row>
    <row r="11" spans="1:8" s="13" customFormat="1" ht="28.2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8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8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2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5.8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8.751365706868587</v>
      </c>
    </row>
    <row r="29" ht="15">
      <c r="A29" s="7" t="s">
        <v>159</v>
      </c>
    </row>
    <row r="30" spans="1:3" ht="18.6" customHeight="1">
      <c r="A30" s="7" t="s">
        <v>182</v>
      </c>
      <c r="B30" s="21" t="s">
        <v>180</v>
      </c>
      <c r="C30" s="21" t="s">
        <v>181</v>
      </c>
    </row>
    <row r="31" spans="1:3" ht="18.6" customHeight="1">
      <c r="A31" s="8" t="s">
        <v>160</v>
      </c>
      <c r="B31" s="9">
        <f>'Przykładowe stawki wynagrodzeń'!E12</f>
        <v>46.195639765624996</v>
      </c>
      <c r="C31" s="9">
        <f>B31/60</f>
        <v>0.7699273294270833</v>
      </c>
    </row>
    <row r="32" spans="1:3" ht="18.6" customHeight="1">
      <c r="A32" s="10" t="s">
        <v>161</v>
      </c>
      <c r="B32" s="11">
        <f>'Przykładowe stawki wynagrodzeń'!E16</f>
        <v>34.545742080208335</v>
      </c>
      <c r="C32" s="11">
        <f aca="true" t="shared" si="1" ref="C32:C33">B32/60</f>
        <v>0.5757623680034722</v>
      </c>
    </row>
    <row r="33" spans="1:3" ht="18.6" customHeight="1">
      <c r="A33" s="8" t="s">
        <v>162</v>
      </c>
      <c r="B33" s="11">
        <f>'Przykładowe stawki wynagrodzeń'!E19</f>
        <v>26.306730143750002</v>
      </c>
      <c r="C33" s="11">
        <f t="shared" si="1"/>
        <v>0.43844550239583335</v>
      </c>
    </row>
    <row r="34" spans="1:3" ht="28.2" customHeight="1">
      <c r="A34" s="10" t="s">
        <v>198</v>
      </c>
      <c r="B34" s="11">
        <f>'Przykładowe stawki wynagrodzeń'!E17</f>
        <v>43.283165344270834</v>
      </c>
      <c r="C34" s="11">
        <f>B34/60</f>
        <v>0.7213860890711806</v>
      </c>
    </row>
    <row r="35" ht="25.8" customHeight="1"/>
    <row r="36" spans="1:7" ht="21" customHeight="1">
      <c r="A36" s="130" t="s">
        <v>316</v>
      </c>
      <c r="B36" s="131"/>
      <c r="C36" s="131"/>
      <c r="D36" s="131"/>
      <c r="E36" s="131"/>
      <c r="F36" s="131"/>
      <c r="G36" s="34"/>
    </row>
    <row r="37" spans="1:7" ht="21" customHeight="1">
      <c r="A37" s="127" t="s">
        <v>313</v>
      </c>
      <c r="B37" s="127"/>
      <c r="C37" s="127"/>
      <c r="D37" s="127"/>
      <c r="E37" s="34"/>
      <c r="F37" s="34"/>
      <c r="G37" s="34"/>
    </row>
    <row r="38" spans="1:7" s="13" customFormat="1" ht="42" customHeight="1">
      <c r="A38" s="15" t="s">
        <v>197</v>
      </c>
      <c r="B38" s="15" t="s">
        <v>166</v>
      </c>
      <c r="C38" s="15" t="s">
        <v>167</v>
      </c>
      <c r="D38" s="15" t="s">
        <v>168</v>
      </c>
      <c r="E38" s="15" t="s">
        <v>169</v>
      </c>
      <c r="F38" s="15" t="s">
        <v>170</v>
      </c>
      <c r="G38" s="15" t="s">
        <v>171</v>
      </c>
    </row>
    <row r="39" spans="1:7" s="13" customFormat="1" ht="15" customHeight="1">
      <c r="A39" s="29"/>
      <c r="B39" s="5" t="s">
        <v>172</v>
      </c>
      <c r="C39" s="5" t="s">
        <v>173</v>
      </c>
      <c r="D39" s="5" t="s">
        <v>174</v>
      </c>
      <c r="E39" s="5" t="s">
        <v>175</v>
      </c>
      <c r="F39" s="5" t="s">
        <v>176</v>
      </c>
      <c r="G39" s="30" t="s">
        <v>177</v>
      </c>
    </row>
    <row r="40" spans="1:7" s="13" customFormat="1" ht="29.4" customHeight="1">
      <c r="A40" s="125" t="s">
        <v>284</v>
      </c>
      <c r="B40" s="25" t="str">
        <f>A32</f>
        <v>starszy technik diagnostyki laboratoryjnej</v>
      </c>
      <c r="C40" s="32">
        <v>45</v>
      </c>
      <c r="D40" s="17" t="s">
        <v>179</v>
      </c>
      <c r="E40" s="32">
        <v>10</v>
      </c>
      <c r="F40" s="27">
        <f>C32</f>
        <v>0.5757623680034722</v>
      </c>
      <c r="G40" s="27">
        <f>(E40/C40)*F40</f>
        <v>0.1279471928896605</v>
      </c>
    </row>
    <row r="41" spans="1:7" s="13" customFormat="1" ht="29.4" customHeight="1">
      <c r="A41" s="126"/>
      <c r="B41" s="25" t="str">
        <f>A33</f>
        <v>pomoc laboratoryjna</v>
      </c>
      <c r="C41" s="32">
        <v>45</v>
      </c>
      <c r="D41" s="17" t="s">
        <v>179</v>
      </c>
      <c r="E41" s="32">
        <v>10</v>
      </c>
      <c r="F41" s="27">
        <f>C33</f>
        <v>0.43844550239583335</v>
      </c>
      <c r="G41" s="27">
        <f>(E41/C41)*F41</f>
        <v>0.09743233386574074</v>
      </c>
    </row>
    <row r="42" spans="1:7" s="13" customFormat="1" ht="78" customHeight="1">
      <c r="A42" s="33" t="s">
        <v>283</v>
      </c>
      <c r="B42" s="17" t="str">
        <f>A32</f>
        <v>starszy technik diagnostyki laboratoryjnej</v>
      </c>
      <c r="C42" s="16">
        <v>150</v>
      </c>
      <c r="D42" s="17" t="s">
        <v>179</v>
      </c>
      <c r="E42" s="16">
        <v>120</v>
      </c>
      <c r="F42" s="26">
        <f>C32</f>
        <v>0.5757623680034722</v>
      </c>
      <c r="G42" s="26">
        <f>(E42/C42)*F42</f>
        <v>0.46060989440277783</v>
      </c>
    </row>
    <row r="43" spans="1:7" s="13" customFormat="1" ht="22.95" customHeight="1">
      <c r="A43" s="24" t="s">
        <v>192</v>
      </c>
      <c r="B43" s="17" t="str">
        <f>A31</f>
        <v>diagnosta laboratoryjny</v>
      </c>
      <c r="C43" s="16">
        <v>25</v>
      </c>
      <c r="D43" s="17" t="s">
        <v>179</v>
      </c>
      <c r="E43" s="16">
        <v>65</v>
      </c>
      <c r="F43" s="26">
        <f>C31</f>
        <v>0.7699273294270833</v>
      </c>
      <c r="G43" s="26">
        <f aca="true" t="shared" si="2" ref="G43:G53">(E43/C43)*F43</f>
        <v>2.001811056510417</v>
      </c>
    </row>
    <row r="44" spans="1:7" s="13" customFormat="1" ht="22.95" customHeight="1">
      <c r="A44" s="132" t="s">
        <v>286</v>
      </c>
      <c r="B44" s="17" t="str">
        <f>A31</f>
        <v>diagnosta laboratoryjny</v>
      </c>
      <c r="C44" s="16">
        <v>45</v>
      </c>
      <c r="D44" s="17" t="s">
        <v>179</v>
      </c>
      <c r="E44" s="16">
        <v>10</v>
      </c>
      <c r="F44" s="26">
        <f>C31</f>
        <v>0.7699273294270833</v>
      </c>
      <c r="G44" s="26">
        <f t="shared" si="2"/>
        <v>0.1710949620949074</v>
      </c>
    </row>
    <row r="45" spans="1:7" s="13" customFormat="1" ht="28.2" customHeight="1">
      <c r="A45" s="126"/>
      <c r="B45" s="17" t="str">
        <f>A32</f>
        <v>starszy technik diagnostyki laboratoryjnej</v>
      </c>
      <c r="C45" s="16">
        <v>45</v>
      </c>
      <c r="D45" s="17" t="s">
        <v>179</v>
      </c>
      <c r="E45" s="16">
        <v>10</v>
      </c>
      <c r="F45" s="26">
        <f>C32</f>
        <v>0.5757623680034722</v>
      </c>
      <c r="G45" s="26">
        <f t="shared" si="2"/>
        <v>0.1279471928896605</v>
      </c>
    </row>
    <row r="46" spans="1:7" s="13" customFormat="1" ht="22.95" customHeight="1">
      <c r="A46" s="24" t="s">
        <v>287</v>
      </c>
      <c r="B46" s="17" t="str">
        <f>A31</f>
        <v>diagnosta laboratoryjny</v>
      </c>
      <c r="C46" s="16">
        <v>25</v>
      </c>
      <c r="D46" s="17" t="s">
        <v>179</v>
      </c>
      <c r="E46" s="16">
        <v>25</v>
      </c>
      <c r="F46" s="26">
        <f>C31</f>
        <v>0.7699273294270833</v>
      </c>
      <c r="G46" s="26">
        <f t="shared" si="2"/>
        <v>0.7699273294270833</v>
      </c>
    </row>
    <row r="47" spans="1:7" s="13" customFormat="1" ht="30.6" customHeight="1">
      <c r="A47" s="125" t="s">
        <v>288</v>
      </c>
      <c r="B47" s="17" t="str">
        <f>A32</f>
        <v>starszy technik diagnostyki laboratoryjnej</v>
      </c>
      <c r="C47" s="16">
        <v>45</v>
      </c>
      <c r="D47" s="17" t="s">
        <v>179</v>
      </c>
      <c r="E47" s="16">
        <v>15</v>
      </c>
      <c r="F47" s="26">
        <f>C32</f>
        <v>0.5757623680034722</v>
      </c>
      <c r="G47" s="26">
        <f t="shared" si="2"/>
        <v>0.19192078933449075</v>
      </c>
    </row>
    <row r="48" spans="1:7" s="13" customFormat="1" ht="30.6" customHeight="1">
      <c r="A48" s="126"/>
      <c r="B48" s="17" t="str">
        <f>A33</f>
        <v>pomoc laboratoryjna</v>
      </c>
      <c r="C48" s="16">
        <v>45</v>
      </c>
      <c r="D48" s="17" t="s">
        <v>179</v>
      </c>
      <c r="E48" s="16">
        <v>15</v>
      </c>
      <c r="F48" s="26">
        <f>C33</f>
        <v>0.43844550239583335</v>
      </c>
      <c r="G48" s="26">
        <f t="shared" si="2"/>
        <v>0.1461485007986111</v>
      </c>
    </row>
    <row r="49" spans="1:7" s="13" customFormat="1" ht="48" customHeight="1">
      <c r="A49" s="37" t="s">
        <v>289</v>
      </c>
      <c r="B49" s="17" t="str">
        <f>A34</f>
        <v>średnia stawka; diagnosta laboratoryjny/technik diagnostyki laboratoryjnej</v>
      </c>
      <c r="C49" s="16">
        <v>225</v>
      </c>
      <c r="D49" s="17" t="s">
        <v>179</v>
      </c>
      <c r="E49" s="16">
        <v>45</v>
      </c>
      <c r="F49" s="26">
        <f>C34</f>
        <v>0.7213860890711806</v>
      </c>
      <c r="G49" s="26">
        <f t="shared" si="2"/>
        <v>0.14427721781423614</v>
      </c>
    </row>
    <row r="50" spans="1:7" s="13" customFormat="1" ht="48.6" customHeight="1">
      <c r="A50" s="37" t="s">
        <v>302</v>
      </c>
      <c r="B50" s="17" t="str">
        <f>A34</f>
        <v>średnia stawka; diagnosta laboratoryjny/technik diagnostyki laboratoryjnej</v>
      </c>
      <c r="C50" s="16">
        <v>225</v>
      </c>
      <c r="D50" s="17" t="s">
        <v>179</v>
      </c>
      <c r="E50" s="16">
        <v>60</v>
      </c>
      <c r="F50" s="26">
        <f>C34</f>
        <v>0.7213860890711806</v>
      </c>
      <c r="G50" s="26">
        <f t="shared" si="2"/>
        <v>0.19236962375231484</v>
      </c>
    </row>
    <row r="51" spans="1:7" s="13" customFormat="1" ht="63.6" customHeight="1">
      <c r="A51" s="37" t="s">
        <v>303</v>
      </c>
      <c r="B51" s="17" t="str">
        <f>A34</f>
        <v>średnia stawka; diagnosta laboratoryjny/technik diagnostyki laboratoryjnej</v>
      </c>
      <c r="C51" s="16">
        <v>225</v>
      </c>
      <c r="D51" s="17" t="s">
        <v>179</v>
      </c>
      <c r="E51" s="16">
        <v>25</v>
      </c>
      <c r="F51" s="26">
        <f>C34</f>
        <v>0.7213860890711806</v>
      </c>
      <c r="G51" s="26">
        <f t="shared" si="2"/>
        <v>0.08015400989679784</v>
      </c>
    </row>
    <row r="52" spans="1:7" s="13" customFormat="1" ht="63.6" customHeight="1">
      <c r="A52" s="37" t="s">
        <v>314</v>
      </c>
      <c r="B52" s="40" t="str">
        <f>A34</f>
        <v>średnia stawka; diagnosta laboratoryjny/technik diagnostyki laboratoryjnej</v>
      </c>
      <c r="C52" s="16">
        <v>900</v>
      </c>
      <c r="D52" s="17" t="s">
        <v>179</v>
      </c>
      <c r="E52" s="16">
        <v>60</v>
      </c>
      <c r="F52" s="26">
        <f>C34</f>
        <v>0.7213860890711806</v>
      </c>
      <c r="G52" s="26">
        <f t="shared" si="2"/>
        <v>0.04809240593807871</v>
      </c>
    </row>
    <row r="53" spans="1:7" s="13" customFormat="1" ht="63.6" customHeight="1">
      <c r="A53" s="37" t="s">
        <v>315</v>
      </c>
      <c r="B53" s="17" t="str">
        <f>A34</f>
        <v>średnia stawka; diagnosta laboratoryjny/technik diagnostyki laboratoryjnej</v>
      </c>
      <c r="C53" s="16">
        <v>900</v>
      </c>
      <c r="D53" s="17" t="s">
        <v>179</v>
      </c>
      <c r="E53" s="16">
        <v>35</v>
      </c>
      <c r="F53" s="26">
        <f>C34</f>
        <v>0.7213860890711806</v>
      </c>
      <c r="G53" s="26">
        <f t="shared" si="2"/>
        <v>0.028053903463879246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SUM(G40:G53)</f>
        <v>4.587786413078655</v>
      </c>
    </row>
    <row r="58" spans="1:3" ht="27" customHeight="1">
      <c r="A58" s="134" t="s">
        <v>164</v>
      </c>
      <c r="B58" s="134"/>
      <c r="C58" s="18">
        <f>H20</f>
        <v>8.751365706868587</v>
      </c>
    </row>
    <row r="59" spans="1:3" ht="27" customHeight="1">
      <c r="A59" s="133" t="s">
        <v>165</v>
      </c>
      <c r="B59" s="133"/>
      <c r="C59" s="19">
        <f>G54</f>
        <v>4.587786413078655</v>
      </c>
    </row>
    <row r="60" spans="1:3" s="7" customFormat="1" ht="27" customHeight="1">
      <c r="A60" s="122" t="s">
        <v>163</v>
      </c>
      <c r="B60" s="122"/>
      <c r="C60" s="28">
        <f>SUM(C58:C59)</f>
        <v>13.339152119947242</v>
      </c>
    </row>
  </sheetData>
  <mergeCells count="9">
    <mergeCell ref="A36:F36"/>
    <mergeCell ref="A54:F54"/>
    <mergeCell ref="A37:D37"/>
    <mergeCell ref="A44:A45"/>
    <mergeCell ref="A60:B60"/>
    <mergeCell ref="A59:B59"/>
    <mergeCell ref="A58:B58"/>
    <mergeCell ref="A40:A41"/>
    <mergeCell ref="A47:A48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CD0A5-786E-4BF9-8976-F72CD8209E30}">
  <dimension ref="A1:I68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36.421875" style="1" customWidth="1"/>
    <col min="3" max="3" width="20.14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6" t="s">
        <v>91</v>
      </c>
    </row>
    <row r="2" spans="1:2" ht="19.2" customHeight="1">
      <c r="A2" s="7" t="s">
        <v>157</v>
      </c>
      <c r="B2" s="7" t="s">
        <v>90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364</v>
      </c>
      <c r="B8" s="50" t="s">
        <v>766</v>
      </c>
      <c r="C8" s="16" t="s">
        <v>298</v>
      </c>
      <c r="D8" s="16">
        <v>800</v>
      </c>
      <c r="E8" s="50" t="s">
        <v>492</v>
      </c>
      <c r="F8" s="16">
        <v>1</v>
      </c>
      <c r="G8" s="26">
        <f>'Przykładowe materiały - ceny'!E38</f>
        <v>13273.743016759778</v>
      </c>
      <c r="H8" s="26">
        <f>(F8/D8)*G8</f>
        <v>16.592178770949722</v>
      </c>
    </row>
    <row r="9" spans="1:8" s="13" customFormat="1" ht="42" customHeight="1">
      <c r="A9" s="16" t="s">
        <v>451</v>
      </c>
      <c r="B9" s="50" t="s">
        <v>767</v>
      </c>
      <c r="C9" s="16" t="s">
        <v>301</v>
      </c>
      <c r="D9" s="16">
        <v>800</v>
      </c>
      <c r="E9" s="48" t="s">
        <v>494</v>
      </c>
      <c r="F9" s="16">
        <v>1</v>
      </c>
      <c r="G9" s="26">
        <f>'Przykładowe materiały - ceny'!E153</f>
        <v>1021.1832</v>
      </c>
      <c r="H9" s="26">
        <f aca="true" t="shared" si="0" ref="H9:H31">(F9/D9)*G9</f>
        <v>1.2764790000000001</v>
      </c>
    </row>
    <row r="10" spans="1:8" s="13" customFormat="1" ht="62.4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22.211311575778915</v>
      </c>
    </row>
    <row r="40" ht="15">
      <c r="A40" s="7" t="s">
        <v>159</v>
      </c>
    </row>
    <row r="41" spans="1:3" ht="18.6" customHeight="1">
      <c r="A41" s="7" t="s">
        <v>182</v>
      </c>
      <c r="B41" s="21" t="s">
        <v>180</v>
      </c>
      <c r="C41" s="21" t="s">
        <v>181</v>
      </c>
    </row>
    <row r="42" spans="1:3" ht="18.6" customHeight="1">
      <c r="A42" s="8" t="s">
        <v>160</v>
      </c>
      <c r="B42" s="9">
        <f>'Przykładowe stawki wynagrodzeń'!E12</f>
        <v>46.195639765624996</v>
      </c>
      <c r="C42" s="9">
        <f>B42/60</f>
        <v>0.7699273294270833</v>
      </c>
    </row>
    <row r="43" spans="1:3" ht="18.6" customHeight="1">
      <c r="A43" s="10" t="s">
        <v>161</v>
      </c>
      <c r="B43" s="11">
        <f>'Przykładowe stawki wynagrodzeń'!E16</f>
        <v>34.545742080208335</v>
      </c>
      <c r="C43" s="11">
        <f aca="true" t="shared" si="1" ref="C43:C44">B43/60</f>
        <v>0.5757623680034722</v>
      </c>
    </row>
    <row r="44" spans="1:3" ht="18.6" customHeight="1">
      <c r="A44" s="8" t="s">
        <v>162</v>
      </c>
      <c r="B44" s="11">
        <f>'Przykładowe stawki wynagrodzeń'!E19</f>
        <v>26.306730143750002</v>
      </c>
      <c r="C44" s="11">
        <f t="shared" si="1"/>
        <v>0.43844550239583335</v>
      </c>
    </row>
    <row r="45" spans="1:3" ht="28.2" customHeight="1">
      <c r="A45" s="10" t="s">
        <v>198</v>
      </c>
      <c r="B45" s="11">
        <f>'Przykładowe stawki wynagrodzeń'!E17</f>
        <v>43.283165344270834</v>
      </c>
      <c r="C45" s="11">
        <f>B45/60</f>
        <v>0.7213860890711806</v>
      </c>
    </row>
    <row r="46" ht="25.8" customHeight="1"/>
    <row r="47" spans="1:7" ht="21" customHeight="1">
      <c r="A47" s="130" t="s">
        <v>317</v>
      </c>
      <c r="B47" s="131"/>
      <c r="C47" s="131"/>
      <c r="D47" s="131"/>
      <c r="E47" s="131"/>
      <c r="F47" s="131"/>
      <c r="G47" s="34"/>
    </row>
    <row r="48" spans="1:7" ht="21" customHeight="1">
      <c r="A48" s="127" t="s">
        <v>318</v>
      </c>
      <c r="B48" s="127"/>
      <c r="C48" s="127"/>
      <c r="D48" s="127"/>
      <c r="E48" s="34"/>
      <c r="F48" s="34"/>
      <c r="G48" s="34"/>
    </row>
    <row r="49" spans="1:7" s="13" customFormat="1" ht="42" customHeight="1">
      <c r="A49" s="15" t="s">
        <v>197</v>
      </c>
      <c r="B49" s="15" t="s">
        <v>166</v>
      </c>
      <c r="C49" s="15" t="s">
        <v>167</v>
      </c>
      <c r="D49" s="15" t="s">
        <v>168</v>
      </c>
      <c r="E49" s="15" t="s">
        <v>169</v>
      </c>
      <c r="F49" s="15" t="s">
        <v>170</v>
      </c>
      <c r="G49" s="15" t="s">
        <v>171</v>
      </c>
    </row>
    <row r="50" spans="1:7" s="13" customFormat="1" ht="15" customHeight="1">
      <c r="A50" s="29"/>
      <c r="B50" s="5" t="s">
        <v>172</v>
      </c>
      <c r="C50" s="5" t="s">
        <v>173</v>
      </c>
      <c r="D50" s="5" t="s">
        <v>174</v>
      </c>
      <c r="E50" s="5" t="s">
        <v>175</v>
      </c>
      <c r="F50" s="5" t="s">
        <v>176</v>
      </c>
      <c r="G50" s="30" t="s">
        <v>177</v>
      </c>
    </row>
    <row r="51" spans="1:7" s="13" customFormat="1" ht="29.4" customHeight="1">
      <c r="A51" s="125" t="s">
        <v>284</v>
      </c>
      <c r="B51" s="25" t="str">
        <f>A43</f>
        <v>starszy technik diagnostyki laboratoryjnej</v>
      </c>
      <c r="C51" s="32">
        <v>165</v>
      </c>
      <c r="D51" s="17" t="s">
        <v>179</v>
      </c>
      <c r="E51" s="32">
        <v>20</v>
      </c>
      <c r="F51" s="27">
        <f>C43</f>
        <v>0.5757623680034722</v>
      </c>
      <c r="G51" s="27">
        <f>(E51/C51)*F51</f>
        <v>0.06978937793981482</v>
      </c>
    </row>
    <row r="52" spans="1:7" s="13" customFormat="1" ht="29.4" customHeight="1">
      <c r="A52" s="126"/>
      <c r="B52" s="25" t="str">
        <f>A44</f>
        <v>pomoc laboratoryjna</v>
      </c>
      <c r="C52" s="32">
        <v>165</v>
      </c>
      <c r="D52" s="17" t="s">
        <v>179</v>
      </c>
      <c r="E52" s="32">
        <v>20</v>
      </c>
      <c r="F52" s="27">
        <f>C44</f>
        <v>0.43844550239583335</v>
      </c>
      <c r="G52" s="27">
        <f>(E52/C52)*F52</f>
        <v>0.05314490938131314</v>
      </c>
    </row>
    <row r="53" spans="1:7" s="13" customFormat="1" ht="78" customHeight="1">
      <c r="A53" s="31" t="s">
        <v>283</v>
      </c>
      <c r="B53" s="17" t="str">
        <f>A43</f>
        <v>starszy technik diagnostyki laboratoryjnej</v>
      </c>
      <c r="C53" s="16">
        <v>150</v>
      </c>
      <c r="D53" s="17" t="s">
        <v>179</v>
      </c>
      <c r="E53" s="16">
        <v>120</v>
      </c>
      <c r="F53" s="26">
        <f>C43</f>
        <v>0.5757623680034722</v>
      </c>
      <c r="G53" s="26">
        <f>(E53/C53)*F53</f>
        <v>0.46060989440277783</v>
      </c>
    </row>
    <row r="54" spans="1:7" s="13" customFormat="1" ht="22.95" customHeight="1">
      <c r="A54" s="24" t="s">
        <v>192</v>
      </c>
      <c r="B54" s="17" t="str">
        <f>A42</f>
        <v>diagnosta laboratoryjny</v>
      </c>
      <c r="C54" s="16">
        <v>33</v>
      </c>
      <c r="D54" s="17" t="s">
        <v>179</v>
      </c>
      <c r="E54" s="16">
        <v>85</v>
      </c>
      <c r="F54" s="26">
        <f>C42</f>
        <v>0.7699273294270833</v>
      </c>
      <c r="G54" s="26">
        <f aca="true" t="shared" si="2" ref="G54:G62">(E54/C54)*F54</f>
        <v>1.9831461515546085</v>
      </c>
    </row>
    <row r="55" spans="1:7" s="13" customFormat="1" ht="22.95" customHeight="1">
      <c r="A55" s="132" t="s">
        <v>286</v>
      </c>
      <c r="B55" s="17" t="str">
        <f>A42</f>
        <v>diagnosta laboratoryjny</v>
      </c>
      <c r="C55" s="16">
        <v>165</v>
      </c>
      <c r="D55" s="17" t="s">
        <v>179</v>
      </c>
      <c r="E55" s="16">
        <v>40</v>
      </c>
      <c r="F55" s="26">
        <f>C42</f>
        <v>0.7699273294270833</v>
      </c>
      <c r="G55" s="26">
        <f t="shared" si="2"/>
        <v>0.18664904955808082</v>
      </c>
    </row>
    <row r="56" spans="1:7" s="13" customFormat="1" ht="28.2" customHeight="1">
      <c r="A56" s="126"/>
      <c r="B56" s="17" t="str">
        <f>A43</f>
        <v>starszy technik diagnostyki laboratoryjnej</v>
      </c>
      <c r="C56" s="16">
        <v>165</v>
      </c>
      <c r="D56" s="17" t="s">
        <v>179</v>
      </c>
      <c r="E56" s="16">
        <v>40</v>
      </c>
      <c r="F56" s="26">
        <f>C43</f>
        <v>0.5757623680034722</v>
      </c>
      <c r="G56" s="26">
        <f t="shared" si="2"/>
        <v>0.13957875587962965</v>
      </c>
    </row>
    <row r="57" spans="1:7" s="13" customFormat="1" ht="22.95" customHeight="1">
      <c r="A57" s="24" t="s">
        <v>287</v>
      </c>
      <c r="B57" s="17" t="str">
        <f>A42</f>
        <v>diagnosta laboratoryjny</v>
      </c>
      <c r="C57" s="16">
        <v>33</v>
      </c>
      <c r="D57" s="17" t="s">
        <v>179</v>
      </c>
      <c r="E57" s="16">
        <v>65</v>
      </c>
      <c r="F57" s="26">
        <f>C42</f>
        <v>0.7699273294270833</v>
      </c>
      <c r="G57" s="26">
        <f t="shared" si="2"/>
        <v>1.5165235276594065</v>
      </c>
    </row>
    <row r="58" spans="1:7" s="13" customFormat="1" ht="30.6" customHeight="1">
      <c r="A58" s="125" t="s">
        <v>288</v>
      </c>
      <c r="B58" s="17" t="str">
        <f>A43</f>
        <v>starszy technik diagnostyki laboratoryjnej</v>
      </c>
      <c r="C58" s="16">
        <v>165</v>
      </c>
      <c r="D58" s="17" t="s">
        <v>179</v>
      </c>
      <c r="E58" s="16">
        <v>30</v>
      </c>
      <c r="F58" s="26">
        <f>C43</f>
        <v>0.5757623680034722</v>
      </c>
      <c r="G58" s="26">
        <f t="shared" si="2"/>
        <v>0.10468406690972223</v>
      </c>
    </row>
    <row r="59" spans="1:9" s="13" customFormat="1" ht="30.6" customHeight="1">
      <c r="A59" s="126"/>
      <c r="B59" s="17" t="str">
        <f>A44</f>
        <v>pomoc laboratoryjna</v>
      </c>
      <c r="C59" s="16">
        <v>165</v>
      </c>
      <c r="D59" s="17" t="s">
        <v>179</v>
      </c>
      <c r="E59" s="16">
        <v>30</v>
      </c>
      <c r="F59" s="26">
        <f>C44</f>
        <v>0.43844550239583335</v>
      </c>
      <c r="G59" s="26">
        <f t="shared" si="2"/>
        <v>0.0797173640719697</v>
      </c>
      <c r="I59" s="38"/>
    </row>
    <row r="60" spans="1:9" s="13" customFormat="1" ht="55.2" customHeight="1">
      <c r="A60" s="37" t="s">
        <v>308</v>
      </c>
      <c r="B60" s="17" t="str">
        <f>A45</f>
        <v>średnia stawka; diagnosta laboratoryjny/technik diagnostyki laboratoryjnej</v>
      </c>
      <c r="C60" s="16">
        <v>825</v>
      </c>
      <c r="D60" s="17" t="s">
        <v>179</v>
      </c>
      <c r="E60" s="16">
        <v>125</v>
      </c>
      <c r="F60" s="26">
        <f>C45</f>
        <v>0.7213860890711806</v>
      </c>
      <c r="G60" s="26">
        <f t="shared" si="2"/>
        <v>0.10930092258654252</v>
      </c>
      <c r="I60" s="39"/>
    </row>
    <row r="61" spans="1:9" s="13" customFormat="1" ht="48.6" customHeight="1">
      <c r="A61" s="37" t="s">
        <v>319</v>
      </c>
      <c r="B61" s="17" t="str">
        <f>A45</f>
        <v>średnia stawka; diagnosta laboratoryjny/technik diagnostyki laboratoryjnej</v>
      </c>
      <c r="C61" s="16">
        <v>825</v>
      </c>
      <c r="D61" s="17" t="s">
        <v>179</v>
      </c>
      <c r="E61" s="16">
        <v>60</v>
      </c>
      <c r="F61" s="26">
        <f>C45</f>
        <v>0.7213860890711806</v>
      </c>
      <c r="G61" s="26">
        <f t="shared" si="2"/>
        <v>0.05246444284154041</v>
      </c>
      <c r="I61" s="39"/>
    </row>
    <row r="62" spans="1:9" s="13" customFormat="1" ht="55.8" customHeight="1">
      <c r="A62" s="37" t="s">
        <v>311</v>
      </c>
      <c r="B62" s="17" t="str">
        <f>A45</f>
        <v>średnia stawka; diagnosta laboratoryjny/technik diagnostyki laboratoryjnej</v>
      </c>
      <c r="C62" s="16">
        <v>825</v>
      </c>
      <c r="D62" s="17" t="s">
        <v>179</v>
      </c>
      <c r="E62" s="16">
        <v>25</v>
      </c>
      <c r="F62" s="26">
        <f>C45</f>
        <v>0.7213860890711806</v>
      </c>
      <c r="G62" s="26">
        <f t="shared" si="2"/>
        <v>0.021860184517308503</v>
      </c>
      <c r="I62" s="39"/>
    </row>
    <row r="63" spans="1:7" s="14" customFormat="1" ht="27.6" customHeight="1">
      <c r="A63" s="128" t="s">
        <v>178</v>
      </c>
      <c r="B63" s="129"/>
      <c r="C63" s="129"/>
      <c r="D63" s="129"/>
      <c r="E63" s="129"/>
      <c r="F63" s="129"/>
      <c r="G63" s="35">
        <f>SUM(G51:G62)</f>
        <v>4.777468647302714</v>
      </c>
    </row>
    <row r="66" spans="1:3" ht="27" customHeight="1">
      <c r="A66" s="134" t="s">
        <v>164</v>
      </c>
      <c r="B66" s="134"/>
      <c r="C66" s="18">
        <f>H33</f>
        <v>22.211311575778915</v>
      </c>
    </row>
    <row r="67" spans="1:3" ht="27" customHeight="1">
      <c r="A67" s="133" t="s">
        <v>165</v>
      </c>
      <c r="B67" s="133"/>
      <c r="C67" s="19">
        <f>G63</f>
        <v>4.777468647302714</v>
      </c>
    </row>
    <row r="68" spans="1:3" s="7" customFormat="1" ht="27" customHeight="1">
      <c r="A68" s="122" t="s">
        <v>163</v>
      </c>
      <c r="B68" s="122"/>
      <c r="C68" s="28">
        <f>SUM(C66:C67)</f>
        <v>26.98878022308163</v>
      </c>
    </row>
  </sheetData>
  <mergeCells count="9">
    <mergeCell ref="A47:F47"/>
    <mergeCell ref="A48:D48"/>
    <mergeCell ref="A55:A56"/>
    <mergeCell ref="A63:F63"/>
    <mergeCell ref="A68:B68"/>
    <mergeCell ref="A67:B67"/>
    <mergeCell ref="A66:B66"/>
    <mergeCell ref="A51:A52"/>
    <mergeCell ref="A58:A59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57971-F8C2-4E0D-87DE-033DD485C1CC}">
  <dimension ref="A1:H59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30.7109375" style="1" customWidth="1"/>
    <col min="3" max="3" width="19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6" t="s">
        <v>33</v>
      </c>
    </row>
    <row r="2" spans="1:2" ht="19.2" customHeight="1">
      <c r="A2" s="7" t="s">
        <v>157</v>
      </c>
      <c r="B2" s="7" t="s">
        <v>32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6.8" customHeight="1">
      <c r="A8" s="4" t="s">
        <v>349</v>
      </c>
      <c r="B8" s="4" t="s">
        <v>511</v>
      </c>
      <c r="C8" s="4" t="s">
        <v>298</v>
      </c>
      <c r="D8" s="16">
        <v>168</v>
      </c>
      <c r="E8" s="37" t="s">
        <v>492</v>
      </c>
      <c r="F8" s="16">
        <v>1</v>
      </c>
      <c r="G8" s="26">
        <f>'Przykładowe materiały - ceny'!E23</f>
        <v>3003.48</v>
      </c>
      <c r="H8" s="26">
        <f>(F8/D8)*G8</f>
        <v>17.877857142857142</v>
      </c>
    </row>
    <row r="9" spans="1:8" s="13" customFormat="1" ht="46.8" customHeight="1">
      <c r="A9" s="16" t="s">
        <v>411</v>
      </c>
      <c r="B9" s="41" t="s">
        <v>512</v>
      </c>
      <c r="C9" s="16" t="s">
        <v>299</v>
      </c>
      <c r="D9" s="16">
        <v>500</v>
      </c>
      <c r="E9" s="37" t="s">
        <v>494</v>
      </c>
      <c r="F9" s="16">
        <v>1</v>
      </c>
      <c r="G9" s="26">
        <f>'Przykładowe materiały - ceny'!E82</f>
        <v>292.005</v>
      </c>
      <c r="H9" s="26">
        <f aca="true" t="shared" si="0" ref="H9:H18">(F9/D9)*G9</f>
        <v>0.58401</v>
      </c>
    </row>
    <row r="10" spans="1:8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t="shared" si="0"/>
        <v>0.73827825</v>
      </c>
    </row>
    <row r="11" spans="1:8" s="13" customFormat="1" ht="28.2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8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8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2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5.2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19.80412382714286</v>
      </c>
    </row>
    <row r="28" ht="15">
      <c r="A28" s="7" t="s">
        <v>159</v>
      </c>
    </row>
    <row r="29" spans="1:3" ht="18.6" customHeight="1">
      <c r="A29" s="7" t="s">
        <v>182</v>
      </c>
      <c r="B29" s="21" t="s">
        <v>180</v>
      </c>
      <c r="C29" s="21" t="s">
        <v>181</v>
      </c>
    </row>
    <row r="30" spans="1:3" ht="18.6" customHeight="1">
      <c r="A30" s="8" t="s">
        <v>160</v>
      </c>
      <c r="B30" s="9">
        <f>'Przykładowe stawki wynagrodzeń'!E12</f>
        <v>46.195639765624996</v>
      </c>
      <c r="C30" s="9">
        <f>B30/60</f>
        <v>0.7699273294270833</v>
      </c>
    </row>
    <row r="31" spans="1:3" ht="18.6" customHeight="1">
      <c r="A31" s="10" t="s">
        <v>161</v>
      </c>
      <c r="B31" s="11">
        <f>'Przykładowe stawki wynagrodzeń'!E16</f>
        <v>34.545742080208335</v>
      </c>
      <c r="C31" s="11">
        <f aca="true" t="shared" si="1" ref="C31:C32">B31/60</f>
        <v>0.5757623680034722</v>
      </c>
    </row>
    <row r="32" spans="1:3" ht="18.6" customHeight="1">
      <c r="A32" s="8" t="s">
        <v>162</v>
      </c>
      <c r="B32" s="11">
        <f>'Przykładowe stawki wynagrodzeń'!E19</f>
        <v>26.306730143750002</v>
      </c>
      <c r="C32" s="11">
        <f t="shared" si="1"/>
        <v>0.43844550239583335</v>
      </c>
    </row>
    <row r="33" spans="1:3" ht="28.2" customHeight="1">
      <c r="A33" s="10" t="s">
        <v>198</v>
      </c>
      <c r="B33" s="11">
        <f>'Przykładowe stawki wynagrodzeń'!E17</f>
        <v>43.283165344270834</v>
      </c>
      <c r="C33" s="11">
        <f>B33/60</f>
        <v>0.7213860890711806</v>
      </c>
    </row>
    <row r="34" ht="25.8" customHeight="1"/>
    <row r="35" spans="1:7" ht="21" customHeight="1">
      <c r="A35" s="130" t="s">
        <v>316</v>
      </c>
      <c r="B35" s="131"/>
      <c r="C35" s="131"/>
      <c r="D35" s="131"/>
      <c r="E35" s="131"/>
      <c r="F35" s="131"/>
      <c r="G35" s="34"/>
    </row>
    <row r="36" spans="1:7" ht="21" customHeight="1">
      <c r="A36" s="127" t="s">
        <v>313</v>
      </c>
      <c r="B36" s="127"/>
      <c r="C36" s="127"/>
      <c r="D36" s="127"/>
      <c r="E36" s="34"/>
      <c r="F36" s="34"/>
      <c r="G36" s="34"/>
    </row>
    <row r="37" spans="1:7" s="13" customFormat="1" ht="42" customHeight="1">
      <c r="A37" s="15" t="s">
        <v>197</v>
      </c>
      <c r="B37" s="15" t="s">
        <v>166</v>
      </c>
      <c r="C37" s="15" t="s">
        <v>167</v>
      </c>
      <c r="D37" s="15" t="s">
        <v>168</v>
      </c>
      <c r="E37" s="15" t="s">
        <v>169</v>
      </c>
      <c r="F37" s="15" t="s">
        <v>170</v>
      </c>
      <c r="G37" s="15" t="s">
        <v>171</v>
      </c>
    </row>
    <row r="38" spans="1:7" s="13" customFormat="1" ht="15" customHeight="1">
      <c r="A38" s="29"/>
      <c r="B38" s="5" t="s">
        <v>172</v>
      </c>
      <c r="C38" s="5" t="s">
        <v>173</v>
      </c>
      <c r="D38" s="5" t="s">
        <v>174</v>
      </c>
      <c r="E38" s="5" t="s">
        <v>175</v>
      </c>
      <c r="F38" s="5" t="s">
        <v>176</v>
      </c>
      <c r="G38" s="30" t="s">
        <v>177</v>
      </c>
    </row>
    <row r="39" spans="1:7" s="13" customFormat="1" ht="29.4" customHeight="1">
      <c r="A39" s="125" t="s">
        <v>284</v>
      </c>
      <c r="B39" s="25" t="str">
        <f>A31</f>
        <v>starszy technik diagnostyki laboratoryjnej</v>
      </c>
      <c r="C39" s="32">
        <v>45</v>
      </c>
      <c r="D39" s="17" t="s">
        <v>179</v>
      </c>
      <c r="E39" s="32">
        <v>10</v>
      </c>
      <c r="F39" s="27">
        <f>C31</f>
        <v>0.5757623680034722</v>
      </c>
      <c r="G39" s="27">
        <f>(E39/C39)*F39</f>
        <v>0.1279471928896605</v>
      </c>
    </row>
    <row r="40" spans="1:7" s="13" customFormat="1" ht="29.4" customHeight="1">
      <c r="A40" s="126"/>
      <c r="B40" s="25" t="str">
        <f>A32</f>
        <v>pomoc laboratoryjna</v>
      </c>
      <c r="C40" s="32">
        <v>45</v>
      </c>
      <c r="D40" s="17" t="s">
        <v>179</v>
      </c>
      <c r="E40" s="32">
        <v>10</v>
      </c>
      <c r="F40" s="27">
        <f>C32</f>
        <v>0.43844550239583335</v>
      </c>
      <c r="G40" s="27">
        <f>(E40/C40)*F40</f>
        <v>0.09743233386574074</v>
      </c>
    </row>
    <row r="41" spans="1:7" s="13" customFormat="1" ht="78" customHeight="1">
      <c r="A41" s="33" t="s">
        <v>283</v>
      </c>
      <c r="B41" s="17" t="str">
        <f>A31</f>
        <v>starszy technik diagnostyki laboratoryjnej</v>
      </c>
      <c r="C41" s="16">
        <v>150</v>
      </c>
      <c r="D41" s="17" t="s">
        <v>179</v>
      </c>
      <c r="E41" s="16">
        <v>120</v>
      </c>
      <c r="F41" s="26">
        <f>C31</f>
        <v>0.5757623680034722</v>
      </c>
      <c r="G41" s="26">
        <f>(E41/C41)*F41</f>
        <v>0.46060989440277783</v>
      </c>
    </row>
    <row r="42" spans="1:7" s="13" customFormat="1" ht="22.95" customHeight="1">
      <c r="A42" s="24" t="s">
        <v>192</v>
      </c>
      <c r="B42" s="17" t="str">
        <f>A30</f>
        <v>diagnosta laboratoryjny</v>
      </c>
      <c r="C42" s="16">
        <v>25</v>
      </c>
      <c r="D42" s="17" t="s">
        <v>179</v>
      </c>
      <c r="E42" s="16">
        <v>65</v>
      </c>
      <c r="F42" s="26">
        <f>C30</f>
        <v>0.7699273294270833</v>
      </c>
      <c r="G42" s="26">
        <f aca="true" t="shared" si="2" ref="G42:G52">(E42/C42)*F42</f>
        <v>2.001811056510417</v>
      </c>
    </row>
    <row r="43" spans="1:7" s="13" customFormat="1" ht="22.95" customHeight="1">
      <c r="A43" s="132" t="s">
        <v>286</v>
      </c>
      <c r="B43" s="17" t="str">
        <f>A30</f>
        <v>diagnosta laboratoryjny</v>
      </c>
      <c r="C43" s="16">
        <v>45</v>
      </c>
      <c r="D43" s="17" t="s">
        <v>179</v>
      </c>
      <c r="E43" s="16">
        <v>10</v>
      </c>
      <c r="F43" s="26">
        <f>C30</f>
        <v>0.7699273294270833</v>
      </c>
      <c r="G43" s="26">
        <f t="shared" si="2"/>
        <v>0.1710949620949074</v>
      </c>
    </row>
    <row r="44" spans="1:7" s="13" customFormat="1" ht="28.2" customHeight="1">
      <c r="A44" s="126"/>
      <c r="B44" s="17" t="str">
        <f>A31</f>
        <v>starszy technik diagnostyki laboratoryjnej</v>
      </c>
      <c r="C44" s="16">
        <v>45</v>
      </c>
      <c r="D44" s="17" t="s">
        <v>179</v>
      </c>
      <c r="E44" s="16">
        <v>10</v>
      </c>
      <c r="F44" s="26">
        <f>C31</f>
        <v>0.5757623680034722</v>
      </c>
      <c r="G44" s="26">
        <f t="shared" si="2"/>
        <v>0.1279471928896605</v>
      </c>
    </row>
    <row r="45" spans="1:7" s="13" customFormat="1" ht="22.95" customHeight="1">
      <c r="A45" s="24" t="s">
        <v>287</v>
      </c>
      <c r="B45" s="17" t="str">
        <f>A30</f>
        <v>diagnosta laboratoryjny</v>
      </c>
      <c r="C45" s="16">
        <v>25</v>
      </c>
      <c r="D45" s="17" t="s">
        <v>179</v>
      </c>
      <c r="E45" s="16">
        <v>25</v>
      </c>
      <c r="F45" s="26">
        <f>C30</f>
        <v>0.7699273294270833</v>
      </c>
      <c r="G45" s="26">
        <f t="shared" si="2"/>
        <v>0.7699273294270833</v>
      </c>
    </row>
    <row r="46" spans="1:7" s="13" customFormat="1" ht="30.6" customHeight="1">
      <c r="A46" s="125" t="s">
        <v>288</v>
      </c>
      <c r="B46" s="17" t="str">
        <f>A31</f>
        <v>starszy technik diagnostyki laboratoryjnej</v>
      </c>
      <c r="C46" s="16">
        <v>45</v>
      </c>
      <c r="D46" s="17" t="s">
        <v>179</v>
      </c>
      <c r="E46" s="16">
        <v>15</v>
      </c>
      <c r="F46" s="26">
        <f>C31</f>
        <v>0.5757623680034722</v>
      </c>
      <c r="G46" s="26">
        <f t="shared" si="2"/>
        <v>0.19192078933449075</v>
      </c>
    </row>
    <row r="47" spans="1:7" s="13" customFormat="1" ht="30.6" customHeight="1">
      <c r="A47" s="126"/>
      <c r="B47" s="17" t="str">
        <f>A32</f>
        <v>pomoc laboratoryjna</v>
      </c>
      <c r="C47" s="16">
        <v>45</v>
      </c>
      <c r="D47" s="17" t="s">
        <v>179</v>
      </c>
      <c r="E47" s="16">
        <v>15</v>
      </c>
      <c r="F47" s="26">
        <f>C32</f>
        <v>0.43844550239583335</v>
      </c>
      <c r="G47" s="26">
        <f t="shared" si="2"/>
        <v>0.1461485007986111</v>
      </c>
    </row>
    <row r="48" spans="1:7" s="13" customFormat="1" ht="48" customHeight="1">
      <c r="A48" s="37" t="s">
        <v>289</v>
      </c>
      <c r="B48" s="17" t="str">
        <f>A33</f>
        <v>średnia stawka; diagnosta laboratoryjny/technik diagnostyki laboratoryjnej</v>
      </c>
      <c r="C48" s="16">
        <v>225</v>
      </c>
      <c r="D48" s="17" t="s">
        <v>179</v>
      </c>
      <c r="E48" s="16">
        <v>45</v>
      </c>
      <c r="F48" s="26">
        <f>C33</f>
        <v>0.7213860890711806</v>
      </c>
      <c r="G48" s="26">
        <f t="shared" si="2"/>
        <v>0.14427721781423614</v>
      </c>
    </row>
    <row r="49" spans="1:7" s="13" customFormat="1" ht="48.6" customHeight="1">
      <c r="A49" s="37" t="s">
        <v>302</v>
      </c>
      <c r="B49" s="17" t="str">
        <f>A33</f>
        <v>średnia stawka; diagnosta laboratoryjny/technik diagnostyki laboratoryjnej</v>
      </c>
      <c r="C49" s="16">
        <v>225</v>
      </c>
      <c r="D49" s="17" t="s">
        <v>179</v>
      </c>
      <c r="E49" s="16">
        <v>60</v>
      </c>
      <c r="F49" s="26">
        <f>C33</f>
        <v>0.7213860890711806</v>
      </c>
      <c r="G49" s="26">
        <f t="shared" si="2"/>
        <v>0.19236962375231484</v>
      </c>
    </row>
    <row r="50" spans="1:7" s="13" customFormat="1" ht="63.6" customHeight="1">
      <c r="A50" s="37" t="s">
        <v>303</v>
      </c>
      <c r="B50" s="17" t="str">
        <f>A33</f>
        <v>średnia stawka; diagnosta laboratoryjny/technik diagnostyki laboratoryjnej</v>
      </c>
      <c r="C50" s="16">
        <v>225</v>
      </c>
      <c r="D50" s="17" t="s">
        <v>179</v>
      </c>
      <c r="E50" s="16">
        <v>25</v>
      </c>
      <c r="F50" s="26">
        <f>C33</f>
        <v>0.7213860890711806</v>
      </c>
      <c r="G50" s="26">
        <f t="shared" si="2"/>
        <v>0.08015400989679784</v>
      </c>
    </row>
    <row r="51" spans="1:7" s="13" customFormat="1" ht="63.6" customHeight="1">
      <c r="A51" s="37" t="s">
        <v>314</v>
      </c>
      <c r="B51" s="40" t="str">
        <f>A33</f>
        <v>średnia stawka; diagnosta laboratoryjny/technik diagnostyki laboratoryjnej</v>
      </c>
      <c r="C51" s="16">
        <v>900</v>
      </c>
      <c r="D51" s="17" t="s">
        <v>179</v>
      </c>
      <c r="E51" s="16">
        <v>60</v>
      </c>
      <c r="F51" s="26">
        <f>C33</f>
        <v>0.7213860890711806</v>
      </c>
      <c r="G51" s="26">
        <f t="shared" si="2"/>
        <v>0.04809240593807871</v>
      </c>
    </row>
    <row r="52" spans="1:7" s="13" customFormat="1" ht="63.6" customHeight="1">
      <c r="A52" s="37" t="s">
        <v>315</v>
      </c>
      <c r="B52" s="17" t="str">
        <f>A33</f>
        <v>średnia stawka; diagnosta laboratoryjny/technik diagnostyki laboratoryjnej</v>
      </c>
      <c r="C52" s="16">
        <v>900</v>
      </c>
      <c r="D52" s="17" t="s">
        <v>179</v>
      </c>
      <c r="E52" s="16">
        <v>35</v>
      </c>
      <c r="F52" s="26">
        <f>C33</f>
        <v>0.7213860890711806</v>
      </c>
      <c r="G52" s="26">
        <f t="shared" si="2"/>
        <v>0.028053903463879246</v>
      </c>
    </row>
    <row r="53" spans="1:7" s="14" customFormat="1" ht="27.6" customHeight="1">
      <c r="A53" s="128" t="s">
        <v>178</v>
      </c>
      <c r="B53" s="129"/>
      <c r="C53" s="129"/>
      <c r="D53" s="129"/>
      <c r="E53" s="129"/>
      <c r="F53" s="129"/>
      <c r="G53" s="35">
        <f>SUM(G39:G52)</f>
        <v>4.587786413078655</v>
      </c>
    </row>
    <row r="57" spans="1:3" ht="27" customHeight="1">
      <c r="A57" s="134" t="s">
        <v>164</v>
      </c>
      <c r="B57" s="134"/>
      <c r="C57" s="18">
        <f>H20</f>
        <v>19.80412382714286</v>
      </c>
    </row>
    <row r="58" spans="1:3" ht="27" customHeight="1">
      <c r="A58" s="133" t="s">
        <v>165</v>
      </c>
      <c r="B58" s="133"/>
      <c r="C58" s="19">
        <f>G53</f>
        <v>4.587786413078655</v>
      </c>
    </row>
    <row r="59" spans="1:3" s="7" customFormat="1" ht="27" customHeight="1">
      <c r="A59" s="122" t="s">
        <v>163</v>
      </c>
      <c r="B59" s="122"/>
      <c r="C59" s="28">
        <f>SUM(C57:C58)</f>
        <v>24.391910240221513</v>
      </c>
    </row>
  </sheetData>
  <mergeCells count="9">
    <mergeCell ref="A35:F35"/>
    <mergeCell ref="A53:F53"/>
    <mergeCell ref="A36:D36"/>
    <mergeCell ref="A43:A44"/>
    <mergeCell ref="A59:B59"/>
    <mergeCell ref="A58:B58"/>
    <mergeCell ref="A57:B57"/>
    <mergeCell ref="A39:A40"/>
    <mergeCell ref="A46:A47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0D750-8A1C-420C-AC78-BAAEE5F643FC}">
  <dimension ref="A1:H60"/>
  <sheetViews>
    <sheetView workbookViewId="0" topLeftCell="A1">
      <selection activeCell="B10" sqref="B10"/>
    </sheetView>
  </sheetViews>
  <sheetFormatPr defaultColWidth="9.140625" defaultRowHeight="15"/>
  <cols>
    <col min="1" max="1" width="41.28125" style="1" customWidth="1"/>
    <col min="2" max="2" width="35.421875" style="1" customWidth="1"/>
    <col min="3" max="3" width="20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9" width="8.8515625" style="1" customWidth="1"/>
    <col min="10" max="16384" width="8.8515625" style="1" customWidth="1"/>
  </cols>
  <sheetData>
    <row r="1" spans="1:3" ht="19.2" customHeight="1">
      <c r="A1" s="7" t="s">
        <v>156</v>
      </c>
      <c r="B1" s="121" t="s">
        <v>93</v>
      </c>
      <c r="C1" s="121"/>
    </row>
    <row r="2" spans="1:2" ht="19.2" customHeight="1">
      <c r="A2" s="7" t="s">
        <v>157</v>
      </c>
      <c r="B2" s="7" t="s">
        <v>92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0.2" customHeight="1">
      <c r="A8" s="16" t="s">
        <v>366</v>
      </c>
      <c r="B8" s="48" t="s">
        <v>657</v>
      </c>
      <c r="C8" s="16" t="s">
        <v>298</v>
      </c>
      <c r="D8" s="16">
        <v>316</v>
      </c>
      <c r="E8" s="48" t="s">
        <v>492</v>
      </c>
      <c r="F8" s="16">
        <v>1</v>
      </c>
      <c r="G8" s="26">
        <f>'Przykładowe materiały - ceny'!E40</f>
        <v>2847.744</v>
      </c>
      <c r="H8" s="26">
        <f>(F8/D8)*G8</f>
        <v>9.011848101265823</v>
      </c>
    </row>
    <row r="9" spans="1:8" s="13" customFormat="1" ht="39.6" customHeight="1">
      <c r="A9" s="16" t="s">
        <v>482</v>
      </c>
      <c r="B9" s="48" t="s">
        <v>659</v>
      </c>
      <c r="C9" s="16" t="s">
        <v>301</v>
      </c>
      <c r="D9" s="16">
        <v>850</v>
      </c>
      <c r="E9" s="48" t="s">
        <v>494</v>
      </c>
      <c r="F9" s="16">
        <v>1</v>
      </c>
      <c r="G9" s="26">
        <f>'Przykładowe materiały - ceny'!E184</f>
        <v>786.7964000000001</v>
      </c>
      <c r="H9" s="26">
        <f aca="true" t="shared" si="0" ref="H9:H21">(F9/D9)*G9</f>
        <v>0.9256428235294117</v>
      </c>
    </row>
    <row r="10" spans="1:8" s="13" customFormat="1" ht="40.8" customHeight="1">
      <c r="A10" s="16" t="s">
        <v>401</v>
      </c>
      <c r="B10" s="48" t="s">
        <v>660</v>
      </c>
      <c r="C10" s="16" t="s">
        <v>299</v>
      </c>
      <c r="D10" s="16">
        <v>850</v>
      </c>
      <c r="E10" s="48" t="s">
        <v>494</v>
      </c>
      <c r="F10" s="16">
        <v>1</v>
      </c>
      <c r="G10" s="26">
        <f>'Przykładowe materiały - ceny'!E72</f>
        <v>786.7964000000001</v>
      </c>
      <c r="H10" s="26">
        <f t="shared" si="0"/>
        <v>0.9256428235294117</v>
      </c>
    </row>
    <row r="11" spans="1:8" s="13" customFormat="1" ht="38.4" customHeight="1">
      <c r="A11" s="16" t="s">
        <v>622</v>
      </c>
      <c r="B11" s="48" t="s">
        <v>670</v>
      </c>
      <c r="C11" s="16" t="s">
        <v>300</v>
      </c>
      <c r="D11" s="16">
        <v>9700</v>
      </c>
      <c r="E11" s="45" t="s">
        <v>494</v>
      </c>
      <c r="F11" s="16">
        <v>1</v>
      </c>
      <c r="G11" s="26">
        <f>'Przykładowe materiały - ceny'!E129</f>
        <v>165.315</v>
      </c>
      <c r="H11" s="26">
        <f t="shared" si="0"/>
        <v>0.01704278350515464</v>
      </c>
    </row>
    <row r="12" spans="1:8" s="13" customFormat="1" ht="36" customHeight="1">
      <c r="A12" s="16" t="s">
        <v>623</v>
      </c>
      <c r="B12" s="48" t="s">
        <v>671</v>
      </c>
      <c r="C12" s="16" t="s">
        <v>300</v>
      </c>
      <c r="D12" s="16">
        <v>9700</v>
      </c>
      <c r="E12" s="45" t="s">
        <v>494</v>
      </c>
      <c r="F12" s="16">
        <v>38</v>
      </c>
      <c r="G12" s="26">
        <f>'Przykładowe materiały - ceny'!E130</f>
        <v>165.315</v>
      </c>
      <c r="H12" s="26">
        <f t="shared" si="0"/>
        <v>0.6476257731958762</v>
      </c>
    </row>
    <row r="13" spans="1:8" s="13" customFormat="1" ht="37.8" customHeight="1">
      <c r="A13" s="16" t="s">
        <v>624</v>
      </c>
      <c r="B13" s="48" t="s">
        <v>672</v>
      </c>
      <c r="C13" s="16" t="s">
        <v>300</v>
      </c>
      <c r="D13" s="16">
        <v>9700</v>
      </c>
      <c r="E13" s="45" t="s">
        <v>494</v>
      </c>
      <c r="F13" s="16">
        <v>9</v>
      </c>
      <c r="G13" s="26">
        <f>'Przykładowe materiały - ceny'!E131</f>
        <v>165.315</v>
      </c>
      <c r="H13" s="26">
        <f t="shared" si="0"/>
        <v>0.15338505154639176</v>
      </c>
    </row>
    <row r="14" spans="1:8" s="13" customFormat="1" ht="39" customHeight="1">
      <c r="A14" s="16" t="s">
        <v>625</v>
      </c>
      <c r="B14" s="48" t="s">
        <v>673</v>
      </c>
      <c r="C14" s="16" t="s">
        <v>300</v>
      </c>
      <c r="D14" s="16">
        <v>9700</v>
      </c>
      <c r="E14" s="45" t="s">
        <v>494</v>
      </c>
      <c r="F14" s="16">
        <v>6</v>
      </c>
      <c r="G14" s="26">
        <f>'Przykładowe materiały - ceny'!E132</f>
        <v>165.315</v>
      </c>
      <c r="H14" s="26">
        <f t="shared" si="0"/>
        <v>0.10225670103092782</v>
      </c>
    </row>
    <row r="15" spans="1:8" s="13" customFormat="1" ht="38.4" customHeight="1">
      <c r="A15" s="16" t="s">
        <v>626</v>
      </c>
      <c r="B15" s="48" t="s">
        <v>674</v>
      </c>
      <c r="C15" s="16" t="s">
        <v>300</v>
      </c>
      <c r="D15" s="16">
        <v>9700</v>
      </c>
      <c r="E15" s="45" t="s">
        <v>494</v>
      </c>
      <c r="F15" s="16">
        <v>18</v>
      </c>
      <c r="G15" s="26">
        <f>'Przykładowe materiały - ceny'!E133</f>
        <v>264.504</v>
      </c>
      <c r="H15" s="26">
        <f t="shared" si="0"/>
        <v>0.4908321649484536</v>
      </c>
    </row>
    <row r="16" spans="1:8" s="13" customFormat="1" ht="38.4" customHeight="1">
      <c r="A16" s="16" t="s">
        <v>627</v>
      </c>
      <c r="B16" s="48" t="s">
        <v>675</v>
      </c>
      <c r="C16" s="16" t="s">
        <v>300</v>
      </c>
      <c r="D16" s="16">
        <v>9700</v>
      </c>
      <c r="E16" s="45" t="s">
        <v>494</v>
      </c>
      <c r="F16" s="16">
        <v>5</v>
      </c>
      <c r="G16" s="26">
        <f>'Przykładowe materiały - ceny'!E134</f>
        <v>743.9175</v>
      </c>
      <c r="H16" s="26">
        <f t="shared" si="0"/>
        <v>0.3834626288659794</v>
      </c>
    </row>
    <row r="17" spans="1:8" s="13" customFormat="1" ht="42.6" customHeight="1">
      <c r="A17" s="16" t="s">
        <v>628</v>
      </c>
      <c r="B17" s="48" t="s">
        <v>676</v>
      </c>
      <c r="C17" s="16" t="s">
        <v>300</v>
      </c>
      <c r="D17" s="16">
        <v>9700</v>
      </c>
      <c r="E17" s="45" t="s">
        <v>494</v>
      </c>
      <c r="F17" s="16">
        <v>2</v>
      </c>
      <c r="G17" s="26">
        <f>'Przykładowe materiały - ceny'!E135</f>
        <v>363.69300000000004</v>
      </c>
      <c r="H17" s="26">
        <f t="shared" si="0"/>
        <v>0.07498824742268043</v>
      </c>
    </row>
    <row r="18" spans="1:8" s="13" customFormat="1" ht="39" customHeight="1">
      <c r="A18" s="16" t="s">
        <v>629</v>
      </c>
      <c r="B18" s="48" t="s">
        <v>677</v>
      </c>
      <c r="C18" s="16" t="s">
        <v>300</v>
      </c>
      <c r="D18" s="16">
        <v>9700</v>
      </c>
      <c r="E18" s="45" t="s">
        <v>494</v>
      </c>
      <c r="F18" s="16">
        <v>1</v>
      </c>
      <c r="G18" s="26">
        <f>'Przykładowe materiały - ceny'!E136</f>
        <v>66.126</v>
      </c>
      <c r="H18" s="26">
        <f t="shared" si="0"/>
        <v>0.0068171134020618565</v>
      </c>
    </row>
    <row r="19" spans="1:8" s="13" customFormat="1" ht="37.2" customHeight="1">
      <c r="A19" s="16" t="s">
        <v>630</v>
      </c>
      <c r="B19" s="48" t="s">
        <v>678</v>
      </c>
      <c r="C19" s="16" t="s">
        <v>300</v>
      </c>
      <c r="D19" s="16">
        <v>9700</v>
      </c>
      <c r="E19" s="45" t="s">
        <v>494</v>
      </c>
      <c r="F19" s="16">
        <v>12</v>
      </c>
      <c r="G19" s="26">
        <f>'Przykładowe materiały - ceny'!E137</f>
        <v>264.504</v>
      </c>
      <c r="H19" s="26">
        <f t="shared" si="0"/>
        <v>0.3272214432989691</v>
      </c>
    </row>
    <row r="20" spans="1:8" s="13" customFormat="1" ht="38.4" customHeight="1">
      <c r="A20" s="16" t="s">
        <v>631</v>
      </c>
      <c r="B20" s="48" t="s">
        <v>679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ceny'!E138</f>
        <v>414.67800000000005</v>
      </c>
      <c r="H20" s="26">
        <f t="shared" si="0"/>
        <v>0.08550061855670105</v>
      </c>
    </row>
    <row r="21" spans="1:8" s="13" customFormat="1" ht="41.4" customHeight="1">
      <c r="A21" s="16" t="s">
        <v>632</v>
      </c>
      <c r="B21" s="48" t="s">
        <v>680</v>
      </c>
      <c r="C21" s="16" t="s">
        <v>300</v>
      </c>
      <c r="D21" s="16">
        <v>9700</v>
      </c>
      <c r="E21" s="45" t="s">
        <v>494</v>
      </c>
      <c r="F21" s="16">
        <v>2</v>
      </c>
      <c r="G21" s="26">
        <f>'Przykładowe materiały - ceny'!E139</f>
        <v>414.67800000000005</v>
      </c>
      <c r="H21" s="26">
        <f t="shared" si="0"/>
        <v>0.08550061855670105</v>
      </c>
    </row>
    <row r="22" spans="1:8" s="13" customFormat="1" ht="31.8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28.8" customHeight="1">
      <c r="A23" s="22" t="s">
        <v>178</v>
      </c>
      <c r="B23" s="23"/>
      <c r="C23" s="23"/>
      <c r="D23" s="23"/>
      <c r="E23" s="23"/>
      <c r="F23" s="23"/>
      <c r="G23" s="23"/>
      <c r="H23" s="36">
        <f>SUM(H8:H22)</f>
        <v>13.43179092694026</v>
      </c>
    </row>
    <row r="32" ht="15">
      <c r="A32" s="7" t="s">
        <v>159</v>
      </c>
    </row>
    <row r="33" spans="1:3" ht="18.6" customHeight="1">
      <c r="A33" s="7" t="s">
        <v>182</v>
      </c>
      <c r="B33" s="21" t="s">
        <v>180</v>
      </c>
      <c r="C33" s="21" t="s">
        <v>181</v>
      </c>
    </row>
    <row r="34" spans="1:3" ht="18.6" customHeight="1">
      <c r="A34" s="8" t="s">
        <v>160</v>
      </c>
      <c r="B34" s="9">
        <f>'Przykładowe stawki wynagrodzeń'!E12</f>
        <v>46.195639765624996</v>
      </c>
      <c r="C34" s="9">
        <f>B34/60</f>
        <v>0.7699273294270833</v>
      </c>
    </row>
    <row r="35" spans="1:3" ht="18.6" customHeight="1">
      <c r="A35" s="10" t="s">
        <v>161</v>
      </c>
      <c r="B35" s="11">
        <f>'Przykładowe stawki wynagrodzeń'!E16</f>
        <v>34.545742080208335</v>
      </c>
      <c r="C35" s="11">
        <f aca="true" t="shared" si="1" ref="C35:C36">B35/60</f>
        <v>0.5757623680034722</v>
      </c>
    </row>
    <row r="36" spans="1:3" ht="18.6" customHeight="1">
      <c r="A36" s="8" t="s">
        <v>162</v>
      </c>
      <c r="B36" s="11">
        <f>'Przykładowe stawki wynagrodzeń'!E19</f>
        <v>26.306730143750002</v>
      </c>
      <c r="C36" s="11">
        <f t="shared" si="1"/>
        <v>0.43844550239583335</v>
      </c>
    </row>
    <row r="37" spans="1:3" ht="28.2" customHeight="1">
      <c r="A37" s="10" t="s">
        <v>198</v>
      </c>
      <c r="B37" s="11">
        <f>'Przykładowe stawki wynagrodzeń'!E17</f>
        <v>43.283165344270834</v>
      </c>
      <c r="C37" s="11">
        <f>B37/60</f>
        <v>0.7213860890711806</v>
      </c>
    </row>
    <row r="38" ht="25.8" customHeight="1"/>
    <row r="39" spans="1:7" ht="21" customHeight="1">
      <c r="A39" s="130" t="s">
        <v>304</v>
      </c>
      <c r="B39" s="131"/>
      <c r="C39" s="131"/>
      <c r="D39" s="131"/>
      <c r="E39" s="131"/>
      <c r="F39" s="131"/>
      <c r="G39" s="34"/>
    </row>
    <row r="40" spans="1:7" ht="21" customHeight="1">
      <c r="A40" s="127" t="s">
        <v>285</v>
      </c>
      <c r="B40" s="127"/>
      <c r="C40" s="127"/>
      <c r="D40" s="127"/>
      <c r="E40" s="34"/>
      <c r="F40" s="34"/>
      <c r="G40" s="34"/>
    </row>
    <row r="41" spans="1:7" s="13" customFormat="1" ht="42" customHeight="1">
      <c r="A41" s="15" t="s">
        <v>197</v>
      </c>
      <c r="B41" s="15" t="s">
        <v>166</v>
      </c>
      <c r="C41" s="15" t="s">
        <v>167</v>
      </c>
      <c r="D41" s="15" t="s">
        <v>168</v>
      </c>
      <c r="E41" s="15" t="s">
        <v>169</v>
      </c>
      <c r="F41" s="15" t="s">
        <v>170</v>
      </c>
      <c r="G41" s="15" t="s">
        <v>171</v>
      </c>
    </row>
    <row r="42" spans="1:7" s="13" customFormat="1" ht="15" customHeight="1">
      <c r="A42" s="29"/>
      <c r="B42" s="5" t="s">
        <v>172</v>
      </c>
      <c r="C42" s="5" t="s">
        <v>173</v>
      </c>
      <c r="D42" s="5" t="s">
        <v>174</v>
      </c>
      <c r="E42" s="5" t="s">
        <v>175</v>
      </c>
      <c r="F42" s="5" t="s">
        <v>176</v>
      </c>
      <c r="G42" s="30" t="s">
        <v>177</v>
      </c>
    </row>
    <row r="43" spans="1:7" s="13" customFormat="1" ht="29.4" customHeight="1">
      <c r="A43" s="125" t="s">
        <v>284</v>
      </c>
      <c r="B43" s="25" t="str">
        <f>A35</f>
        <v>starszy technik diagnostyki laboratoryjnej</v>
      </c>
      <c r="C43" s="32">
        <v>45</v>
      </c>
      <c r="D43" s="17" t="s">
        <v>179</v>
      </c>
      <c r="E43" s="32">
        <v>10</v>
      </c>
      <c r="F43" s="27">
        <f>C35</f>
        <v>0.5757623680034722</v>
      </c>
      <c r="G43" s="27">
        <f>(E43/C43)*F43</f>
        <v>0.1279471928896605</v>
      </c>
    </row>
    <row r="44" spans="1:7" s="13" customFormat="1" ht="29.4" customHeight="1">
      <c r="A44" s="126"/>
      <c r="B44" s="25" t="str">
        <f>A36</f>
        <v>pomoc laboratoryjna</v>
      </c>
      <c r="C44" s="32">
        <v>45</v>
      </c>
      <c r="D44" s="17" t="s">
        <v>179</v>
      </c>
      <c r="E44" s="32">
        <v>10</v>
      </c>
      <c r="F44" s="27">
        <f>C36</f>
        <v>0.43844550239583335</v>
      </c>
      <c r="G44" s="27">
        <f>(E44/C44)*F44</f>
        <v>0.09743233386574074</v>
      </c>
    </row>
    <row r="45" spans="1:7" s="13" customFormat="1" ht="78" customHeight="1">
      <c r="A45" s="33" t="s">
        <v>283</v>
      </c>
      <c r="B45" s="17" t="str">
        <f>A35</f>
        <v>starszy technik diagnostyki laboratoryjnej</v>
      </c>
      <c r="C45" s="16">
        <v>150</v>
      </c>
      <c r="D45" s="17" t="s">
        <v>179</v>
      </c>
      <c r="E45" s="16">
        <v>120</v>
      </c>
      <c r="F45" s="26">
        <f>C35</f>
        <v>0.5757623680034722</v>
      </c>
      <c r="G45" s="26">
        <f>(E45/C45)*F45</f>
        <v>0.46060989440277783</v>
      </c>
    </row>
    <row r="46" spans="1:7" s="13" customFormat="1" ht="22.95" customHeight="1">
      <c r="A46" s="24" t="s">
        <v>192</v>
      </c>
      <c r="B46" s="17" t="str">
        <f>A34</f>
        <v>diagnosta laboratoryjny</v>
      </c>
      <c r="C46" s="16">
        <v>13</v>
      </c>
      <c r="D46" s="17" t="s">
        <v>179</v>
      </c>
      <c r="E46" s="16">
        <v>40</v>
      </c>
      <c r="F46" s="26">
        <f>C34</f>
        <v>0.7699273294270833</v>
      </c>
      <c r="G46" s="26">
        <f aca="true" t="shared" si="2" ref="G46:G54">(E46/C46)*F46</f>
        <v>2.3690071674679487</v>
      </c>
    </row>
    <row r="47" spans="1:7" s="13" customFormat="1" ht="22.95" customHeight="1">
      <c r="A47" s="132" t="s">
        <v>286</v>
      </c>
      <c r="B47" s="17" t="str">
        <f>A34</f>
        <v>diagnosta laboratoryjny</v>
      </c>
      <c r="C47" s="16">
        <v>45</v>
      </c>
      <c r="D47" s="17" t="s">
        <v>179</v>
      </c>
      <c r="E47" s="16">
        <v>10</v>
      </c>
      <c r="F47" s="26">
        <f>C34</f>
        <v>0.7699273294270833</v>
      </c>
      <c r="G47" s="26">
        <f t="shared" si="2"/>
        <v>0.1710949620949074</v>
      </c>
    </row>
    <row r="48" spans="1:7" s="13" customFormat="1" ht="28.2" customHeight="1">
      <c r="A48" s="126"/>
      <c r="B48" s="17" t="str">
        <f>A35</f>
        <v>starszy technik diagnostyki laboratoryjnej</v>
      </c>
      <c r="C48" s="16">
        <v>45</v>
      </c>
      <c r="D48" s="17" t="s">
        <v>179</v>
      </c>
      <c r="E48" s="16">
        <v>10</v>
      </c>
      <c r="F48" s="26">
        <f>C35</f>
        <v>0.5757623680034722</v>
      </c>
      <c r="G48" s="26">
        <f t="shared" si="2"/>
        <v>0.1279471928896605</v>
      </c>
    </row>
    <row r="49" spans="1:7" s="13" customFormat="1" ht="22.95" customHeight="1">
      <c r="A49" s="24" t="s">
        <v>287</v>
      </c>
      <c r="B49" s="17" t="str">
        <f>A34</f>
        <v>diagnosta laboratoryjny</v>
      </c>
      <c r="C49" s="16">
        <v>13</v>
      </c>
      <c r="D49" s="17" t="s">
        <v>179</v>
      </c>
      <c r="E49" s="16">
        <v>20</v>
      </c>
      <c r="F49" s="26">
        <f>C34</f>
        <v>0.7699273294270833</v>
      </c>
      <c r="G49" s="26">
        <f t="shared" si="2"/>
        <v>1.1845035837339744</v>
      </c>
    </row>
    <row r="50" spans="1:7" s="13" customFormat="1" ht="30.6" customHeight="1">
      <c r="A50" s="125" t="s">
        <v>288</v>
      </c>
      <c r="B50" s="17" t="str">
        <f>A35</f>
        <v>starszy technik diagnostyki laboratoryjnej</v>
      </c>
      <c r="C50" s="16">
        <v>45</v>
      </c>
      <c r="D50" s="17" t="s">
        <v>179</v>
      </c>
      <c r="E50" s="16">
        <v>15</v>
      </c>
      <c r="F50" s="26">
        <f>C35</f>
        <v>0.5757623680034722</v>
      </c>
      <c r="G50" s="26">
        <f t="shared" si="2"/>
        <v>0.19192078933449075</v>
      </c>
    </row>
    <row r="51" spans="1:7" s="13" customFormat="1" ht="30.6" customHeight="1">
      <c r="A51" s="126"/>
      <c r="B51" s="17" t="str">
        <f>A36</f>
        <v>pomoc laboratoryjna</v>
      </c>
      <c r="C51" s="16">
        <v>45</v>
      </c>
      <c r="D51" s="17" t="s">
        <v>179</v>
      </c>
      <c r="E51" s="16">
        <v>15</v>
      </c>
      <c r="F51" s="26">
        <f>C36</f>
        <v>0.43844550239583335</v>
      </c>
      <c r="G51" s="26">
        <f t="shared" si="2"/>
        <v>0.1461485007986111</v>
      </c>
    </row>
    <row r="52" spans="1:7" s="13" customFormat="1" ht="48" customHeight="1">
      <c r="A52" s="37" t="s">
        <v>289</v>
      </c>
      <c r="B52" s="17" t="str">
        <f>A37</f>
        <v>średnia stawka; diagnosta laboratoryjny/technik diagnostyki laboratoryjnej</v>
      </c>
      <c r="C52" s="16">
        <v>225</v>
      </c>
      <c r="D52" s="17" t="s">
        <v>179</v>
      </c>
      <c r="E52" s="16">
        <v>45</v>
      </c>
      <c r="F52" s="26">
        <f>C37</f>
        <v>0.7213860890711806</v>
      </c>
      <c r="G52" s="26">
        <f t="shared" si="2"/>
        <v>0.14427721781423614</v>
      </c>
    </row>
    <row r="53" spans="1:7" s="13" customFormat="1" ht="48.6" customHeight="1">
      <c r="A53" s="37" t="s">
        <v>302</v>
      </c>
      <c r="B53" s="17" t="str">
        <f>A37</f>
        <v>średnia stawka; diagnosta laboratoryjny/technik diagnostyki laboratoryjnej</v>
      </c>
      <c r="C53" s="16">
        <v>225</v>
      </c>
      <c r="D53" s="17" t="s">
        <v>179</v>
      </c>
      <c r="E53" s="16">
        <v>60</v>
      </c>
      <c r="F53" s="26">
        <f>C37</f>
        <v>0.7213860890711806</v>
      </c>
      <c r="G53" s="26">
        <f t="shared" si="2"/>
        <v>0.19236962375231484</v>
      </c>
    </row>
    <row r="54" spans="1:7" s="13" customFormat="1" ht="63.6" customHeight="1">
      <c r="A54" s="37" t="s">
        <v>303</v>
      </c>
      <c r="B54" s="17" t="str">
        <f>A37</f>
        <v>średnia stawka; diagnosta laboratoryjny/technik diagnostyki laboratoryjnej</v>
      </c>
      <c r="C54" s="16">
        <v>225</v>
      </c>
      <c r="D54" s="17" t="s">
        <v>179</v>
      </c>
      <c r="E54" s="16">
        <v>25</v>
      </c>
      <c r="F54" s="26">
        <f>C37</f>
        <v>0.7213860890711806</v>
      </c>
      <c r="G54" s="26">
        <f t="shared" si="2"/>
        <v>0.08015400989679784</v>
      </c>
    </row>
    <row r="55" spans="1:7" s="14" customFormat="1" ht="27.6" customHeight="1">
      <c r="A55" s="128" t="s">
        <v>178</v>
      </c>
      <c r="B55" s="129"/>
      <c r="C55" s="129"/>
      <c r="D55" s="129"/>
      <c r="E55" s="129"/>
      <c r="F55" s="129"/>
      <c r="G55" s="35">
        <f>SUM(G43:G54)</f>
        <v>5.29341246894112</v>
      </c>
    </row>
    <row r="58" spans="1:3" ht="27" customHeight="1">
      <c r="A58" s="134" t="s">
        <v>164</v>
      </c>
      <c r="B58" s="134"/>
      <c r="C58" s="18">
        <f>H23</f>
        <v>13.43179092694026</v>
      </c>
    </row>
    <row r="59" spans="1:3" ht="27" customHeight="1">
      <c r="A59" s="133" t="s">
        <v>165</v>
      </c>
      <c r="B59" s="133"/>
      <c r="C59" s="19">
        <f>G55</f>
        <v>5.29341246894112</v>
      </c>
    </row>
    <row r="60" spans="1:3" s="7" customFormat="1" ht="27" customHeight="1">
      <c r="A60" s="122" t="s">
        <v>163</v>
      </c>
      <c r="B60" s="122"/>
      <c r="C60" s="28">
        <f>SUM(C58:C59)</f>
        <v>18.72520339588138</v>
      </c>
    </row>
  </sheetData>
  <mergeCells count="10">
    <mergeCell ref="B1:C1"/>
    <mergeCell ref="A55:F55"/>
    <mergeCell ref="A60:B60"/>
    <mergeCell ref="A59:B59"/>
    <mergeCell ref="A58:B58"/>
    <mergeCell ref="A43:A44"/>
    <mergeCell ref="A50:A51"/>
    <mergeCell ref="A40:D40"/>
    <mergeCell ref="A47:A48"/>
    <mergeCell ref="A39:F39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9D515-F762-404B-8191-65D6E03BF9A4}">
  <dimension ref="A1:J59"/>
  <sheetViews>
    <sheetView workbookViewId="0" topLeftCell="A1">
      <selection activeCell="H23" sqref="H23"/>
    </sheetView>
  </sheetViews>
  <sheetFormatPr defaultColWidth="9.140625" defaultRowHeight="15"/>
  <cols>
    <col min="1" max="1" width="41.28125" style="1" customWidth="1"/>
    <col min="2" max="2" width="37.7109375" style="1" customWidth="1"/>
    <col min="3" max="3" width="21.8515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6" t="s">
        <v>95</v>
      </c>
    </row>
    <row r="2" spans="1:2" ht="19.2" customHeight="1">
      <c r="A2" s="7" t="s">
        <v>157</v>
      </c>
      <c r="B2" s="7" t="s">
        <v>94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0.2" customHeight="1">
      <c r="A8" s="16" t="s">
        <v>376</v>
      </c>
      <c r="B8" s="48" t="s">
        <v>639</v>
      </c>
      <c r="C8" s="16" t="s">
        <v>298</v>
      </c>
      <c r="D8" s="16">
        <v>68</v>
      </c>
      <c r="E8" s="48" t="s">
        <v>492</v>
      </c>
      <c r="F8" s="16">
        <v>1</v>
      </c>
      <c r="G8" s="26">
        <f>'Przykładowe materiały - ceny'!E50</f>
        <v>693.36</v>
      </c>
      <c r="H8" s="26">
        <f aca="true" t="shared" si="0" ref="H8:H10">(F8/D8)*G8</f>
        <v>10.196470588235295</v>
      </c>
    </row>
    <row r="9" spans="1:8" s="13" customFormat="1" ht="40.2" customHeight="1">
      <c r="A9" s="16" t="s">
        <v>408</v>
      </c>
      <c r="B9" s="48" t="s">
        <v>640</v>
      </c>
      <c r="C9" s="16" t="s">
        <v>299</v>
      </c>
      <c r="D9" s="16">
        <v>120</v>
      </c>
      <c r="E9" s="48" t="s">
        <v>494</v>
      </c>
      <c r="F9" s="16">
        <v>2</v>
      </c>
      <c r="G9" s="26">
        <f>'Przykładowe materiały - ceny'!E79</f>
        <v>661.26</v>
      </c>
      <c r="H9" s="26">
        <f t="shared" si="0"/>
        <v>11.020999999999999</v>
      </c>
    </row>
    <row r="10" spans="1:8" s="13" customFormat="1" ht="42" customHeight="1">
      <c r="A10" s="16" t="s">
        <v>457</v>
      </c>
      <c r="B10" s="48" t="s">
        <v>641</v>
      </c>
      <c r="C10" s="16" t="s">
        <v>301</v>
      </c>
      <c r="D10" s="16">
        <v>120</v>
      </c>
      <c r="E10" s="48" t="s">
        <v>494</v>
      </c>
      <c r="F10" s="16">
        <v>2</v>
      </c>
      <c r="G10" s="26">
        <f>'Przykładowe materiały - ceny'!E159</f>
        <v>661.26</v>
      </c>
      <c r="H10" s="26">
        <f t="shared" si="0"/>
        <v>11.020999999999999</v>
      </c>
    </row>
    <row r="11" spans="1:8" s="13" customFormat="1" ht="38.4" customHeight="1">
      <c r="A11" s="16" t="s">
        <v>622</v>
      </c>
      <c r="B11" s="48" t="s">
        <v>670</v>
      </c>
      <c r="C11" s="16" t="s">
        <v>300</v>
      </c>
      <c r="D11" s="16">
        <v>9700</v>
      </c>
      <c r="E11" s="45" t="s">
        <v>494</v>
      </c>
      <c r="F11" s="16">
        <v>1</v>
      </c>
      <c r="G11" s="26">
        <f>'Przykładowe materiały - ceny'!E129</f>
        <v>165.315</v>
      </c>
      <c r="H11" s="26">
        <f aca="true" t="shared" si="1" ref="H11:H21">(F11/D11)*G11</f>
        <v>0.01704278350515464</v>
      </c>
    </row>
    <row r="12" spans="1:8" s="13" customFormat="1" ht="36" customHeight="1">
      <c r="A12" s="16" t="s">
        <v>623</v>
      </c>
      <c r="B12" s="48" t="s">
        <v>671</v>
      </c>
      <c r="C12" s="16" t="s">
        <v>300</v>
      </c>
      <c r="D12" s="16">
        <v>9700</v>
      </c>
      <c r="E12" s="45" t="s">
        <v>494</v>
      </c>
      <c r="F12" s="16">
        <v>38</v>
      </c>
      <c r="G12" s="26">
        <f>'Przykładowe materiały - ceny'!E130</f>
        <v>165.315</v>
      </c>
      <c r="H12" s="26">
        <f t="shared" si="1"/>
        <v>0.6476257731958762</v>
      </c>
    </row>
    <row r="13" spans="1:8" s="13" customFormat="1" ht="37.8" customHeight="1">
      <c r="A13" s="16" t="s">
        <v>624</v>
      </c>
      <c r="B13" s="48" t="s">
        <v>672</v>
      </c>
      <c r="C13" s="16" t="s">
        <v>300</v>
      </c>
      <c r="D13" s="16">
        <v>9700</v>
      </c>
      <c r="E13" s="45" t="s">
        <v>494</v>
      </c>
      <c r="F13" s="16">
        <v>9</v>
      </c>
      <c r="G13" s="26">
        <f>'Przykładowe materiały - ceny'!E131</f>
        <v>165.315</v>
      </c>
      <c r="H13" s="26">
        <f t="shared" si="1"/>
        <v>0.15338505154639176</v>
      </c>
    </row>
    <row r="14" spans="1:8" s="13" customFormat="1" ht="39" customHeight="1">
      <c r="A14" s="16" t="s">
        <v>625</v>
      </c>
      <c r="B14" s="48" t="s">
        <v>673</v>
      </c>
      <c r="C14" s="16" t="s">
        <v>300</v>
      </c>
      <c r="D14" s="16">
        <v>9700</v>
      </c>
      <c r="E14" s="45" t="s">
        <v>494</v>
      </c>
      <c r="F14" s="16">
        <v>6</v>
      </c>
      <c r="G14" s="26">
        <f>'Przykładowe materiały - ceny'!E132</f>
        <v>165.315</v>
      </c>
      <c r="H14" s="26">
        <f t="shared" si="1"/>
        <v>0.10225670103092782</v>
      </c>
    </row>
    <row r="15" spans="1:8" s="13" customFormat="1" ht="38.4" customHeight="1">
      <c r="A15" s="16" t="s">
        <v>626</v>
      </c>
      <c r="B15" s="48" t="s">
        <v>674</v>
      </c>
      <c r="C15" s="16" t="s">
        <v>300</v>
      </c>
      <c r="D15" s="16">
        <v>9700</v>
      </c>
      <c r="E15" s="45" t="s">
        <v>494</v>
      </c>
      <c r="F15" s="16">
        <v>18</v>
      </c>
      <c r="G15" s="26">
        <f>'Przykładowe materiały - ceny'!E133</f>
        <v>264.504</v>
      </c>
      <c r="H15" s="26">
        <f t="shared" si="1"/>
        <v>0.4908321649484536</v>
      </c>
    </row>
    <row r="16" spans="1:8" s="13" customFormat="1" ht="38.4" customHeight="1">
      <c r="A16" s="16" t="s">
        <v>627</v>
      </c>
      <c r="B16" s="48" t="s">
        <v>675</v>
      </c>
      <c r="C16" s="16" t="s">
        <v>300</v>
      </c>
      <c r="D16" s="16">
        <v>9700</v>
      </c>
      <c r="E16" s="45" t="s">
        <v>494</v>
      </c>
      <c r="F16" s="16">
        <v>5</v>
      </c>
      <c r="G16" s="26">
        <f>'Przykładowe materiały - ceny'!E134</f>
        <v>743.9175</v>
      </c>
      <c r="H16" s="26">
        <f t="shared" si="1"/>
        <v>0.3834626288659794</v>
      </c>
    </row>
    <row r="17" spans="1:8" s="13" customFormat="1" ht="42.6" customHeight="1">
      <c r="A17" s="16" t="s">
        <v>628</v>
      </c>
      <c r="B17" s="48" t="s">
        <v>676</v>
      </c>
      <c r="C17" s="16" t="s">
        <v>300</v>
      </c>
      <c r="D17" s="16">
        <v>9700</v>
      </c>
      <c r="E17" s="45" t="s">
        <v>494</v>
      </c>
      <c r="F17" s="16">
        <v>2</v>
      </c>
      <c r="G17" s="26">
        <f>'Przykładowe materiały - ceny'!E135</f>
        <v>363.69300000000004</v>
      </c>
      <c r="H17" s="26">
        <f t="shared" si="1"/>
        <v>0.07498824742268043</v>
      </c>
    </row>
    <row r="18" spans="1:8" s="13" customFormat="1" ht="39" customHeight="1">
      <c r="A18" s="16" t="s">
        <v>629</v>
      </c>
      <c r="B18" s="48" t="s">
        <v>677</v>
      </c>
      <c r="C18" s="16" t="s">
        <v>300</v>
      </c>
      <c r="D18" s="16">
        <v>9700</v>
      </c>
      <c r="E18" s="45" t="s">
        <v>494</v>
      </c>
      <c r="F18" s="16">
        <v>1</v>
      </c>
      <c r="G18" s="26">
        <f>'Przykładowe materiały - ceny'!E136</f>
        <v>66.126</v>
      </c>
      <c r="H18" s="26">
        <f t="shared" si="1"/>
        <v>0.0068171134020618565</v>
      </c>
    </row>
    <row r="19" spans="1:8" s="13" customFormat="1" ht="37.2" customHeight="1">
      <c r="A19" s="16" t="s">
        <v>630</v>
      </c>
      <c r="B19" s="48" t="s">
        <v>678</v>
      </c>
      <c r="C19" s="16" t="s">
        <v>300</v>
      </c>
      <c r="D19" s="16">
        <v>9700</v>
      </c>
      <c r="E19" s="45" t="s">
        <v>494</v>
      </c>
      <c r="F19" s="16">
        <v>12</v>
      </c>
      <c r="G19" s="26">
        <f>'Przykładowe materiały - ceny'!E137</f>
        <v>264.504</v>
      </c>
      <c r="H19" s="26">
        <f t="shared" si="1"/>
        <v>0.3272214432989691</v>
      </c>
    </row>
    <row r="20" spans="1:8" s="13" customFormat="1" ht="38.4" customHeight="1">
      <c r="A20" s="16" t="s">
        <v>631</v>
      </c>
      <c r="B20" s="48" t="s">
        <v>679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ceny'!E138</f>
        <v>414.67800000000005</v>
      </c>
      <c r="H20" s="26">
        <f t="shared" si="1"/>
        <v>0.08550061855670105</v>
      </c>
    </row>
    <row r="21" spans="1:8" s="13" customFormat="1" ht="41.4" customHeight="1">
      <c r="A21" s="16" t="s">
        <v>632</v>
      </c>
      <c r="B21" s="48" t="s">
        <v>680</v>
      </c>
      <c r="C21" s="16" t="s">
        <v>300</v>
      </c>
      <c r="D21" s="16">
        <v>9700</v>
      </c>
      <c r="E21" s="45" t="s">
        <v>494</v>
      </c>
      <c r="F21" s="16">
        <v>2</v>
      </c>
      <c r="G21" s="26">
        <f>'Przykładowe materiały - ceny'!E139</f>
        <v>414.67800000000005</v>
      </c>
      <c r="H21" s="26">
        <f t="shared" si="1"/>
        <v>0.08550061855670105</v>
      </c>
    </row>
    <row r="22" spans="1:8" s="13" customFormat="1" ht="31.8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30.6" customHeight="1">
      <c r="A23" s="22" t="s">
        <v>178</v>
      </c>
      <c r="B23" s="23"/>
      <c r="C23" s="23"/>
      <c r="D23" s="23"/>
      <c r="E23" s="23"/>
      <c r="F23" s="23"/>
      <c r="G23" s="23"/>
      <c r="H23" s="35">
        <f>SUM(H8:H22)</f>
        <v>34.8071277668509</v>
      </c>
    </row>
    <row r="31" ht="15">
      <c r="A31" s="7" t="s">
        <v>159</v>
      </c>
    </row>
    <row r="32" spans="1:3" ht="18.6" customHeight="1">
      <c r="A32" s="7" t="s">
        <v>182</v>
      </c>
      <c r="B32" s="21" t="s">
        <v>180</v>
      </c>
      <c r="C32" s="21" t="s">
        <v>181</v>
      </c>
    </row>
    <row r="33" spans="1:3" ht="18.6" customHeight="1">
      <c r="A33" s="8" t="s">
        <v>160</v>
      </c>
      <c r="B33" s="9">
        <f>'Przykładowe stawki wynagrodzeń'!E12</f>
        <v>46.195639765624996</v>
      </c>
      <c r="C33" s="9">
        <f>B33/60</f>
        <v>0.7699273294270833</v>
      </c>
    </row>
    <row r="34" spans="1:3" ht="18.6" customHeight="1">
      <c r="A34" s="10" t="s">
        <v>161</v>
      </c>
      <c r="B34" s="11">
        <f>'Przykładowe stawki wynagrodzeń'!E16</f>
        <v>34.545742080208335</v>
      </c>
      <c r="C34" s="11">
        <f aca="true" t="shared" si="2" ref="C34:C35">B34/60</f>
        <v>0.5757623680034722</v>
      </c>
    </row>
    <row r="35" spans="1:3" ht="18.6" customHeight="1">
      <c r="A35" s="8" t="s">
        <v>162</v>
      </c>
      <c r="B35" s="11">
        <f>'Przykładowe stawki wynagrodzeń'!E19</f>
        <v>26.306730143750002</v>
      </c>
      <c r="C35" s="11">
        <f t="shared" si="2"/>
        <v>0.43844550239583335</v>
      </c>
    </row>
    <row r="36" spans="1:10" ht="28.2" customHeight="1">
      <c r="A36" s="10" t="s">
        <v>198</v>
      </c>
      <c r="B36" s="11">
        <f>'Przykładowe stawki wynagrodzeń'!E17</f>
        <v>43.283165344270834</v>
      </c>
      <c r="C36" s="11">
        <f>B36/60</f>
        <v>0.7213860890711806</v>
      </c>
      <c r="G36" s="138"/>
      <c r="H36" s="138"/>
      <c r="I36" s="138"/>
      <c r="J36" s="138"/>
    </row>
    <row r="37" spans="7:10" ht="42.6" customHeight="1">
      <c r="G37" s="138"/>
      <c r="H37" s="138"/>
      <c r="I37" s="138"/>
      <c r="J37" s="138"/>
    </row>
    <row r="38" spans="1:7" ht="21" customHeight="1">
      <c r="A38" s="130" t="s">
        <v>304</v>
      </c>
      <c r="B38" s="131"/>
      <c r="C38" s="131"/>
      <c r="D38" s="131"/>
      <c r="E38" s="131"/>
      <c r="F38" s="131"/>
      <c r="G38" s="34"/>
    </row>
    <row r="39" spans="1:7" ht="21" customHeight="1">
      <c r="A39" s="127" t="s">
        <v>285</v>
      </c>
      <c r="B39" s="127"/>
      <c r="C39" s="127"/>
      <c r="D39" s="127"/>
      <c r="E39" s="34"/>
      <c r="F39" s="34"/>
      <c r="G39" s="34"/>
    </row>
    <row r="40" spans="1:7" s="13" customFormat="1" ht="42" customHeight="1">
      <c r="A40" s="15" t="s">
        <v>197</v>
      </c>
      <c r="B40" s="15" t="s">
        <v>166</v>
      </c>
      <c r="C40" s="15" t="s">
        <v>167</v>
      </c>
      <c r="D40" s="15" t="s">
        <v>168</v>
      </c>
      <c r="E40" s="15" t="s">
        <v>169</v>
      </c>
      <c r="F40" s="15" t="s">
        <v>170</v>
      </c>
      <c r="G40" s="15" t="s">
        <v>171</v>
      </c>
    </row>
    <row r="41" spans="1:7" s="13" customFormat="1" ht="15" customHeight="1">
      <c r="A41" s="29"/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30" t="s">
        <v>177</v>
      </c>
    </row>
    <row r="42" spans="1:7" s="13" customFormat="1" ht="29.4" customHeight="1">
      <c r="A42" s="125" t="s">
        <v>284</v>
      </c>
      <c r="B42" s="25" t="str">
        <f>A34</f>
        <v>starszy technik diagnostyki laboratoryjnej</v>
      </c>
      <c r="C42" s="32">
        <v>45</v>
      </c>
      <c r="D42" s="17" t="s">
        <v>179</v>
      </c>
      <c r="E42" s="32">
        <v>10</v>
      </c>
      <c r="F42" s="27">
        <f>C34</f>
        <v>0.5757623680034722</v>
      </c>
      <c r="G42" s="27">
        <f>(E42/C42)*F42</f>
        <v>0.1279471928896605</v>
      </c>
    </row>
    <row r="43" spans="1:7" s="13" customFormat="1" ht="29.4" customHeight="1">
      <c r="A43" s="126"/>
      <c r="B43" s="25" t="str">
        <f>A35</f>
        <v>pomoc laboratoryjna</v>
      </c>
      <c r="C43" s="32">
        <v>45</v>
      </c>
      <c r="D43" s="17" t="s">
        <v>179</v>
      </c>
      <c r="E43" s="32">
        <v>10</v>
      </c>
      <c r="F43" s="27">
        <f>C35</f>
        <v>0.43844550239583335</v>
      </c>
      <c r="G43" s="27">
        <f>(E43/C43)*F43</f>
        <v>0.09743233386574074</v>
      </c>
    </row>
    <row r="44" spans="1:7" s="13" customFormat="1" ht="78" customHeight="1">
      <c r="A44" s="33" t="s">
        <v>283</v>
      </c>
      <c r="B44" s="17" t="str">
        <f>A34</f>
        <v>starszy technik diagnostyki laboratoryjnej</v>
      </c>
      <c r="C44" s="16">
        <v>150</v>
      </c>
      <c r="D44" s="17" t="s">
        <v>179</v>
      </c>
      <c r="E44" s="16">
        <v>120</v>
      </c>
      <c r="F44" s="26">
        <f>C34</f>
        <v>0.5757623680034722</v>
      </c>
      <c r="G44" s="26">
        <f>(E44/C44)*F44</f>
        <v>0.46060989440277783</v>
      </c>
    </row>
    <row r="45" spans="1:7" s="13" customFormat="1" ht="22.95" customHeight="1">
      <c r="A45" s="24" t="s">
        <v>192</v>
      </c>
      <c r="B45" s="17" t="str">
        <f>A33</f>
        <v>diagnosta laboratoryjny</v>
      </c>
      <c r="C45" s="16">
        <v>13</v>
      </c>
      <c r="D45" s="17" t="s">
        <v>179</v>
      </c>
      <c r="E45" s="16">
        <v>40</v>
      </c>
      <c r="F45" s="26">
        <f>C33</f>
        <v>0.7699273294270833</v>
      </c>
      <c r="G45" s="26">
        <f aca="true" t="shared" si="3" ref="G45:G53">(E45/C45)*F45</f>
        <v>2.3690071674679487</v>
      </c>
    </row>
    <row r="46" spans="1:7" s="13" customFormat="1" ht="22.95" customHeight="1">
      <c r="A46" s="132" t="s">
        <v>286</v>
      </c>
      <c r="B46" s="17" t="str">
        <f>A33</f>
        <v>diagnosta laboratoryjny</v>
      </c>
      <c r="C46" s="16">
        <v>45</v>
      </c>
      <c r="D46" s="17" t="s">
        <v>179</v>
      </c>
      <c r="E46" s="16">
        <v>10</v>
      </c>
      <c r="F46" s="26">
        <f>C33</f>
        <v>0.7699273294270833</v>
      </c>
      <c r="G46" s="26">
        <f t="shared" si="3"/>
        <v>0.1710949620949074</v>
      </c>
    </row>
    <row r="47" spans="1:7" s="13" customFormat="1" ht="28.2" customHeight="1">
      <c r="A47" s="126"/>
      <c r="B47" s="17" t="str">
        <f>A34</f>
        <v>starszy technik diagnostyki laboratoryjnej</v>
      </c>
      <c r="C47" s="16">
        <v>45</v>
      </c>
      <c r="D47" s="17" t="s">
        <v>179</v>
      </c>
      <c r="E47" s="16">
        <v>10</v>
      </c>
      <c r="F47" s="26">
        <f>C34</f>
        <v>0.5757623680034722</v>
      </c>
      <c r="G47" s="26">
        <f t="shared" si="3"/>
        <v>0.1279471928896605</v>
      </c>
    </row>
    <row r="48" spans="1:7" s="13" customFormat="1" ht="22.95" customHeight="1">
      <c r="A48" s="24" t="s">
        <v>287</v>
      </c>
      <c r="B48" s="17" t="str">
        <f>A33</f>
        <v>diagnosta laboratoryjny</v>
      </c>
      <c r="C48" s="16">
        <v>13</v>
      </c>
      <c r="D48" s="17" t="s">
        <v>179</v>
      </c>
      <c r="E48" s="16">
        <v>20</v>
      </c>
      <c r="F48" s="26">
        <f>C33</f>
        <v>0.7699273294270833</v>
      </c>
      <c r="G48" s="26">
        <f t="shared" si="3"/>
        <v>1.1845035837339744</v>
      </c>
    </row>
    <row r="49" spans="1:7" s="13" customFormat="1" ht="30.6" customHeight="1">
      <c r="A49" s="125" t="s">
        <v>288</v>
      </c>
      <c r="B49" s="17" t="str">
        <f>A34</f>
        <v>starszy technik diagnostyki laboratoryjnej</v>
      </c>
      <c r="C49" s="16">
        <v>45</v>
      </c>
      <c r="D49" s="17" t="s">
        <v>179</v>
      </c>
      <c r="E49" s="16">
        <v>15</v>
      </c>
      <c r="F49" s="26">
        <f>C34</f>
        <v>0.5757623680034722</v>
      </c>
      <c r="G49" s="26">
        <f t="shared" si="3"/>
        <v>0.19192078933449075</v>
      </c>
    </row>
    <row r="50" spans="1:7" s="13" customFormat="1" ht="30.6" customHeight="1">
      <c r="A50" s="126"/>
      <c r="B50" s="17" t="str">
        <f>A35</f>
        <v>pomoc laboratoryjna</v>
      </c>
      <c r="C50" s="16">
        <v>45</v>
      </c>
      <c r="D50" s="17" t="s">
        <v>179</v>
      </c>
      <c r="E50" s="16">
        <v>15</v>
      </c>
      <c r="F50" s="26">
        <f>C35</f>
        <v>0.43844550239583335</v>
      </c>
      <c r="G50" s="26">
        <f t="shared" si="3"/>
        <v>0.1461485007986111</v>
      </c>
    </row>
    <row r="51" spans="1:7" s="13" customFormat="1" ht="48" customHeight="1">
      <c r="A51" s="37" t="s">
        <v>289</v>
      </c>
      <c r="B51" s="17" t="str">
        <f>A36</f>
        <v>średnia stawka; diagnosta laboratoryjny/technik diagnostyki laboratoryjnej</v>
      </c>
      <c r="C51" s="16">
        <v>225</v>
      </c>
      <c r="D51" s="17" t="s">
        <v>179</v>
      </c>
      <c r="E51" s="16">
        <v>45</v>
      </c>
      <c r="F51" s="26">
        <f>C36</f>
        <v>0.7213860890711806</v>
      </c>
      <c r="G51" s="26">
        <f t="shared" si="3"/>
        <v>0.14427721781423614</v>
      </c>
    </row>
    <row r="52" spans="1:7" s="13" customFormat="1" ht="48.6" customHeight="1">
      <c r="A52" s="37" t="s">
        <v>302</v>
      </c>
      <c r="B52" s="17" t="str">
        <f>A36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C36</f>
        <v>0.7213860890711806</v>
      </c>
      <c r="G52" s="26">
        <f t="shared" si="3"/>
        <v>0.19236962375231484</v>
      </c>
    </row>
    <row r="53" spans="1:7" s="13" customFormat="1" ht="63.6" customHeight="1">
      <c r="A53" s="37" t="s">
        <v>303</v>
      </c>
      <c r="B53" s="17" t="str">
        <f>A36</f>
        <v>średnia stawka; diagnosta laboratoryjny/technik diagnostyki laboratoryjnej</v>
      </c>
      <c r="C53" s="16">
        <v>225</v>
      </c>
      <c r="D53" s="17" t="s">
        <v>179</v>
      </c>
      <c r="E53" s="16">
        <v>25</v>
      </c>
      <c r="F53" s="26">
        <f>C36</f>
        <v>0.7213860890711806</v>
      </c>
      <c r="G53" s="26">
        <f t="shared" si="3"/>
        <v>0.08015400989679784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SUM(G42:G53)</f>
        <v>5.29341246894112</v>
      </c>
    </row>
    <row r="57" spans="1:3" ht="27" customHeight="1">
      <c r="A57" s="134" t="s">
        <v>164</v>
      </c>
      <c r="B57" s="134"/>
      <c r="C57" s="18">
        <f>H23</f>
        <v>34.8071277668509</v>
      </c>
    </row>
    <row r="58" spans="1:3" ht="27" customHeight="1">
      <c r="A58" s="133" t="s">
        <v>165</v>
      </c>
      <c r="B58" s="133"/>
      <c r="C58" s="19">
        <f>G54</f>
        <v>5.29341246894112</v>
      </c>
    </row>
    <row r="59" spans="1:3" s="7" customFormat="1" ht="27" customHeight="1">
      <c r="A59" s="122" t="s">
        <v>163</v>
      </c>
      <c r="B59" s="122"/>
      <c r="C59" s="28">
        <f>SUM(C57:C58)</f>
        <v>40.10054023579202</v>
      </c>
    </row>
  </sheetData>
  <mergeCells count="10">
    <mergeCell ref="A39:D39"/>
    <mergeCell ref="A46:A47"/>
    <mergeCell ref="G36:J37"/>
    <mergeCell ref="A38:F38"/>
    <mergeCell ref="A54:F54"/>
    <mergeCell ref="A59:B59"/>
    <mergeCell ref="A58:B58"/>
    <mergeCell ref="A57:B57"/>
    <mergeCell ref="A42:A43"/>
    <mergeCell ref="A49:A50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D86A-A057-4EC2-B56A-ED30DDD28D69}">
  <dimension ref="A1:I70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37.8515625" style="1" customWidth="1"/>
    <col min="3" max="3" width="20.14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2" customHeight="1">
      <c r="A1" s="7" t="s">
        <v>156</v>
      </c>
      <c r="B1" s="121" t="s">
        <v>97</v>
      </c>
      <c r="C1" s="121"/>
      <c r="D1" s="121"/>
    </row>
    <row r="2" spans="1:2" ht="19.2" customHeight="1">
      <c r="A2" s="7" t="s">
        <v>157</v>
      </c>
      <c r="B2" s="7" t="s">
        <v>96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365</v>
      </c>
      <c r="B8" s="48" t="s">
        <v>740</v>
      </c>
      <c r="C8" s="16" t="s">
        <v>298</v>
      </c>
      <c r="D8" s="16">
        <v>180</v>
      </c>
      <c r="E8" s="48" t="s">
        <v>492</v>
      </c>
      <c r="F8" s="16">
        <v>1</v>
      </c>
      <c r="G8" s="26">
        <f>'Przykładowe materiały - ceny'!E39</f>
        <v>7607.201157742402</v>
      </c>
      <c r="H8" s="26">
        <f>(F8/D8)*G8</f>
        <v>42.262228654124456</v>
      </c>
    </row>
    <row r="9" spans="1:8" s="13" customFormat="1" ht="42" customHeight="1">
      <c r="A9" s="16" t="s">
        <v>474</v>
      </c>
      <c r="B9" s="48" t="s">
        <v>741</v>
      </c>
      <c r="C9" s="16" t="s">
        <v>301</v>
      </c>
      <c r="D9" s="16">
        <v>180</v>
      </c>
      <c r="E9" s="48" t="s">
        <v>494</v>
      </c>
      <c r="F9" s="16">
        <v>2</v>
      </c>
      <c r="G9" s="26">
        <f>'Przykładowe materiały - ceny'!E176</f>
        <v>436.84360000000004</v>
      </c>
      <c r="H9" s="26">
        <f aca="true" t="shared" si="0" ref="H9:H31">(F9/D9)*G9</f>
        <v>4.8538177777777785</v>
      </c>
    </row>
    <row r="10" spans="1:8" s="13" customFormat="1" ht="40.2" customHeight="1">
      <c r="A10" s="16" t="s">
        <v>405</v>
      </c>
      <c r="B10" s="48" t="s">
        <v>742</v>
      </c>
      <c r="C10" s="16" t="s">
        <v>299</v>
      </c>
      <c r="D10" s="16">
        <v>180</v>
      </c>
      <c r="E10" s="48" t="s">
        <v>494</v>
      </c>
      <c r="F10" s="16">
        <v>2</v>
      </c>
      <c r="G10" s="26">
        <f>'Przykładowe materiały - ceny'!E76</f>
        <v>400.98240000000004</v>
      </c>
      <c r="H10" s="26">
        <f t="shared" si="0"/>
        <v>4.455360000000001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53.97428632368795</v>
      </c>
    </row>
    <row r="42" ht="15">
      <c r="A42" s="7" t="s">
        <v>159</v>
      </c>
    </row>
    <row r="43" spans="1:3" ht="18.6" customHeight="1">
      <c r="A43" s="7" t="s">
        <v>182</v>
      </c>
      <c r="B43" s="21" t="s">
        <v>180</v>
      </c>
      <c r="C43" s="21" t="s">
        <v>181</v>
      </c>
    </row>
    <row r="44" spans="1:3" ht="18.6" customHeight="1">
      <c r="A44" s="8" t="s">
        <v>160</v>
      </c>
      <c r="B44" s="9">
        <f>'Przykładowe stawki wynagrodzeń'!E12</f>
        <v>46.195639765624996</v>
      </c>
      <c r="C44" s="9">
        <f>B44/60</f>
        <v>0.7699273294270833</v>
      </c>
    </row>
    <row r="45" spans="1:3" ht="18.6" customHeight="1">
      <c r="A45" s="10" t="s">
        <v>161</v>
      </c>
      <c r="B45" s="11">
        <f>'Przykładowe stawki wynagrodzeń'!E16</f>
        <v>34.545742080208335</v>
      </c>
      <c r="C45" s="11">
        <f aca="true" t="shared" si="1" ref="C45:C46">B45/60</f>
        <v>0.5757623680034722</v>
      </c>
    </row>
    <row r="46" spans="1:3" ht="18.6" customHeight="1">
      <c r="A46" s="8" t="s">
        <v>162</v>
      </c>
      <c r="B46" s="11">
        <f>'Przykładowe stawki wynagrodzeń'!E19</f>
        <v>26.306730143750002</v>
      </c>
      <c r="C46" s="11">
        <f t="shared" si="1"/>
        <v>0.43844550239583335</v>
      </c>
    </row>
    <row r="47" spans="1:3" ht="28.2" customHeight="1">
      <c r="A47" s="10" t="s">
        <v>198</v>
      </c>
      <c r="B47" s="11">
        <f>'Przykładowe stawki wynagrodzeń'!E17</f>
        <v>43.283165344270834</v>
      </c>
      <c r="C47" s="11">
        <f>B47/60</f>
        <v>0.7213860890711806</v>
      </c>
    </row>
    <row r="48" ht="25.8" customHeight="1"/>
    <row r="49" spans="1:7" ht="21" customHeight="1">
      <c r="A49" s="130" t="s">
        <v>317</v>
      </c>
      <c r="B49" s="131"/>
      <c r="C49" s="131"/>
      <c r="D49" s="131"/>
      <c r="E49" s="131"/>
      <c r="F49" s="131"/>
      <c r="G49" s="34"/>
    </row>
    <row r="50" spans="1:7" ht="21" customHeight="1">
      <c r="A50" s="127" t="s">
        <v>318</v>
      </c>
      <c r="B50" s="127"/>
      <c r="C50" s="127"/>
      <c r="D50" s="127"/>
      <c r="E50" s="34"/>
      <c r="F50" s="34"/>
      <c r="G50" s="34"/>
    </row>
    <row r="51" spans="1:7" s="13" customFormat="1" ht="42" customHeight="1">
      <c r="A51" s="15" t="s">
        <v>197</v>
      </c>
      <c r="B51" s="15" t="s">
        <v>166</v>
      </c>
      <c r="C51" s="15" t="s">
        <v>167</v>
      </c>
      <c r="D51" s="15" t="s">
        <v>168</v>
      </c>
      <c r="E51" s="15" t="s">
        <v>169</v>
      </c>
      <c r="F51" s="15" t="s">
        <v>170</v>
      </c>
      <c r="G51" s="15" t="s">
        <v>171</v>
      </c>
    </row>
    <row r="52" spans="1:7" s="13" customFormat="1" ht="15" customHeight="1">
      <c r="A52" s="29"/>
      <c r="B52" s="5" t="s">
        <v>172</v>
      </c>
      <c r="C52" s="5" t="s">
        <v>173</v>
      </c>
      <c r="D52" s="5" t="s">
        <v>174</v>
      </c>
      <c r="E52" s="5" t="s">
        <v>175</v>
      </c>
      <c r="F52" s="5" t="s">
        <v>176</v>
      </c>
      <c r="G52" s="30" t="s">
        <v>177</v>
      </c>
    </row>
    <row r="53" spans="1:7" s="13" customFormat="1" ht="29.4" customHeight="1">
      <c r="A53" s="125" t="s">
        <v>284</v>
      </c>
      <c r="B53" s="25" t="str">
        <f>A45</f>
        <v>starszy technik diagnostyki laboratoryjnej</v>
      </c>
      <c r="C53" s="32">
        <v>165</v>
      </c>
      <c r="D53" s="17" t="s">
        <v>179</v>
      </c>
      <c r="E53" s="32">
        <v>20</v>
      </c>
      <c r="F53" s="27">
        <f>C45</f>
        <v>0.5757623680034722</v>
      </c>
      <c r="G53" s="27">
        <f>(E53/C53)*F53</f>
        <v>0.06978937793981482</v>
      </c>
    </row>
    <row r="54" spans="1:7" s="13" customFormat="1" ht="29.4" customHeight="1">
      <c r="A54" s="126"/>
      <c r="B54" s="25" t="str">
        <f>A46</f>
        <v>pomoc laboratoryjna</v>
      </c>
      <c r="C54" s="32">
        <v>165</v>
      </c>
      <c r="D54" s="17" t="s">
        <v>179</v>
      </c>
      <c r="E54" s="32">
        <v>20</v>
      </c>
      <c r="F54" s="27">
        <f>C46</f>
        <v>0.43844550239583335</v>
      </c>
      <c r="G54" s="27">
        <f>(E54/C54)*F54</f>
        <v>0.05314490938131314</v>
      </c>
    </row>
    <row r="55" spans="1:7" s="13" customFormat="1" ht="78" customHeight="1">
      <c r="A55" s="31" t="s">
        <v>283</v>
      </c>
      <c r="B55" s="17" t="str">
        <f>A45</f>
        <v>starszy technik diagnostyki laboratoryjnej</v>
      </c>
      <c r="C55" s="16">
        <v>150</v>
      </c>
      <c r="D55" s="17" t="s">
        <v>179</v>
      </c>
      <c r="E55" s="16">
        <v>120</v>
      </c>
      <c r="F55" s="26">
        <f>C45</f>
        <v>0.5757623680034722</v>
      </c>
      <c r="G55" s="26">
        <f>(E55/C55)*F55</f>
        <v>0.46060989440277783</v>
      </c>
    </row>
    <row r="56" spans="1:7" s="13" customFormat="1" ht="22.95" customHeight="1">
      <c r="A56" s="24" t="s">
        <v>192</v>
      </c>
      <c r="B56" s="17" t="str">
        <f>A44</f>
        <v>diagnosta laboratoryjny</v>
      </c>
      <c r="C56" s="16">
        <v>33</v>
      </c>
      <c r="D56" s="17" t="s">
        <v>179</v>
      </c>
      <c r="E56" s="16">
        <v>85</v>
      </c>
      <c r="F56" s="26">
        <f>C44</f>
        <v>0.7699273294270833</v>
      </c>
      <c r="G56" s="26">
        <f aca="true" t="shared" si="2" ref="G56:G64">(E56/C56)*F56</f>
        <v>1.9831461515546085</v>
      </c>
    </row>
    <row r="57" spans="1:7" s="13" customFormat="1" ht="22.95" customHeight="1">
      <c r="A57" s="132" t="s">
        <v>286</v>
      </c>
      <c r="B57" s="17" t="str">
        <f>A44</f>
        <v>diagnosta laboratoryjny</v>
      </c>
      <c r="C57" s="16">
        <v>165</v>
      </c>
      <c r="D57" s="17" t="s">
        <v>179</v>
      </c>
      <c r="E57" s="16">
        <v>40</v>
      </c>
      <c r="F57" s="26">
        <f>C44</f>
        <v>0.7699273294270833</v>
      </c>
      <c r="G57" s="26">
        <f t="shared" si="2"/>
        <v>0.18664904955808082</v>
      </c>
    </row>
    <row r="58" spans="1:7" s="13" customFormat="1" ht="28.2" customHeight="1">
      <c r="A58" s="126"/>
      <c r="B58" s="17" t="str">
        <f>A45</f>
        <v>starszy technik diagnostyki laboratoryjnej</v>
      </c>
      <c r="C58" s="16">
        <v>165</v>
      </c>
      <c r="D58" s="17" t="s">
        <v>179</v>
      </c>
      <c r="E58" s="16">
        <v>40</v>
      </c>
      <c r="F58" s="26">
        <f>C45</f>
        <v>0.5757623680034722</v>
      </c>
      <c r="G58" s="26">
        <f t="shared" si="2"/>
        <v>0.13957875587962965</v>
      </c>
    </row>
    <row r="59" spans="1:7" s="13" customFormat="1" ht="22.95" customHeight="1">
      <c r="A59" s="24" t="s">
        <v>287</v>
      </c>
      <c r="B59" s="17" t="str">
        <f>A44</f>
        <v>diagnosta laboratoryjny</v>
      </c>
      <c r="C59" s="16">
        <v>33</v>
      </c>
      <c r="D59" s="17" t="s">
        <v>179</v>
      </c>
      <c r="E59" s="16">
        <v>65</v>
      </c>
      <c r="F59" s="26">
        <f>C44</f>
        <v>0.7699273294270833</v>
      </c>
      <c r="G59" s="26">
        <f t="shared" si="2"/>
        <v>1.5165235276594065</v>
      </c>
    </row>
    <row r="60" spans="1:7" s="13" customFormat="1" ht="30.6" customHeight="1">
      <c r="A60" s="125" t="s">
        <v>288</v>
      </c>
      <c r="B60" s="17" t="str">
        <f>A45</f>
        <v>starszy technik diagnostyki laboratoryjnej</v>
      </c>
      <c r="C60" s="16">
        <v>165</v>
      </c>
      <c r="D60" s="17" t="s">
        <v>179</v>
      </c>
      <c r="E60" s="16">
        <v>30</v>
      </c>
      <c r="F60" s="26">
        <f>C45</f>
        <v>0.5757623680034722</v>
      </c>
      <c r="G60" s="26">
        <f t="shared" si="2"/>
        <v>0.10468406690972223</v>
      </c>
    </row>
    <row r="61" spans="1:9" s="13" customFormat="1" ht="30.6" customHeight="1">
      <c r="A61" s="126"/>
      <c r="B61" s="17" t="str">
        <f>A46</f>
        <v>pomoc laboratoryjna</v>
      </c>
      <c r="C61" s="16">
        <v>165</v>
      </c>
      <c r="D61" s="17" t="s">
        <v>179</v>
      </c>
      <c r="E61" s="16">
        <v>30</v>
      </c>
      <c r="F61" s="26">
        <f>C46</f>
        <v>0.43844550239583335</v>
      </c>
      <c r="G61" s="26">
        <f t="shared" si="2"/>
        <v>0.0797173640719697</v>
      </c>
      <c r="I61" s="38"/>
    </row>
    <row r="62" spans="1:9" s="13" customFormat="1" ht="55.2" customHeight="1">
      <c r="A62" s="37" t="s">
        <v>308</v>
      </c>
      <c r="B62" s="17" t="str">
        <f>A47</f>
        <v>średnia stawka; diagnosta laboratoryjny/technik diagnostyki laboratoryjnej</v>
      </c>
      <c r="C62" s="16">
        <v>825</v>
      </c>
      <c r="D62" s="17" t="s">
        <v>179</v>
      </c>
      <c r="E62" s="16">
        <v>125</v>
      </c>
      <c r="F62" s="26">
        <f>C47</f>
        <v>0.7213860890711806</v>
      </c>
      <c r="G62" s="26">
        <f t="shared" si="2"/>
        <v>0.10930092258654252</v>
      </c>
      <c r="I62" s="39"/>
    </row>
    <row r="63" spans="1:9" s="13" customFormat="1" ht="48.6" customHeight="1">
      <c r="A63" s="37" t="s">
        <v>319</v>
      </c>
      <c r="B63" s="17" t="str">
        <f>A47</f>
        <v>średnia stawka; diagnosta laboratoryjny/technik diagnostyki laboratoryjnej</v>
      </c>
      <c r="C63" s="16">
        <v>825</v>
      </c>
      <c r="D63" s="17" t="s">
        <v>179</v>
      </c>
      <c r="E63" s="16">
        <v>60</v>
      </c>
      <c r="F63" s="26">
        <f>C47</f>
        <v>0.7213860890711806</v>
      </c>
      <c r="G63" s="26">
        <f t="shared" si="2"/>
        <v>0.05246444284154041</v>
      </c>
      <c r="I63" s="39"/>
    </row>
    <row r="64" spans="1:9" s="13" customFormat="1" ht="55.8" customHeight="1">
      <c r="A64" s="37" t="s">
        <v>311</v>
      </c>
      <c r="B64" s="17" t="str">
        <f>A47</f>
        <v>średnia stawka; diagnosta laboratoryjny/technik diagnostyki laboratoryjnej</v>
      </c>
      <c r="C64" s="16">
        <v>825</v>
      </c>
      <c r="D64" s="17" t="s">
        <v>179</v>
      </c>
      <c r="E64" s="16">
        <v>25</v>
      </c>
      <c r="F64" s="26">
        <f>C47</f>
        <v>0.7213860890711806</v>
      </c>
      <c r="G64" s="26">
        <f t="shared" si="2"/>
        <v>0.021860184517308503</v>
      </c>
      <c r="I64" s="39"/>
    </row>
    <row r="65" spans="1:7" s="14" customFormat="1" ht="27.6" customHeight="1">
      <c r="A65" s="128" t="s">
        <v>178</v>
      </c>
      <c r="B65" s="129"/>
      <c r="C65" s="129"/>
      <c r="D65" s="129"/>
      <c r="E65" s="129"/>
      <c r="F65" s="129"/>
      <c r="G65" s="35">
        <f>SUM(G53:G64)</f>
        <v>4.777468647302714</v>
      </c>
    </row>
    <row r="68" spans="1:3" ht="27" customHeight="1">
      <c r="A68" s="134" t="s">
        <v>164</v>
      </c>
      <c r="B68" s="134"/>
      <c r="C68" s="18">
        <f>H33</f>
        <v>53.97428632368795</v>
      </c>
    </row>
    <row r="69" spans="1:3" ht="27" customHeight="1">
      <c r="A69" s="133" t="s">
        <v>165</v>
      </c>
      <c r="B69" s="133"/>
      <c r="C69" s="19">
        <f>G65</f>
        <v>4.777468647302714</v>
      </c>
    </row>
    <row r="70" spans="1:3" s="7" customFormat="1" ht="27" customHeight="1">
      <c r="A70" s="122" t="s">
        <v>163</v>
      </c>
      <c r="B70" s="122"/>
      <c r="C70" s="28">
        <f>SUM(C68:C69)</f>
        <v>58.75175497099066</v>
      </c>
    </row>
  </sheetData>
  <mergeCells count="10">
    <mergeCell ref="B1:D1"/>
    <mergeCell ref="A65:F65"/>
    <mergeCell ref="A70:B70"/>
    <mergeCell ref="A69:B69"/>
    <mergeCell ref="A68:B68"/>
    <mergeCell ref="A53:A54"/>
    <mergeCell ref="A60:A61"/>
    <mergeCell ref="A50:D50"/>
    <mergeCell ref="A57:A58"/>
    <mergeCell ref="A49:F49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3703B-6648-4392-B8C7-2108C0332DD3}">
  <dimension ref="A1:I50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27.00390625" style="1" customWidth="1"/>
    <col min="3" max="3" width="18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6" t="s">
        <v>54</v>
      </c>
    </row>
    <row r="2" spans="1:2" ht="19.2" customHeight="1">
      <c r="A2" s="7" t="s">
        <v>157</v>
      </c>
      <c r="B2" s="7" t="s">
        <v>53</v>
      </c>
    </row>
    <row r="4" ht="15">
      <c r="A4" s="7" t="s">
        <v>158</v>
      </c>
    </row>
    <row r="6" spans="1:8" s="13" customFormat="1" ht="7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28.2" customHeight="1">
      <c r="A8" s="16" t="s">
        <v>390</v>
      </c>
      <c r="B8" s="48" t="s">
        <v>701</v>
      </c>
      <c r="C8" s="16" t="s">
        <v>298</v>
      </c>
      <c r="D8" s="16">
        <v>40</v>
      </c>
      <c r="E8" s="48" t="s">
        <v>492</v>
      </c>
      <c r="F8" s="16">
        <v>1</v>
      </c>
      <c r="G8" s="26">
        <f>'Przykładowe materiały - ceny'!E64</f>
        <v>474.79999999999995</v>
      </c>
      <c r="H8" s="26">
        <f>(F8/D8)*G8</f>
        <v>11.87</v>
      </c>
    </row>
    <row r="9" spans="1:8" s="13" customFormat="1" ht="40.8" customHeight="1">
      <c r="A9" s="16" t="s">
        <v>690</v>
      </c>
      <c r="B9" s="48" t="s">
        <v>695</v>
      </c>
      <c r="C9" s="16" t="s">
        <v>694</v>
      </c>
      <c r="D9" s="16">
        <v>3500</v>
      </c>
      <c r="E9" s="48" t="s">
        <v>494</v>
      </c>
      <c r="F9" s="16">
        <v>1</v>
      </c>
      <c r="G9" s="26">
        <f>'Przykładowe materiały - ceny'!E140</f>
        <v>1785</v>
      </c>
      <c r="H9" s="26">
        <f aca="true" t="shared" si="0" ref="H9:H12">(F9/D9)*G9</f>
        <v>0.51</v>
      </c>
    </row>
    <row r="10" spans="1:8" s="13" customFormat="1" ht="41.4" customHeight="1">
      <c r="A10" s="16" t="s">
        <v>691</v>
      </c>
      <c r="B10" s="48" t="s">
        <v>696</v>
      </c>
      <c r="C10" s="16" t="s">
        <v>300</v>
      </c>
      <c r="D10" s="16">
        <v>3500</v>
      </c>
      <c r="E10" s="48" t="s">
        <v>494</v>
      </c>
      <c r="F10" s="16">
        <v>1</v>
      </c>
      <c r="G10" s="26">
        <f>'Przykładowe materiały - ceny'!E141</f>
        <v>875</v>
      </c>
      <c r="H10" s="26">
        <f t="shared" si="0"/>
        <v>0.25</v>
      </c>
    </row>
    <row r="11" spans="1:8" s="13" customFormat="1" ht="39" customHeight="1">
      <c r="A11" s="16" t="s">
        <v>692</v>
      </c>
      <c r="B11" s="48" t="s">
        <v>697</v>
      </c>
      <c r="C11" s="16" t="s">
        <v>300</v>
      </c>
      <c r="D11" s="16">
        <v>3500</v>
      </c>
      <c r="E11" s="48" t="s">
        <v>494</v>
      </c>
      <c r="F11" s="16">
        <v>1</v>
      </c>
      <c r="G11" s="26">
        <f>'Przykładowe materiały - ceny'!E142</f>
        <v>560</v>
      </c>
      <c r="H11" s="26">
        <f t="shared" si="0"/>
        <v>0.16</v>
      </c>
    </row>
    <row r="12" spans="1:8" s="13" customFormat="1" ht="43.2" customHeight="1">
      <c r="A12" s="16" t="s">
        <v>693</v>
      </c>
      <c r="B12" s="48" t="s">
        <v>698</v>
      </c>
      <c r="C12" s="16" t="s">
        <v>694</v>
      </c>
      <c r="D12" s="16">
        <v>3500</v>
      </c>
      <c r="E12" s="48" t="s">
        <v>494</v>
      </c>
      <c r="F12" s="16">
        <v>1</v>
      </c>
      <c r="G12" s="26">
        <f>'Przykładowe materiały - ceny'!E143</f>
        <v>1225</v>
      </c>
      <c r="H12" s="26">
        <f t="shared" si="0"/>
        <v>0.35000000000000003</v>
      </c>
    </row>
    <row r="13" spans="1:8" s="13" customFormat="1" ht="30.6" customHeight="1">
      <c r="A13" s="16"/>
      <c r="B13" s="16" t="s">
        <v>507</v>
      </c>
      <c r="C13" s="16" t="s">
        <v>498</v>
      </c>
      <c r="D13" s="16"/>
      <c r="E13" s="16"/>
      <c r="F13" s="16"/>
      <c r="G13" s="26"/>
      <c r="H13" s="26">
        <f>'Przykładowe mat. wspólne-ceny '!H19</f>
        <v>0.1940240342857143</v>
      </c>
    </row>
    <row r="14" spans="1:8" s="14" customFormat="1" ht="31.8" customHeight="1">
      <c r="A14" s="22" t="s">
        <v>178</v>
      </c>
      <c r="B14" s="23"/>
      <c r="C14" s="23"/>
      <c r="D14" s="23"/>
      <c r="E14" s="23"/>
      <c r="F14" s="23"/>
      <c r="G14" s="23"/>
      <c r="H14" s="35">
        <f>SUM(H8:H13)</f>
        <v>13.334024034285713</v>
      </c>
    </row>
    <row r="22" ht="15">
      <c r="A22" s="7" t="s">
        <v>159</v>
      </c>
    </row>
    <row r="23" spans="1:3" ht="18.6" customHeight="1">
      <c r="A23" s="7" t="s">
        <v>182</v>
      </c>
      <c r="B23" s="21" t="s">
        <v>180</v>
      </c>
      <c r="C23" s="21" t="s">
        <v>181</v>
      </c>
    </row>
    <row r="24" spans="1:3" ht="18.6" customHeight="1">
      <c r="A24" s="8" t="s">
        <v>160</v>
      </c>
      <c r="B24" s="9">
        <f>'Przykładowe stawki wynagrodzeń'!E12</f>
        <v>46.195639765624996</v>
      </c>
      <c r="C24" s="9">
        <f>B24/60</f>
        <v>0.7699273294270833</v>
      </c>
    </row>
    <row r="25" spans="1:3" ht="18.6" customHeight="1">
      <c r="A25" s="10" t="s">
        <v>161</v>
      </c>
      <c r="B25" s="11">
        <f>'Przykładowe stawki wynagrodzeń'!E16</f>
        <v>34.545742080208335</v>
      </c>
      <c r="C25" s="11">
        <f aca="true" t="shared" si="1" ref="C25:C26">B25/60</f>
        <v>0.5757623680034722</v>
      </c>
    </row>
    <row r="26" spans="1:3" ht="18.6" customHeight="1">
      <c r="A26" s="8" t="s">
        <v>162</v>
      </c>
      <c r="B26" s="11">
        <f>'Przykładowe stawki wynagrodzeń'!E19</f>
        <v>26.306730143750002</v>
      </c>
      <c r="C26" s="11">
        <f t="shared" si="1"/>
        <v>0.43844550239583335</v>
      </c>
    </row>
    <row r="27" spans="1:3" ht="28.2" customHeight="1">
      <c r="A27" s="10" t="s">
        <v>198</v>
      </c>
      <c r="B27" s="11">
        <f>'Przykładowe stawki wynagrodzeń'!E17</f>
        <v>43.283165344270834</v>
      </c>
      <c r="C27" s="11">
        <f>B27/60</f>
        <v>0.7213860890711806</v>
      </c>
    </row>
    <row r="28" ht="25.8" customHeight="1"/>
    <row r="29" spans="1:7" ht="21" customHeight="1">
      <c r="A29" s="130" t="s">
        <v>309</v>
      </c>
      <c r="B29" s="131"/>
      <c r="C29" s="131"/>
      <c r="D29" s="131"/>
      <c r="E29" s="131"/>
      <c r="F29" s="131"/>
      <c r="G29" s="34"/>
    </row>
    <row r="30" spans="1:7" ht="21" customHeight="1">
      <c r="A30" s="127" t="s">
        <v>312</v>
      </c>
      <c r="B30" s="127"/>
      <c r="C30" s="127"/>
      <c r="D30" s="127"/>
      <c r="E30" s="34"/>
      <c r="F30" s="34"/>
      <c r="G30" s="34"/>
    </row>
    <row r="31" spans="1:7" s="13" customFormat="1" ht="42" customHeight="1">
      <c r="A31" s="15" t="s">
        <v>197</v>
      </c>
      <c r="B31" s="15" t="s">
        <v>166</v>
      </c>
      <c r="C31" s="15" t="s">
        <v>167</v>
      </c>
      <c r="D31" s="15" t="s">
        <v>168</v>
      </c>
      <c r="E31" s="15" t="s">
        <v>169</v>
      </c>
      <c r="F31" s="15" t="s">
        <v>170</v>
      </c>
      <c r="G31" s="15" t="s">
        <v>171</v>
      </c>
    </row>
    <row r="32" spans="1:7" s="13" customFormat="1" ht="15" customHeight="1">
      <c r="A32" s="29"/>
      <c r="B32" s="5" t="s">
        <v>172</v>
      </c>
      <c r="C32" s="5" t="s">
        <v>173</v>
      </c>
      <c r="D32" s="5" t="s">
        <v>174</v>
      </c>
      <c r="E32" s="5" t="s">
        <v>175</v>
      </c>
      <c r="F32" s="5" t="s">
        <v>176</v>
      </c>
      <c r="G32" s="30" t="s">
        <v>177</v>
      </c>
    </row>
    <row r="33" spans="1:7" s="13" customFormat="1" ht="29.4" customHeight="1">
      <c r="A33" s="125" t="s">
        <v>284</v>
      </c>
      <c r="B33" s="25" t="str">
        <f>A25</f>
        <v>starszy technik diagnostyki laboratoryjnej</v>
      </c>
      <c r="C33" s="32">
        <v>165</v>
      </c>
      <c r="D33" s="17" t="s">
        <v>179</v>
      </c>
      <c r="E33" s="32">
        <v>20</v>
      </c>
      <c r="F33" s="27">
        <f>C25</f>
        <v>0.5757623680034722</v>
      </c>
      <c r="G33" s="27">
        <f>(E33/C33)*F33</f>
        <v>0.06978937793981482</v>
      </c>
    </row>
    <row r="34" spans="1:7" s="13" customFormat="1" ht="29.4" customHeight="1">
      <c r="A34" s="126"/>
      <c r="B34" s="25" t="str">
        <f>A26</f>
        <v>pomoc laboratoryjna</v>
      </c>
      <c r="C34" s="32">
        <v>165</v>
      </c>
      <c r="D34" s="17" t="s">
        <v>179</v>
      </c>
      <c r="E34" s="32">
        <v>20</v>
      </c>
      <c r="F34" s="27">
        <f>C26</f>
        <v>0.43844550239583335</v>
      </c>
      <c r="G34" s="27">
        <f>(E34/C34)*F34</f>
        <v>0.05314490938131314</v>
      </c>
    </row>
    <row r="35" spans="1:7" s="13" customFormat="1" ht="78" customHeight="1">
      <c r="A35" s="31" t="s">
        <v>283</v>
      </c>
      <c r="B35" s="17" t="str">
        <f>A25</f>
        <v>starszy technik diagnostyki laboratoryjnej</v>
      </c>
      <c r="C35" s="16">
        <v>150</v>
      </c>
      <c r="D35" s="17" t="s">
        <v>179</v>
      </c>
      <c r="E35" s="16">
        <v>120</v>
      </c>
      <c r="F35" s="26">
        <f>C25</f>
        <v>0.5757623680034722</v>
      </c>
      <c r="G35" s="26">
        <f>(E35/C35)*F35</f>
        <v>0.46060989440277783</v>
      </c>
    </row>
    <row r="36" spans="1:7" s="13" customFormat="1" ht="22.95" customHeight="1">
      <c r="A36" s="24" t="s">
        <v>192</v>
      </c>
      <c r="B36" s="17" t="str">
        <f>A24</f>
        <v>diagnosta laboratoryjny</v>
      </c>
      <c r="C36" s="16">
        <v>25</v>
      </c>
      <c r="D36" s="17" t="s">
        <v>179</v>
      </c>
      <c r="E36" s="16">
        <v>95</v>
      </c>
      <c r="F36" s="26">
        <f>C24</f>
        <v>0.7699273294270833</v>
      </c>
      <c r="G36" s="26">
        <f aca="true" t="shared" si="2" ref="G36:G44">(E36/C36)*F36</f>
        <v>2.9257238518229163</v>
      </c>
    </row>
    <row r="37" spans="1:7" s="13" customFormat="1" ht="22.95" customHeight="1">
      <c r="A37" s="132" t="s">
        <v>286</v>
      </c>
      <c r="B37" s="17" t="str">
        <f>A24</f>
        <v>diagnosta laboratoryjny</v>
      </c>
      <c r="C37" s="16">
        <v>165</v>
      </c>
      <c r="D37" s="17" t="s">
        <v>179</v>
      </c>
      <c r="E37" s="16">
        <v>40</v>
      </c>
      <c r="F37" s="26">
        <f>C24</f>
        <v>0.7699273294270833</v>
      </c>
      <c r="G37" s="26">
        <f t="shared" si="2"/>
        <v>0.18664904955808082</v>
      </c>
    </row>
    <row r="38" spans="1:7" s="13" customFormat="1" ht="28.2" customHeight="1">
      <c r="A38" s="126"/>
      <c r="B38" s="17" t="str">
        <f>A25</f>
        <v>starszy technik diagnostyki laboratoryjnej</v>
      </c>
      <c r="C38" s="16">
        <v>165</v>
      </c>
      <c r="D38" s="17" t="s">
        <v>179</v>
      </c>
      <c r="E38" s="16">
        <v>40</v>
      </c>
      <c r="F38" s="26">
        <f>C25</f>
        <v>0.5757623680034722</v>
      </c>
      <c r="G38" s="26">
        <f t="shared" si="2"/>
        <v>0.13957875587962965</v>
      </c>
    </row>
    <row r="39" spans="1:7" s="13" customFormat="1" ht="22.95" customHeight="1">
      <c r="A39" s="24" t="s">
        <v>287</v>
      </c>
      <c r="B39" s="17" t="str">
        <f>A24</f>
        <v>diagnosta laboratoryjny</v>
      </c>
      <c r="C39" s="16">
        <v>25</v>
      </c>
      <c r="D39" s="17" t="s">
        <v>179</v>
      </c>
      <c r="E39" s="16">
        <v>20</v>
      </c>
      <c r="F39" s="26">
        <f>C24</f>
        <v>0.7699273294270833</v>
      </c>
      <c r="G39" s="26">
        <f t="shared" si="2"/>
        <v>0.6159418635416667</v>
      </c>
    </row>
    <row r="40" spans="1:7" s="13" customFormat="1" ht="30.6" customHeight="1">
      <c r="A40" s="125" t="s">
        <v>288</v>
      </c>
      <c r="B40" s="17" t="str">
        <f>A25</f>
        <v>starszy technik diagnostyki laboratoryjnej</v>
      </c>
      <c r="C40" s="16">
        <v>165</v>
      </c>
      <c r="D40" s="17" t="s">
        <v>179</v>
      </c>
      <c r="E40" s="16">
        <v>30</v>
      </c>
      <c r="F40" s="26">
        <f>C25</f>
        <v>0.5757623680034722</v>
      </c>
      <c r="G40" s="26">
        <f t="shared" si="2"/>
        <v>0.10468406690972223</v>
      </c>
    </row>
    <row r="41" spans="1:9" s="13" customFormat="1" ht="30.6" customHeight="1">
      <c r="A41" s="126"/>
      <c r="B41" s="17" t="str">
        <f>A26</f>
        <v>pomoc laboratoryjna</v>
      </c>
      <c r="C41" s="16">
        <v>165</v>
      </c>
      <c r="D41" s="17" t="s">
        <v>179</v>
      </c>
      <c r="E41" s="16">
        <v>30</v>
      </c>
      <c r="F41" s="26">
        <f>C26</f>
        <v>0.43844550239583335</v>
      </c>
      <c r="G41" s="26">
        <f t="shared" si="2"/>
        <v>0.0797173640719697</v>
      </c>
      <c r="I41" s="38"/>
    </row>
    <row r="42" spans="1:9" s="13" customFormat="1" ht="55.2" customHeight="1">
      <c r="A42" s="37" t="s">
        <v>308</v>
      </c>
      <c r="B42" s="17" t="str">
        <f>A27</f>
        <v>średnia stawka; diagnosta laboratoryjny/technik diagnostyki laboratoryjnej</v>
      </c>
      <c r="C42" s="16">
        <v>825</v>
      </c>
      <c r="D42" s="17" t="s">
        <v>179</v>
      </c>
      <c r="E42" s="16">
        <v>125</v>
      </c>
      <c r="F42" s="26">
        <f>C27</f>
        <v>0.7213860890711806</v>
      </c>
      <c r="G42" s="26">
        <f t="shared" si="2"/>
        <v>0.10930092258654252</v>
      </c>
      <c r="I42" s="39"/>
    </row>
    <row r="43" spans="1:9" s="13" customFormat="1" ht="48.6" customHeight="1">
      <c r="A43" s="37" t="s">
        <v>310</v>
      </c>
      <c r="B43" s="17" t="str">
        <f>A27</f>
        <v>średnia stawka; diagnosta laboratoryjny/technik diagnostyki laboratoryjnej</v>
      </c>
      <c r="C43" s="16">
        <v>825</v>
      </c>
      <c r="D43" s="17" t="s">
        <v>179</v>
      </c>
      <c r="E43" s="16">
        <v>90</v>
      </c>
      <c r="F43" s="26">
        <f>C27</f>
        <v>0.7213860890711806</v>
      </c>
      <c r="G43" s="26">
        <f t="shared" si="2"/>
        <v>0.0786966642623106</v>
      </c>
      <c r="I43" s="39"/>
    </row>
    <row r="44" spans="1:9" s="13" customFormat="1" ht="55.8" customHeight="1">
      <c r="A44" s="37" t="s">
        <v>311</v>
      </c>
      <c r="B44" s="17" t="str">
        <f>A27</f>
        <v>średnia stawka; diagnosta laboratoryjny/technik diagnostyki laboratoryjnej</v>
      </c>
      <c r="C44" s="16">
        <v>825</v>
      </c>
      <c r="D44" s="17" t="s">
        <v>179</v>
      </c>
      <c r="E44" s="16">
        <v>25</v>
      </c>
      <c r="F44" s="26">
        <f>C27</f>
        <v>0.7213860890711806</v>
      </c>
      <c r="G44" s="26">
        <f t="shared" si="2"/>
        <v>0.021860184517308503</v>
      </c>
      <c r="I44" s="39"/>
    </row>
    <row r="45" spans="1:7" s="14" customFormat="1" ht="27.6" customHeight="1">
      <c r="A45" s="128" t="s">
        <v>178</v>
      </c>
      <c r="B45" s="129"/>
      <c r="C45" s="129"/>
      <c r="D45" s="129"/>
      <c r="E45" s="129"/>
      <c r="F45" s="129"/>
      <c r="G45" s="35">
        <f>SUM(G33:G44)</f>
        <v>4.845696904874052</v>
      </c>
    </row>
    <row r="48" spans="1:3" ht="27" customHeight="1">
      <c r="A48" s="134" t="s">
        <v>164</v>
      </c>
      <c r="B48" s="134"/>
      <c r="C48" s="18">
        <f>H14</f>
        <v>13.334024034285713</v>
      </c>
    </row>
    <row r="49" spans="1:3" ht="27" customHeight="1">
      <c r="A49" s="133" t="s">
        <v>165</v>
      </c>
      <c r="B49" s="133"/>
      <c r="C49" s="19">
        <f>G45</f>
        <v>4.845696904874052</v>
      </c>
    </row>
    <row r="50" spans="1:3" s="7" customFormat="1" ht="27" customHeight="1">
      <c r="A50" s="122" t="s">
        <v>163</v>
      </c>
      <c r="B50" s="122"/>
      <c r="C50" s="28">
        <f>SUM(C48:C49)</f>
        <v>18.179720939159765</v>
      </c>
    </row>
  </sheetData>
  <mergeCells count="9">
    <mergeCell ref="A29:F29"/>
    <mergeCell ref="A30:D30"/>
    <mergeCell ref="A37:A38"/>
    <mergeCell ref="A45:F45"/>
    <mergeCell ref="A50:B50"/>
    <mergeCell ref="A49:B49"/>
    <mergeCell ref="A48:B48"/>
    <mergeCell ref="A33:A34"/>
    <mergeCell ref="A40:A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E05F7-8320-4F62-9AF3-D02B85A5661A}">
  <dimension ref="A1:E195"/>
  <sheetViews>
    <sheetView workbookViewId="0" topLeftCell="B1">
      <selection activeCell="E4" sqref="E4"/>
    </sheetView>
  </sheetViews>
  <sheetFormatPr defaultColWidth="9.140625" defaultRowHeight="15"/>
  <cols>
    <col min="1" max="1" width="22.140625" style="1" customWidth="1"/>
    <col min="2" max="2" width="40.7109375" style="1" customWidth="1"/>
    <col min="3" max="3" width="26.28125" style="1" customWidth="1"/>
    <col min="4" max="4" width="23.28125" style="1" customWidth="1"/>
    <col min="5" max="5" width="26.140625" style="1" customWidth="1"/>
    <col min="6" max="16384" width="8.8515625" style="1" customWidth="1"/>
  </cols>
  <sheetData>
    <row r="1" spans="1:5" ht="22.8" customHeight="1">
      <c r="A1" s="117" t="s">
        <v>860</v>
      </c>
      <c r="B1" s="117"/>
      <c r="C1" s="117"/>
      <c r="D1" s="117"/>
      <c r="E1" s="117"/>
    </row>
    <row r="3" spans="1:5" ht="37.2" customHeight="1">
      <c r="A3" s="75" t="s">
        <v>193</v>
      </c>
      <c r="B3" s="75" t="s">
        <v>853</v>
      </c>
      <c r="C3" s="75" t="s">
        <v>185</v>
      </c>
      <c r="D3" s="75" t="s">
        <v>186</v>
      </c>
      <c r="E3" s="75" t="s">
        <v>861</v>
      </c>
    </row>
    <row r="4" spans="1:5" s="69" customFormat="1" ht="17.4" customHeight="1">
      <c r="A4" s="67" t="s">
        <v>330</v>
      </c>
      <c r="B4" s="67" t="s">
        <v>218</v>
      </c>
      <c r="C4" s="67" t="s">
        <v>298</v>
      </c>
      <c r="D4" s="67" t="s">
        <v>862</v>
      </c>
      <c r="E4" s="68">
        <v>580.608</v>
      </c>
    </row>
    <row r="5" spans="1:5" s="69" customFormat="1" ht="17.4" customHeight="1">
      <c r="A5" s="67" t="s">
        <v>331</v>
      </c>
      <c r="B5" s="67" t="s">
        <v>219</v>
      </c>
      <c r="C5" s="67" t="s">
        <v>298</v>
      </c>
      <c r="D5" s="67" t="s">
        <v>862</v>
      </c>
      <c r="E5" s="68">
        <v>838.4000000000001</v>
      </c>
    </row>
    <row r="6" spans="1:5" s="69" customFormat="1" ht="17.4" customHeight="1">
      <c r="A6" s="67" t="s">
        <v>332</v>
      </c>
      <c r="B6" s="67" t="s">
        <v>220</v>
      </c>
      <c r="C6" s="67" t="s">
        <v>298</v>
      </c>
      <c r="D6" s="67" t="s">
        <v>862</v>
      </c>
      <c r="E6" s="68">
        <v>1084.81248</v>
      </c>
    </row>
    <row r="7" spans="1:5" s="69" customFormat="1" ht="17.4" customHeight="1">
      <c r="A7" s="67" t="s">
        <v>333</v>
      </c>
      <c r="B7" s="67" t="s">
        <v>221</v>
      </c>
      <c r="C7" s="67" t="s">
        <v>298</v>
      </c>
      <c r="D7" s="67" t="s">
        <v>862</v>
      </c>
      <c r="E7" s="68">
        <v>2069.064</v>
      </c>
    </row>
    <row r="8" spans="1:5" s="69" customFormat="1" ht="17.4" customHeight="1">
      <c r="A8" s="67" t="s">
        <v>334</v>
      </c>
      <c r="B8" s="67" t="s">
        <v>793</v>
      </c>
      <c r="C8" s="67" t="s">
        <v>298</v>
      </c>
      <c r="D8" s="67" t="s">
        <v>862</v>
      </c>
      <c r="E8" s="68">
        <v>972.972</v>
      </c>
    </row>
    <row r="9" spans="1:5" s="69" customFormat="1" ht="17.4" customHeight="1">
      <c r="A9" s="67" t="s">
        <v>335</v>
      </c>
      <c r="B9" s="67" t="s">
        <v>222</v>
      </c>
      <c r="C9" s="67" t="s">
        <v>298</v>
      </c>
      <c r="D9" s="67" t="s">
        <v>862</v>
      </c>
      <c r="E9" s="68">
        <f>1025.6328*2</f>
        <v>2051.2656</v>
      </c>
    </row>
    <row r="10" spans="1:5" s="69" customFormat="1" ht="17.4" customHeight="1">
      <c r="A10" s="67" t="s">
        <v>336</v>
      </c>
      <c r="B10" s="67" t="s">
        <v>223</v>
      </c>
      <c r="C10" s="67" t="s">
        <v>298</v>
      </c>
      <c r="D10" s="67" t="s">
        <v>862</v>
      </c>
      <c r="E10" s="68">
        <v>1220.3028</v>
      </c>
    </row>
    <row r="11" spans="1:5" s="69" customFormat="1" ht="17.4" customHeight="1">
      <c r="A11" s="67" t="s">
        <v>337</v>
      </c>
      <c r="B11" s="67" t="s">
        <v>29</v>
      </c>
      <c r="C11" s="67" t="s">
        <v>298</v>
      </c>
      <c r="D11" s="67" t="s">
        <v>862</v>
      </c>
      <c r="E11" s="68">
        <v>2082.0240000000003</v>
      </c>
    </row>
    <row r="12" spans="1:5" s="69" customFormat="1" ht="17.4" customHeight="1">
      <c r="A12" s="67" t="s">
        <v>338</v>
      </c>
      <c r="B12" s="67" t="s">
        <v>224</v>
      </c>
      <c r="C12" s="67" t="s">
        <v>298</v>
      </c>
      <c r="D12" s="67" t="s">
        <v>865</v>
      </c>
      <c r="E12" s="68">
        <v>2557.3320000000003</v>
      </c>
    </row>
    <row r="13" spans="1:5" s="69" customFormat="1" ht="17.4" customHeight="1">
      <c r="A13" s="67" t="s">
        <v>339</v>
      </c>
      <c r="B13" s="67" t="s">
        <v>225</v>
      </c>
      <c r="C13" s="67" t="s">
        <v>298</v>
      </c>
      <c r="D13" s="67" t="s">
        <v>862</v>
      </c>
      <c r="E13" s="68">
        <v>1434.996</v>
      </c>
    </row>
    <row r="14" spans="1:5" s="69" customFormat="1" ht="17.4" customHeight="1">
      <c r="A14" s="67" t="s">
        <v>340</v>
      </c>
      <c r="B14" s="67" t="s">
        <v>226</v>
      </c>
      <c r="C14" s="67" t="s">
        <v>298</v>
      </c>
      <c r="D14" s="67" t="s">
        <v>862</v>
      </c>
      <c r="E14" s="68">
        <v>1434.996</v>
      </c>
    </row>
    <row r="15" spans="1:5" s="69" customFormat="1" ht="17.4" customHeight="1">
      <c r="A15" s="67" t="s">
        <v>341</v>
      </c>
      <c r="B15" s="67" t="s">
        <v>227</v>
      </c>
      <c r="C15" s="67" t="s">
        <v>298</v>
      </c>
      <c r="D15" s="67" t="s">
        <v>862</v>
      </c>
      <c r="E15" s="68">
        <v>3837.78</v>
      </c>
    </row>
    <row r="16" spans="1:5" s="69" customFormat="1" ht="17.4" customHeight="1">
      <c r="A16" s="67" t="s">
        <v>342</v>
      </c>
      <c r="B16" s="67" t="s">
        <v>228</v>
      </c>
      <c r="C16" s="67" t="s">
        <v>298</v>
      </c>
      <c r="D16" s="67" t="s">
        <v>862</v>
      </c>
      <c r="E16" s="68">
        <v>2002.3200000000002</v>
      </c>
    </row>
    <row r="17" spans="1:5" s="69" customFormat="1" ht="17.4" customHeight="1">
      <c r="A17" s="67" t="s">
        <v>343</v>
      </c>
      <c r="B17" s="67" t="s">
        <v>215</v>
      </c>
      <c r="C17" s="67" t="s">
        <v>298</v>
      </c>
      <c r="D17" s="67" t="s">
        <v>862</v>
      </c>
      <c r="E17" s="68">
        <v>3949.02</v>
      </c>
    </row>
    <row r="18" spans="1:5" s="69" customFormat="1" ht="17.4" customHeight="1">
      <c r="A18" s="67" t="s">
        <v>344</v>
      </c>
      <c r="B18" s="67" t="s">
        <v>229</v>
      </c>
      <c r="C18" s="67" t="s">
        <v>298</v>
      </c>
      <c r="D18" s="67" t="s">
        <v>862</v>
      </c>
      <c r="E18" s="68">
        <v>1851.4868</v>
      </c>
    </row>
    <row r="19" spans="1:5" s="69" customFormat="1" ht="17.4" customHeight="1">
      <c r="A19" s="67" t="s">
        <v>345</v>
      </c>
      <c r="B19" s="67" t="s">
        <v>230</v>
      </c>
      <c r="C19" s="67" t="s">
        <v>298</v>
      </c>
      <c r="D19" s="67" t="s">
        <v>862</v>
      </c>
      <c r="E19" s="68">
        <v>1872.54</v>
      </c>
    </row>
    <row r="20" spans="1:5" s="69" customFormat="1" ht="17.4" customHeight="1">
      <c r="A20" s="67" t="s">
        <v>346</v>
      </c>
      <c r="B20" s="67" t="s">
        <v>231</v>
      </c>
      <c r="C20" s="67" t="s">
        <v>298</v>
      </c>
      <c r="D20" s="67" t="s">
        <v>862</v>
      </c>
      <c r="E20" s="68">
        <v>3379.4300000000003</v>
      </c>
    </row>
    <row r="21" spans="1:5" s="69" customFormat="1" ht="17.4" customHeight="1">
      <c r="A21" s="67" t="s">
        <v>347</v>
      </c>
      <c r="B21" s="67" t="s">
        <v>232</v>
      </c>
      <c r="C21" s="67" t="s">
        <v>298</v>
      </c>
      <c r="D21" s="67" t="s">
        <v>862</v>
      </c>
      <c r="E21" s="68">
        <v>2002.3200000000002</v>
      </c>
    </row>
    <row r="22" spans="1:5" s="69" customFormat="1" ht="17.4" customHeight="1">
      <c r="A22" s="67" t="s">
        <v>348</v>
      </c>
      <c r="B22" s="67" t="s">
        <v>233</v>
      </c>
      <c r="C22" s="67" t="s">
        <v>298</v>
      </c>
      <c r="D22" s="67" t="s">
        <v>862</v>
      </c>
      <c r="E22" s="68">
        <v>3893.4</v>
      </c>
    </row>
    <row r="23" spans="1:5" s="69" customFormat="1" ht="17.4" customHeight="1">
      <c r="A23" s="67" t="s">
        <v>349</v>
      </c>
      <c r="B23" s="67" t="s">
        <v>234</v>
      </c>
      <c r="C23" s="67" t="s">
        <v>298</v>
      </c>
      <c r="D23" s="67" t="s">
        <v>862</v>
      </c>
      <c r="E23" s="68">
        <v>3003.48</v>
      </c>
    </row>
    <row r="24" spans="1:5" s="69" customFormat="1" ht="17.4" customHeight="1">
      <c r="A24" s="67" t="s">
        <v>350</v>
      </c>
      <c r="B24" s="67" t="s">
        <v>235</v>
      </c>
      <c r="C24" s="67" t="s">
        <v>298</v>
      </c>
      <c r="D24" s="67" t="s">
        <v>862</v>
      </c>
      <c r="E24" s="68">
        <v>1168.02</v>
      </c>
    </row>
    <row r="25" spans="1:5" s="69" customFormat="1" ht="17.4" customHeight="1">
      <c r="A25" s="67" t="s">
        <v>351</v>
      </c>
      <c r="B25" s="67" t="s">
        <v>199</v>
      </c>
      <c r="C25" s="67" t="s">
        <v>298</v>
      </c>
      <c r="D25" s="67" t="s">
        <v>865</v>
      </c>
      <c r="E25" s="68">
        <v>33687.645283018865</v>
      </c>
    </row>
    <row r="26" spans="1:5" s="69" customFormat="1" ht="17.4" customHeight="1">
      <c r="A26" s="67" t="s">
        <v>352</v>
      </c>
      <c r="B26" s="67" t="s">
        <v>200</v>
      </c>
      <c r="C26" s="67" t="s">
        <v>298</v>
      </c>
      <c r="D26" s="67" t="s">
        <v>865</v>
      </c>
      <c r="E26" s="68">
        <v>23346</v>
      </c>
    </row>
    <row r="27" spans="1:5" s="69" customFormat="1" ht="17.4" customHeight="1">
      <c r="A27" s="67" t="s">
        <v>353</v>
      </c>
      <c r="B27" s="67" t="s">
        <v>201</v>
      </c>
      <c r="C27" s="67" t="s">
        <v>298</v>
      </c>
      <c r="D27" s="67" t="s">
        <v>865</v>
      </c>
      <c r="E27" s="68">
        <v>20166.300000000003</v>
      </c>
    </row>
    <row r="28" spans="1:5" s="69" customFormat="1" ht="17.4" customHeight="1">
      <c r="A28" s="67" t="s">
        <v>354</v>
      </c>
      <c r="B28" s="67" t="s">
        <v>202</v>
      </c>
      <c r="C28" s="67" t="s">
        <v>298</v>
      </c>
      <c r="D28" s="67" t="s">
        <v>865</v>
      </c>
      <c r="E28" s="68">
        <v>33660.00000000001</v>
      </c>
    </row>
    <row r="29" spans="1:5" s="69" customFormat="1" ht="17.4" customHeight="1">
      <c r="A29" s="67" t="s">
        <v>355</v>
      </c>
      <c r="B29" s="67" t="s">
        <v>203</v>
      </c>
      <c r="C29" s="67" t="s">
        <v>298</v>
      </c>
      <c r="D29" s="67" t="s">
        <v>865</v>
      </c>
      <c r="E29" s="68">
        <v>37260.376744186055</v>
      </c>
    </row>
    <row r="30" spans="1:5" s="69" customFormat="1" ht="17.4" customHeight="1">
      <c r="A30" s="67" t="s">
        <v>356</v>
      </c>
      <c r="B30" s="67" t="s">
        <v>204</v>
      </c>
      <c r="C30" s="67" t="s">
        <v>298</v>
      </c>
      <c r="D30" s="67" t="s">
        <v>865</v>
      </c>
      <c r="E30" s="68">
        <v>32788.799999999996</v>
      </c>
    </row>
    <row r="31" spans="1:5" s="69" customFormat="1" ht="17.4" customHeight="1">
      <c r="A31" s="67" t="s">
        <v>357</v>
      </c>
      <c r="B31" s="67" t="s">
        <v>205</v>
      </c>
      <c r="C31" s="67" t="s">
        <v>298</v>
      </c>
      <c r="D31" s="67" t="s">
        <v>865</v>
      </c>
      <c r="E31" s="68">
        <v>14287.418181818182</v>
      </c>
    </row>
    <row r="32" spans="1:5" s="69" customFormat="1" ht="17.4" customHeight="1">
      <c r="A32" s="67" t="s">
        <v>358</v>
      </c>
      <c r="B32" s="67" t="s">
        <v>206</v>
      </c>
      <c r="C32" s="67" t="s">
        <v>298</v>
      </c>
      <c r="D32" s="67" t="s">
        <v>865</v>
      </c>
      <c r="E32" s="68">
        <v>27490.909090909096</v>
      </c>
    </row>
    <row r="33" spans="1:5" s="69" customFormat="1" ht="17.4" customHeight="1">
      <c r="A33" s="67" t="s">
        <v>359</v>
      </c>
      <c r="B33" s="67" t="s">
        <v>207</v>
      </c>
      <c r="C33" s="67" t="s">
        <v>298</v>
      </c>
      <c r="D33" s="67" t="s">
        <v>865</v>
      </c>
      <c r="E33" s="68">
        <v>18627.539719626173</v>
      </c>
    </row>
    <row r="34" spans="1:5" s="69" customFormat="1" ht="17.4" customHeight="1">
      <c r="A34" s="67" t="s">
        <v>360</v>
      </c>
      <c r="B34" s="67" t="s">
        <v>208</v>
      </c>
      <c r="C34" s="67" t="s">
        <v>298</v>
      </c>
      <c r="D34" s="67" t="s">
        <v>865</v>
      </c>
      <c r="E34" s="68">
        <v>18731.25</v>
      </c>
    </row>
    <row r="35" spans="1:5" s="69" customFormat="1" ht="17.4" customHeight="1">
      <c r="A35" s="67" t="s">
        <v>361</v>
      </c>
      <c r="B35" s="67" t="s">
        <v>209</v>
      </c>
      <c r="C35" s="67" t="s">
        <v>298</v>
      </c>
      <c r="D35" s="67" t="s">
        <v>865</v>
      </c>
      <c r="E35" s="68">
        <v>6846.703448275863</v>
      </c>
    </row>
    <row r="36" spans="1:5" s="69" customFormat="1" ht="17.4" customHeight="1">
      <c r="A36" s="67" t="s">
        <v>362</v>
      </c>
      <c r="B36" s="67" t="s">
        <v>210</v>
      </c>
      <c r="C36" s="67" t="s">
        <v>298</v>
      </c>
      <c r="D36" s="67" t="s">
        <v>865</v>
      </c>
      <c r="E36" s="68">
        <v>20575.670103092783</v>
      </c>
    </row>
    <row r="37" spans="1:5" s="69" customFormat="1" ht="17.4" customHeight="1">
      <c r="A37" s="67" t="s">
        <v>363</v>
      </c>
      <c r="B37" s="67" t="s">
        <v>211</v>
      </c>
      <c r="C37" s="67" t="s">
        <v>298</v>
      </c>
      <c r="D37" s="67" t="s">
        <v>865</v>
      </c>
      <c r="E37" s="68">
        <v>17882.090592334494</v>
      </c>
    </row>
    <row r="38" spans="1:5" s="69" customFormat="1" ht="17.4" customHeight="1">
      <c r="A38" s="67" t="s">
        <v>364</v>
      </c>
      <c r="B38" s="67" t="s">
        <v>212</v>
      </c>
      <c r="C38" s="67" t="s">
        <v>298</v>
      </c>
      <c r="D38" s="67" t="s">
        <v>865</v>
      </c>
      <c r="E38" s="68">
        <v>13273.743016759778</v>
      </c>
    </row>
    <row r="39" spans="1:5" s="69" customFormat="1" ht="17.4" customHeight="1">
      <c r="A39" s="67" t="s">
        <v>365</v>
      </c>
      <c r="B39" s="67" t="s">
        <v>213</v>
      </c>
      <c r="C39" s="67" t="s">
        <v>298</v>
      </c>
      <c r="D39" s="67" t="s">
        <v>865</v>
      </c>
      <c r="E39" s="68">
        <v>7607.201157742402</v>
      </c>
    </row>
    <row r="40" spans="1:5" s="69" customFormat="1" ht="17.4" customHeight="1">
      <c r="A40" s="67" t="s">
        <v>366</v>
      </c>
      <c r="B40" s="67" t="s">
        <v>214</v>
      </c>
      <c r="C40" s="67" t="s">
        <v>298</v>
      </c>
      <c r="D40" s="67" t="s">
        <v>862</v>
      </c>
      <c r="E40" s="68">
        <v>2847.744</v>
      </c>
    </row>
    <row r="41" spans="1:5" s="69" customFormat="1" ht="17.4" customHeight="1">
      <c r="A41" s="67" t="s">
        <v>367</v>
      </c>
      <c r="B41" s="67" t="s">
        <v>216</v>
      </c>
      <c r="C41" s="67" t="s">
        <v>298</v>
      </c>
      <c r="D41" s="67" t="s">
        <v>865</v>
      </c>
      <c r="E41" s="68">
        <v>2011.4465684210527</v>
      </c>
    </row>
    <row r="42" spans="1:5" s="69" customFormat="1" ht="17.4" customHeight="1">
      <c r="A42" s="67" t="s">
        <v>368</v>
      </c>
      <c r="B42" s="67" t="s">
        <v>704</v>
      </c>
      <c r="C42" s="67" t="s">
        <v>298</v>
      </c>
      <c r="D42" s="67" t="s">
        <v>865</v>
      </c>
      <c r="E42" s="68">
        <v>29297.177419354834</v>
      </c>
    </row>
    <row r="43" spans="1:5" s="69" customFormat="1" ht="17.4" customHeight="1">
      <c r="A43" s="67" t="s">
        <v>369</v>
      </c>
      <c r="B43" s="67" t="s">
        <v>217</v>
      </c>
      <c r="C43" s="67" t="s">
        <v>298</v>
      </c>
      <c r="D43" s="67" t="s">
        <v>865</v>
      </c>
      <c r="E43" s="68">
        <v>51172.53218884119</v>
      </c>
    </row>
    <row r="44" spans="1:5" s="69" customFormat="1" ht="17.4" customHeight="1">
      <c r="A44" s="67" t="s">
        <v>370</v>
      </c>
      <c r="B44" s="67" t="s">
        <v>236</v>
      </c>
      <c r="C44" s="67" t="s">
        <v>298</v>
      </c>
      <c r="D44" s="67" t="s">
        <v>865</v>
      </c>
      <c r="E44" s="68">
        <v>28426.467718794836</v>
      </c>
    </row>
    <row r="45" spans="1:5" s="69" customFormat="1" ht="17.4" customHeight="1">
      <c r="A45" s="67" t="s">
        <v>371</v>
      </c>
      <c r="B45" s="67" t="s">
        <v>805</v>
      </c>
      <c r="C45" s="67" t="s">
        <v>298</v>
      </c>
      <c r="D45" s="67" t="s">
        <v>865</v>
      </c>
      <c r="E45" s="68">
        <v>7421.078838174273</v>
      </c>
    </row>
    <row r="46" spans="1:5" s="69" customFormat="1" ht="17.4" customHeight="1">
      <c r="A46" s="67" t="s">
        <v>372</v>
      </c>
      <c r="B46" s="67" t="s">
        <v>237</v>
      </c>
      <c r="C46" s="67" t="s">
        <v>298</v>
      </c>
      <c r="D46" s="67" t="s">
        <v>865</v>
      </c>
      <c r="E46" s="68">
        <f>1223.64*4</f>
        <v>4894.56</v>
      </c>
    </row>
    <row r="47" spans="1:5" s="69" customFormat="1" ht="17.4" customHeight="1">
      <c r="A47" s="67" t="s">
        <v>373</v>
      </c>
      <c r="B47" s="67" t="s">
        <v>238</v>
      </c>
      <c r="C47" s="67" t="s">
        <v>298</v>
      </c>
      <c r="D47" s="67" t="s">
        <v>865</v>
      </c>
      <c r="E47" s="68">
        <v>7263.771428571429</v>
      </c>
    </row>
    <row r="48" spans="1:5" s="69" customFormat="1" ht="17.4" customHeight="1">
      <c r="A48" s="67" t="s">
        <v>374</v>
      </c>
      <c r="B48" s="67" t="s">
        <v>239</v>
      </c>
      <c r="C48" s="67" t="s">
        <v>298</v>
      </c>
      <c r="D48" s="67" t="s">
        <v>865</v>
      </c>
      <c r="E48" s="68">
        <v>7331.04</v>
      </c>
    </row>
    <row r="49" spans="1:5" s="69" customFormat="1" ht="17.4" customHeight="1">
      <c r="A49" s="67" t="s">
        <v>375</v>
      </c>
      <c r="B49" s="67" t="s">
        <v>756</v>
      </c>
      <c r="C49" s="67" t="s">
        <v>298</v>
      </c>
      <c r="D49" s="67" t="s">
        <v>865</v>
      </c>
      <c r="E49" s="68">
        <v>9842.549538461539</v>
      </c>
    </row>
    <row r="50" spans="1:5" s="69" customFormat="1" ht="17.4" customHeight="1">
      <c r="A50" s="67" t="s">
        <v>376</v>
      </c>
      <c r="B50" s="67" t="s">
        <v>391</v>
      </c>
      <c r="C50" s="67" t="s">
        <v>298</v>
      </c>
      <c r="D50" s="67" t="s">
        <v>862</v>
      </c>
      <c r="E50" s="68">
        <v>693.36</v>
      </c>
    </row>
    <row r="51" spans="1:5" s="69" customFormat="1" ht="17.4" customHeight="1">
      <c r="A51" s="67" t="s">
        <v>377</v>
      </c>
      <c r="B51" s="67" t="s">
        <v>549</v>
      </c>
      <c r="C51" s="67" t="s">
        <v>298</v>
      </c>
      <c r="D51" s="67" t="s">
        <v>865</v>
      </c>
      <c r="E51" s="68">
        <v>10108.800000000001</v>
      </c>
    </row>
    <row r="52" spans="1:5" s="69" customFormat="1" ht="17.4" customHeight="1">
      <c r="A52" s="67" t="s">
        <v>378</v>
      </c>
      <c r="B52" s="67" t="s">
        <v>583</v>
      </c>
      <c r="C52" s="67" t="s">
        <v>298</v>
      </c>
      <c r="D52" s="67" t="s">
        <v>865</v>
      </c>
      <c r="E52" s="68">
        <v>33546.24</v>
      </c>
    </row>
    <row r="53" spans="1:5" s="69" customFormat="1" ht="17.4" customHeight="1">
      <c r="A53" s="67" t="s">
        <v>379</v>
      </c>
      <c r="B53" s="67" t="s">
        <v>592</v>
      </c>
      <c r="C53" s="67" t="s">
        <v>298</v>
      </c>
      <c r="D53" s="67" t="s">
        <v>865</v>
      </c>
      <c r="E53" s="68">
        <v>22763.52</v>
      </c>
    </row>
    <row r="54" spans="1:5" s="69" customFormat="1" ht="17.4" customHeight="1">
      <c r="A54" s="67" t="s">
        <v>380</v>
      </c>
      <c r="B54" s="67" t="s">
        <v>602</v>
      </c>
      <c r="C54" s="67" t="s">
        <v>298</v>
      </c>
      <c r="D54" s="67" t="s">
        <v>862</v>
      </c>
      <c r="E54" s="68">
        <v>1155.6000000000001</v>
      </c>
    </row>
    <row r="55" spans="1:5" s="69" customFormat="1" ht="17.4" customHeight="1">
      <c r="A55" s="67" t="s">
        <v>381</v>
      </c>
      <c r="B55" s="67" t="s">
        <v>608</v>
      </c>
      <c r="C55" s="67" t="s">
        <v>298</v>
      </c>
      <c r="D55" s="67" t="s">
        <v>862</v>
      </c>
      <c r="E55" s="68">
        <v>25084.800000000003</v>
      </c>
    </row>
    <row r="56" spans="1:5" s="69" customFormat="1" ht="17.4" customHeight="1">
      <c r="A56" s="67" t="s">
        <v>382</v>
      </c>
      <c r="B56" s="67" t="s">
        <v>633</v>
      </c>
      <c r="C56" s="67" t="s">
        <v>298</v>
      </c>
      <c r="D56" s="67" t="s">
        <v>862</v>
      </c>
      <c r="E56" s="68">
        <v>2022.3000000000002</v>
      </c>
    </row>
    <row r="57" spans="1:5" s="69" customFormat="1" ht="17.4" customHeight="1">
      <c r="A57" s="67" t="s">
        <v>383</v>
      </c>
      <c r="B57" s="67" t="s">
        <v>642</v>
      </c>
      <c r="C57" s="67" t="s">
        <v>298</v>
      </c>
      <c r="D57" s="67" t="s">
        <v>862</v>
      </c>
      <c r="E57" s="68">
        <v>1617.8400000000001</v>
      </c>
    </row>
    <row r="58" spans="1:5" s="69" customFormat="1" ht="17.4" customHeight="1">
      <c r="A58" s="67" t="s">
        <v>384</v>
      </c>
      <c r="B58" s="67" t="s">
        <v>646</v>
      </c>
      <c r="C58" s="67" t="s">
        <v>298</v>
      </c>
      <c r="D58" s="67" t="s">
        <v>862</v>
      </c>
      <c r="E58" s="68">
        <v>1386.72</v>
      </c>
    </row>
    <row r="59" spans="1:5" s="69" customFormat="1" ht="17.4" customHeight="1">
      <c r="A59" s="67" t="s">
        <v>385</v>
      </c>
      <c r="B59" s="67" t="s">
        <v>650</v>
      </c>
      <c r="C59" s="67" t="s">
        <v>298</v>
      </c>
      <c r="D59" s="67" t="s">
        <v>862</v>
      </c>
      <c r="E59" s="68">
        <v>6933.6</v>
      </c>
    </row>
    <row r="60" spans="1:5" s="69" customFormat="1" ht="17.4" customHeight="1">
      <c r="A60" s="67" t="s">
        <v>386</v>
      </c>
      <c r="B60" s="67" t="s">
        <v>653</v>
      </c>
      <c r="C60" s="67" t="s">
        <v>298</v>
      </c>
      <c r="D60" s="67" t="s">
        <v>862</v>
      </c>
      <c r="E60" s="68">
        <v>770.4</v>
      </c>
    </row>
    <row r="61" spans="1:5" s="69" customFormat="1" ht="17.4" customHeight="1">
      <c r="A61" s="67" t="s">
        <v>387</v>
      </c>
      <c r="B61" s="67" t="s">
        <v>661</v>
      </c>
      <c r="C61" s="67" t="s">
        <v>298</v>
      </c>
      <c r="D61" s="67" t="s">
        <v>862</v>
      </c>
      <c r="E61" s="68">
        <v>1617.8400000000001</v>
      </c>
    </row>
    <row r="62" spans="1:5" s="69" customFormat="1" ht="17.4" customHeight="1">
      <c r="A62" s="67" t="s">
        <v>388</v>
      </c>
      <c r="B62" s="67" t="s">
        <v>665</v>
      </c>
      <c r="C62" s="67" t="s">
        <v>298</v>
      </c>
      <c r="D62" s="67" t="s">
        <v>862</v>
      </c>
      <c r="E62" s="68">
        <v>6933.599999999999</v>
      </c>
    </row>
    <row r="63" spans="1:5" s="69" customFormat="1" ht="17.4" customHeight="1">
      <c r="A63" s="67" t="s">
        <v>389</v>
      </c>
      <c r="B63" s="67" t="s">
        <v>684</v>
      </c>
      <c r="C63" s="67" t="s">
        <v>298</v>
      </c>
      <c r="D63" s="67" t="s">
        <v>862</v>
      </c>
      <c r="E63" s="68">
        <v>2440.935</v>
      </c>
    </row>
    <row r="64" spans="1:5" s="69" customFormat="1" ht="17.4" customHeight="1">
      <c r="A64" s="67" t="s">
        <v>390</v>
      </c>
      <c r="B64" s="67" t="s">
        <v>700</v>
      </c>
      <c r="C64" s="67" t="s">
        <v>298</v>
      </c>
      <c r="D64" s="67" t="s">
        <v>862</v>
      </c>
      <c r="E64" s="68">
        <v>474.79999999999995</v>
      </c>
    </row>
    <row r="65" spans="1:5" s="69" customFormat="1" ht="17.4" customHeight="1">
      <c r="A65" s="67" t="s">
        <v>394</v>
      </c>
      <c r="B65" s="67" t="s">
        <v>240</v>
      </c>
      <c r="C65" s="67" t="s">
        <v>299</v>
      </c>
      <c r="D65" s="67" t="s">
        <v>863</v>
      </c>
      <c r="E65" s="68">
        <v>1092.0987</v>
      </c>
    </row>
    <row r="66" spans="1:5" s="69" customFormat="1" ht="17.4" customHeight="1">
      <c r="A66" s="67" t="s">
        <v>395</v>
      </c>
      <c r="B66" s="67" t="s">
        <v>584</v>
      </c>
      <c r="C66" s="67" t="s">
        <v>299</v>
      </c>
      <c r="D66" s="67" t="s">
        <v>863</v>
      </c>
      <c r="E66" s="68">
        <v>821.9466666666667</v>
      </c>
    </row>
    <row r="67" spans="1:5" s="69" customFormat="1" ht="17.4" customHeight="1">
      <c r="A67" s="67" t="s">
        <v>396</v>
      </c>
      <c r="B67" s="67" t="s">
        <v>590</v>
      </c>
      <c r="C67" s="67" t="s">
        <v>299</v>
      </c>
      <c r="D67" s="67" t="s">
        <v>863</v>
      </c>
      <c r="E67" s="68">
        <v>2882.127272727273</v>
      </c>
    </row>
    <row r="68" spans="1:5" s="69" customFormat="1" ht="17.4" customHeight="1">
      <c r="A68" s="67" t="s">
        <v>397</v>
      </c>
      <c r="B68" s="67" t="s">
        <v>593</v>
      </c>
      <c r="C68" s="67" t="s">
        <v>299</v>
      </c>
      <c r="D68" s="67" t="s">
        <v>863</v>
      </c>
      <c r="E68" s="68">
        <v>3201.12</v>
      </c>
    </row>
    <row r="69" spans="1:5" s="69" customFormat="1" ht="17.4" customHeight="1">
      <c r="A69" s="67" t="s">
        <v>398</v>
      </c>
      <c r="B69" s="67" t="s">
        <v>603</v>
      </c>
      <c r="C69" s="67" t="s">
        <v>299</v>
      </c>
      <c r="D69" s="67" t="s">
        <v>863</v>
      </c>
      <c r="E69" s="68">
        <v>554.0400000000001</v>
      </c>
    </row>
    <row r="70" spans="1:5" s="69" customFormat="1" ht="17.4" customHeight="1">
      <c r="A70" s="67" t="s">
        <v>399</v>
      </c>
      <c r="B70" s="67" t="s">
        <v>609</v>
      </c>
      <c r="C70" s="67" t="s">
        <v>299</v>
      </c>
      <c r="D70" s="67" t="s">
        <v>863</v>
      </c>
      <c r="E70" s="68">
        <v>630.8280000000001</v>
      </c>
    </row>
    <row r="71" spans="1:5" s="69" customFormat="1" ht="17.4" customHeight="1">
      <c r="A71" s="67" t="s">
        <v>400</v>
      </c>
      <c r="B71" s="67" t="s">
        <v>637</v>
      </c>
      <c r="C71" s="67" t="s">
        <v>299</v>
      </c>
      <c r="D71" s="67" t="s">
        <v>863</v>
      </c>
      <c r="E71" s="68">
        <v>1284</v>
      </c>
    </row>
    <row r="72" spans="1:5" s="69" customFormat="1" ht="17.4" customHeight="1">
      <c r="A72" s="67" t="s">
        <v>401</v>
      </c>
      <c r="B72" s="67" t="s">
        <v>658</v>
      </c>
      <c r="C72" s="67" t="s">
        <v>299</v>
      </c>
      <c r="D72" s="67" t="s">
        <v>863</v>
      </c>
      <c r="E72" s="68">
        <v>786.7964000000001</v>
      </c>
    </row>
    <row r="73" spans="1:5" s="69" customFormat="1" ht="17.4" customHeight="1">
      <c r="A73" s="67" t="s">
        <v>402</v>
      </c>
      <c r="B73" s="67" t="s">
        <v>705</v>
      </c>
      <c r="C73" s="67" t="s">
        <v>299</v>
      </c>
      <c r="D73" s="67" t="s">
        <v>863</v>
      </c>
      <c r="E73" s="68">
        <v>796.1895161290322</v>
      </c>
    </row>
    <row r="74" spans="1:5" s="69" customFormat="1" ht="17.4" customHeight="1">
      <c r="A74" s="67" t="s">
        <v>403</v>
      </c>
      <c r="B74" s="67" t="s">
        <v>730</v>
      </c>
      <c r="C74" s="67" t="s">
        <v>299</v>
      </c>
      <c r="D74" s="67" t="s">
        <v>863</v>
      </c>
      <c r="E74" s="68">
        <v>385.56</v>
      </c>
    </row>
    <row r="75" spans="1:5" s="69" customFormat="1" ht="17.4" customHeight="1">
      <c r="A75" s="67" t="s">
        <v>404</v>
      </c>
      <c r="B75" s="67" t="s">
        <v>734</v>
      </c>
      <c r="C75" s="67" t="s">
        <v>299</v>
      </c>
      <c r="D75" s="67" t="s">
        <v>863</v>
      </c>
      <c r="E75" s="68">
        <v>2478.6</v>
      </c>
    </row>
    <row r="76" spans="1:5" s="69" customFormat="1" ht="17.4" customHeight="1">
      <c r="A76" s="67" t="s">
        <v>405</v>
      </c>
      <c r="B76" s="67" t="s">
        <v>739</v>
      </c>
      <c r="C76" s="67" t="s">
        <v>299</v>
      </c>
      <c r="D76" s="67" t="s">
        <v>863</v>
      </c>
      <c r="E76" s="68">
        <f>385.56*1.04</f>
        <v>400.98240000000004</v>
      </c>
    </row>
    <row r="77" spans="1:5" s="69" customFormat="1" ht="17.4" customHeight="1">
      <c r="A77" s="67" t="s">
        <v>406</v>
      </c>
      <c r="B77" s="67" t="s">
        <v>757</v>
      </c>
      <c r="C77" s="67" t="s">
        <v>299</v>
      </c>
      <c r="D77" s="67" t="s">
        <v>863</v>
      </c>
      <c r="E77" s="68">
        <f>330.48*1.04</f>
        <v>343.6992</v>
      </c>
    </row>
    <row r="78" spans="1:5" s="69" customFormat="1" ht="17.4" customHeight="1">
      <c r="A78" s="67" t="s">
        <v>407</v>
      </c>
      <c r="B78" s="67" t="s">
        <v>803</v>
      </c>
      <c r="C78" s="67" t="s">
        <v>299</v>
      </c>
      <c r="D78" s="67" t="s">
        <v>863</v>
      </c>
      <c r="E78" s="68">
        <v>366.1632</v>
      </c>
    </row>
    <row r="79" spans="1:5" s="69" customFormat="1" ht="17.4" customHeight="1">
      <c r="A79" s="67" t="s">
        <v>408</v>
      </c>
      <c r="B79" s="67" t="s">
        <v>393</v>
      </c>
      <c r="C79" s="67" t="s">
        <v>299</v>
      </c>
      <c r="D79" s="67" t="s">
        <v>863</v>
      </c>
      <c r="E79" s="68">
        <v>661.26</v>
      </c>
    </row>
    <row r="80" spans="1:5" s="69" customFormat="1" ht="17.4" customHeight="1">
      <c r="A80" s="67" t="s">
        <v>409</v>
      </c>
      <c r="B80" s="67" t="s">
        <v>241</v>
      </c>
      <c r="C80" s="67" t="s">
        <v>299</v>
      </c>
      <c r="D80" s="67" t="s">
        <v>863</v>
      </c>
      <c r="E80" s="68">
        <v>288.1425</v>
      </c>
    </row>
    <row r="81" spans="1:5" s="69" customFormat="1" ht="17.4" customHeight="1">
      <c r="A81" s="67" t="s">
        <v>410</v>
      </c>
      <c r="B81" s="67" t="s">
        <v>242</v>
      </c>
      <c r="C81" s="67" t="s">
        <v>299</v>
      </c>
      <c r="D81" s="67" t="s">
        <v>863</v>
      </c>
      <c r="E81" s="68">
        <v>132.2211</v>
      </c>
    </row>
    <row r="82" spans="1:5" s="69" customFormat="1" ht="17.4" customHeight="1">
      <c r="A82" s="67" t="s">
        <v>411</v>
      </c>
      <c r="B82" s="67" t="s">
        <v>243</v>
      </c>
      <c r="C82" s="67" t="s">
        <v>299</v>
      </c>
      <c r="D82" s="67" t="s">
        <v>863</v>
      </c>
      <c r="E82" s="68">
        <v>292.005</v>
      </c>
    </row>
    <row r="83" spans="1:5" s="69" customFormat="1" ht="17.4" customHeight="1">
      <c r="A83" s="67" t="s">
        <v>412</v>
      </c>
      <c r="B83" s="67" t="s">
        <v>244</v>
      </c>
      <c r="C83" s="67" t="s">
        <v>299</v>
      </c>
      <c r="D83" s="67" t="s">
        <v>863</v>
      </c>
      <c r="E83" s="68">
        <v>194.4125</v>
      </c>
    </row>
    <row r="84" spans="1:5" s="69" customFormat="1" ht="17.4" customHeight="1">
      <c r="A84" s="67" t="s">
        <v>413</v>
      </c>
      <c r="B84" s="67" t="s">
        <v>245</v>
      </c>
      <c r="C84" s="67" t="s">
        <v>299</v>
      </c>
      <c r="D84" s="67" t="s">
        <v>863</v>
      </c>
      <c r="E84" s="68">
        <v>241.78220000000002</v>
      </c>
    </row>
    <row r="85" spans="1:5" s="69" customFormat="1" ht="17.4" customHeight="1">
      <c r="A85" s="67" t="s">
        <v>414</v>
      </c>
      <c r="B85" s="67" t="s">
        <v>246</v>
      </c>
      <c r="C85" s="67" t="s">
        <v>299</v>
      </c>
      <c r="D85" s="67" t="s">
        <v>863</v>
      </c>
      <c r="E85" s="68">
        <v>700.812</v>
      </c>
    </row>
    <row r="86" spans="1:5" s="69" customFormat="1" ht="17.4" customHeight="1">
      <c r="A86" s="67" t="s">
        <v>415</v>
      </c>
      <c r="B86" s="67" t="s">
        <v>247</v>
      </c>
      <c r="C86" s="67" t="s">
        <v>300</v>
      </c>
      <c r="D86" s="67" t="s">
        <v>863</v>
      </c>
      <c r="E86" s="68">
        <v>1476.5565</v>
      </c>
    </row>
    <row r="87" spans="1:5" s="69" customFormat="1" ht="17.4" customHeight="1">
      <c r="A87" s="67" t="s">
        <v>416</v>
      </c>
      <c r="B87" s="67" t="s">
        <v>248</v>
      </c>
      <c r="C87" s="67" t="s">
        <v>300</v>
      </c>
      <c r="D87" s="67" t="s">
        <v>863</v>
      </c>
      <c r="E87" s="68">
        <v>94.80120000000001</v>
      </c>
    </row>
    <row r="88" spans="1:5" s="69" customFormat="1" ht="17.4" customHeight="1">
      <c r="A88" s="67" t="s">
        <v>417</v>
      </c>
      <c r="B88" s="67" t="s">
        <v>249</v>
      </c>
      <c r="C88" s="67" t="s">
        <v>694</v>
      </c>
      <c r="D88" s="67" t="s">
        <v>863</v>
      </c>
      <c r="E88" s="68">
        <v>234.9327</v>
      </c>
    </row>
    <row r="89" spans="1:5" s="69" customFormat="1" ht="17.4" customHeight="1">
      <c r="A89" s="67" t="s">
        <v>418</v>
      </c>
      <c r="B89" s="67" t="s">
        <v>250</v>
      </c>
      <c r="C89" s="67" t="s">
        <v>300</v>
      </c>
      <c r="D89" s="67" t="s">
        <v>863</v>
      </c>
      <c r="E89" s="68">
        <v>93.6064</v>
      </c>
    </row>
    <row r="90" spans="1:5" s="69" customFormat="1" ht="17.4" customHeight="1">
      <c r="A90" s="67" t="s">
        <v>419</v>
      </c>
      <c r="B90" s="67" t="s">
        <v>251</v>
      </c>
      <c r="C90" s="67" t="s">
        <v>300</v>
      </c>
      <c r="D90" s="67" t="s">
        <v>863</v>
      </c>
      <c r="E90" s="68">
        <v>76.014</v>
      </c>
    </row>
    <row r="91" spans="1:5" s="69" customFormat="1" ht="17.4" customHeight="1">
      <c r="A91" s="70" t="s">
        <v>420</v>
      </c>
      <c r="B91" s="70" t="s">
        <v>252</v>
      </c>
      <c r="C91" s="70" t="s">
        <v>694</v>
      </c>
      <c r="D91" s="70" t="s">
        <v>864</v>
      </c>
      <c r="E91" s="68">
        <v>66.5174</v>
      </c>
    </row>
    <row r="92" spans="1:5" s="69" customFormat="1" ht="17.4" customHeight="1">
      <c r="A92" s="67" t="s">
        <v>421</v>
      </c>
      <c r="B92" s="67" t="s">
        <v>253</v>
      </c>
      <c r="C92" s="67" t="s">
        <v>298</v>
      </c>
      <c r="D92" s="67" t="s">
        <v>863</v>
      </c>
      <c r="E92" s="68">
        <v>310.68919999999997</v>
      </c>
    </row>
    <row r="93" spans="1:5" s="69" customFormat="1" ht="17.4" customHeight="1">
      <c r="A93" s="67" t="s">
        <v>422</v>
      </c>
      <c r="B93" s="67" t="s">
        <v>254</v>
      </c>
      <c r="C93" s="67" t="s">
        <v>298</v>
      </c>
      <c r="D93" s="67" t="s">
        <v>863</v>
      </c>
      <c r="E93" s="68">
        <v>210.24360000000001</v>
      </c>
    </row>
    <row r="94" spans="1:5" s="69" customFormat="1" ht="17.4" customHeight="1">
      <c r="A94" s="67" t="s">
        <v>423</v>
      </c>
      <c r="B94" s="67" t="s">
        <v>255</v>
      </c>
      <c r="C94" s="67" t="s">
        <v>300</v>
      </c>
      <c r="D94" s="67" t="s">
        <v>863</v>
      </c>
      <c r="E94" s="68">
        <v>147.9492</v>
      </c>
    </row>
    <row r="95" spans="1:5" s="69" customFormat="1" ht="17.4" customHeight="1">
      <c r="A95" s="67" t="s">
        <v>424</v>
      </c>
      <c r="B95" s="67" t="s">
        <v>256</v>
      </c>
      <c r="C95" s="67" t="s">
        <v>300</v>
      </c>
      <c r="D95" s="67" t="s">
        <v>863</v>
      </c>
      <c r="E95" s="68">
        <v>155.34459999999999</v>
      </c>
    </row>
    <row r="96" spans="1:5" s="69" customFormat="1" ht="17.4" customHeight="1">
      <c r="A96" s="67" t="s">
        <v>425</v>
      </c>
      <c r="B96" s="67" t="s">
        <v>502</v>
      </c>
      <c r="C96" s="67" t="s">
        <v>694</v>
      </c>
      <c r="D96" s="67" t="s">
        <v>863</v>
      </c>
      <c r="E96" s="68">
        <v>404.46000000000004</v>
      </c>
    </row>
    <row r="97" spans="1:5" s="69" customFormat="1" ht="17.4" customHeight="1">
      <c r="A97" s="67" t="s">
        <v>426</v>
      </c>
      <c r="B97" s="67" t="s">
        <v>528</v>
      </c>
      <c r="C97" s="67" t="s">
        <v>300</v>
      </c>
      <c r="D97" s="67" t="s">
        <v>863</v>
      </c>
      <c r="E97" s="68">
        <f>165.24*1.03</f>
        <v>170.1972</v>
      </c>
    </row>
    <row r="98" spans="1:5" s="69" customFormat="1" ht="17.4" customHeight="1">
      <c r="A98" s="67" t="s">
        <v>427</v>
      </c>
      <c r="B98" s="67" t="s">
        <v>529</v>
      </c>
      <c r="C98" s="67" t="s">
        <v>300</v>
      </c>
      <c r="D98" s="67" t="s">
        <v>863</v>
      </c>
      <c r="E98" s="68">
        <v>378.216</v>
      </c>
    </row>
    <row r="99" spans="1:5" s="69" customFormat="1" ht="17.4" customHeight="1">
      <c r="A99" s="67" t="s">
        <v>428</v>
      </c>
      <c r="B99" s="67" t="s">
        <v>530</v>
      </c>
      <c r="C99" s="67" t="s">
        <v>300</v>
      </c>
      <c r="D99" s="67" t="s">
        <v>863</v>
      </c>
      <c r="E99" s="68">
        <v>176.8716</v>
      </c>
    </row>
    <row r="100" spans="1:5" s="69" customFormat="1" ht="17.4" customHeight="1">
      <c r="A100" s="67" t="s">
        <v>429</v>
      </c>
      <c r="B100" s="67" t="s">
        <v>531</v>
      </c>
      <c r="C100" s="67" t="s">
        <v>300</v>
      </c>
      <c r="D100" s="67" t="s">
        <v>863</v>
      </c>
      <c r="E100" s="68">
        <v>389.34000000000003</v>
      </c>
    </row>
    <row r="101" spans="1:5" s="69" customFormat="1" ht="17.4" customHeight="1">
      <c r="A101" s="67" t="s">
        <v>430</v>
      </c>
      <c r="B101" s="67" t="s">
        <v>532</v>
      </c>
      <c r="C101" s="67" t="s">
        <v>300</v>
      </c>
      <c r="D101" s="67" t="s">
        <v>863</v>
      </c>
      <c r="E101" s="68">
        <v>567.324</v>
      </c>
    </row>
    <row r="102" spans="1:5" s="69" customFormat="1" ht="17.4" customHeight="1">
      <c r="A102" s="67" t="s">
        <v>431</v>
      </c>
      <c r="B102" s="67" t="s">
        <v>533</v>
      </c>
      <c r="C102" s="67" t="s">
        <v>300</v>
      </c>
      <c r="D102" s="67" t="s">
        <v>863</v>
      </c>
      <c r="E102" s="68">
        <v>66.0024</v>
      </c>
    </row>
    <row r="103" spans="1:5" s="69" customFormat="1" ht="17.4" customHeight="1">
      <c r="A103" s="67" t="s">
        <v>432</v>
      </c>
      <c r="B103" s="67" t="s">
        <v>544</v>
      </c>
      <c r="C103" s="67" t="s">
        <v>300</v>
      </c>
      <c r="D103" s="67" t="s">
        <v>863</v>
      </c>
      <c r="E103" s="68">
        <v>283.662</v>
      </c>
    </row>
    <row r="104" spans="1:5" s="69" customFormat="1" ht="17.4" customHeight="1">
      <c r="A104" s="67" t="s">
        <v>433</v>
      </c>
      <c r="B104" s="67" t="s">
        <v>534</v>
      </c>
      <c r="C104" s="67" t="s">
        <v>300</v>
      </c>
      <c r="D104" s="67" t="s">
        <v>863</v>
      </c>
      <c r="E104" s="68">
        <v>796.4784</v>
      </c>
    </row>
    <row r="105" spans="1:5" s="69" customFormat="1" ht="17.4" customHeight="1">
      <c r="A105" s="67" t="s">
        <v>434</v>
      </c>
      <c r="B105" s="67" t="s">
        <v>535</v>
      </c>
      <c r="C105" s="67" t="s">
        <v>300</v>
      </c>
      <c r="D105" s="67" t="s">
        <v>863</v>
      </c>
      <c r="E105" s="68">
        <v>122.4567</v>
      </c>
    </row>
    <row r="106" spans="1:5" s="69" customFormat="1" ht="17.4" customHeight="1">
      <c r="A106" s="67" t="s">
        <v>435</v>
      </c>
      <c r="B106" s="67" t="s">
        <v>536</v>
      </c>
      <c r="C106" s="67" t="s">
        <v>300</v>
      </c>
      <c r="D106" s="67" t="s">
        <v>863</v>
      </c>
      <c r="E106" s="68">
        <v>176.8716</v>
      </c>
    </row>
    <row r="107" spans="1:5" s="69" customFormat="1" ht="17.4" customHeight="1">
      <c r="A107" s="67" t="s">
        <v>436</v>
      </c>
      <c r="B107" s="67" t="s">
        <v>537</v>
      </c>
      <c r="C107" s="67" t="s">
        <v>300</v>
      </c>
      <c r="D107" s="67" t="s">
        <v>863</v>
      </c>
      <c r="E107" s="68">
        <v>170.1972</v>
      </c>
    </row>
    <row r="108" spans="1:5" s="69" customFormat="1" ht="17.4" customHeight="1">
      <c r="A108" s="67" t="s">
        <v>437</v>
      </c>
      <c r="B108" s="67" t="s">
        <v>538</v>
      </c>
      <c r="C108" s="67" t="s">
        <v>300</v>
      </c>
      <c r="D108" s="67" t="s">
        <v>863</v>
      </c>
      <c r="E108" s="68">
        <v>194.55669999999998</v>
      </c>
    </row>
    <row r="109" spans="1:5" s="69" customFormat="1" ht="17.4" customHeight="1">
      <c r="A109" s="67" t="s">
        <v>438</v>
      </c>
      <c r="B109" s="67" t="s">
        <v>539</v>
      </c>
      <c r="C109" s="67" t="s">
        <v>300</v>
      </c>
      <c r="D109" s="67" t="s">
        <v>863</v>
      </c>
      <c r="E109" s="68">
        <v>378.216</v>
      </c>
    </row>
    <row r="110" spans="1:5" s="69" customFormat="1" ht="17.4" customHeight="1">
      <c r="A110" s="67" t="s">
        <v>439</v>
      </c>
      <c r="B110" s="67" t="s">
        <v>540</v>
      </c>
      <c r="C110" s="67" t="s">
        <v>300</v>
      </c>
      <c r="D110" s="67" t="s">
        <v>863</v>
      </c>
      <c r="E110" s="68">
        <v>194.55669999999998</v>
      </c>
    </row>
    <row r="111" spans="1:5" s="69" customFormat="1" ht="17.4" customHeight="1">
      <c r="A111" s="67" t="s">
        <v>440</v>
      </c>
      <c r="B111" s="67" t="s">
        <v>541</v>
      </c>
      <c r="C111" s="67" t="s">
        <v>300</v>
      </c>
      <c r="D111" s="67" t="s">
        <v>863</v>
      </c>
      <c r="E111" s="68">
        <v>389.34000000000003</v>
      </c>
    </row>
    <row r="112" spans="1:5" s="69" customFormat="1" ht="17.4" customHeight="1">
      <c r="A112" s="67" t="s">
        <v>441</v>
      </c>
      <c r="B112" s="67" t="s">
        <v>542</v>
      </c>
      <c r="C112" s="67" t="s">
        <v>300</v>
      </c>
      <c r="D112" s="67" t="s">
        <v>863</v>
      </c>
      <c r="E112" s="68">
        <v>567.324</v>
      </c>
    </row>
    <row r="113" spans="1:5" s="69" customFormat="1" ht="17.4" customHeight="1">
      <c r="A113" s="67" t="s">
        <v>442</v>
      </c>
      <c r="B113" s="67" t="s">
        <v>543</v>
      </c>
      <c r="C113" s="67" t="s">
        <v>300</v>
      </c>
      <c r="D113" s="67" t="s">
        <v>863</v>
      </c>
      <c r="E113" s="68">
        <v>71.1936</v>
      </c>
    </row>
    <row r="114" spans="1:5" s="69" customFormat="1" ht="17.4" customHeight="1">
      <c r="A114" s="67" t="s">
        <v>443</v>
      </c>
      <c r="B114" s="67" t="s">
        <v>545</v>
      </c>
      <c r="C114" s="67" t="s">
        <v>300</v>
      </c>
      <c r="D114" s="67" t="s">
        <v>863</v>
      </c>
      <c r="E114" s="68">
        <v>283.662</v>
      </c>
    </row>
    <row r="115" spans="1:5" s="69" customFormat="1" ht="17.4" customHeight="1">
      <c r="A115" s="67" t="s">
        <v>444</v>
      </c>
      <c r="B115" s="67" t="s">
        <v>546</v>
      </c>
      <c r="C115" s="67" t="s">
        <v>300</v>
      </c>
      <c r="D115" s="67" t="s">
        <v>863</v>
      </c>
      <c r="E115" s="68">
        <v>194.55669999999998</v>
      </c>
    </row>
    <row r="116" spans="1:5" s="69" customFormat="1" ht="17.4" customHeight="1">
      <c r="A116" s="67" t="s">
        <v>445</v>
      </c>
      <c r="B116" s="67" t="s">
        <v>547</v>
      </c>
      <c r="C116" s="67" t="s">
        <v>694</v>
      </c>
      <c r="D116" s="67" t="s">
        <v>863</v>
      </c>
      <c r="E116" s="68">
        <v>10307.4984</v>
      </c>
    </row>
    <row r="117" spans="1:5" s="69" customFormat="1" ht="17.4" customHeight="1">
      <c r="A117" s="67" t="s">
        <v>446</v>
      </c>
      <c r="B117" s="67" t="s">
        <v>548</v>
      </c>
      <c r="C117" s="67" t="s">
        <v>694</v>
      </c>
      <c r="D117" s="67" t="s">
        <v>863</v>
      </c>
      <c r="E117" s="68">
        <v>10307.4984</v>
      </c>
    </row>
    <row r="118" spans="1:5" s="69" customFormat="1" ht="17.4" customHeight="1">
      <c r="A118" s="67" t="s">
        <v>563</v>
      </c>
      <c r="B118" s="67" t="s">
        <v>553</v>
      </c>
      <c r="C118" s="67" t="s">
        <v>300</v>
      </c>
      <c r="D118" s="67" t="s">
        <v>863</v>
      </c>
      <c r="E118" s="68">
        <v>677.1600000000001</v>
      </c>
    </row>
    <row r="119" spans="1:5" s="69" customFormat="1" ht="17.4" customHeight="1">
      <c r="A119" s="67" t="s">
        <v>564</v>
      </c>
      <c r="B119" s="67" t="s">
        <v>554</v>
      </c>
      <c r="C119" s="67" t="s">
        <v>300</v>
      </c>
      <c r="D119" s="67" t="s">
        <v>863</v>
      </c>
      <c r="E119" s="68">
        <v>1354.3200000000002</v>
      </c>
    </row>
    <row r="120" spans="1:5" s="69" customFormat="1" ht="17.4" customHeight="1">
      <c r="A120" s="67" t="s">
        <v>565</v>
      </c>
      <c r="B120" s="67" t="s">
        <v>555</v>
      </c>
      <c r="C120" s="67" t="s">
        <v>300</v>
      </c>
      <c r="D120" s="67" t="s">
        <v>863</v>
      </c>
      <c r="E120" s="68">
        <v>831.6</v>
      </c>
    </row>
    <row r="121" spans="1:5" s="69" customFormat="1" ht="17.4" customHeight="1">
      <c r="A121" s="67" t="s">
        <v>566</v>
      </c>
      <c r="B121" s="67" t="s">
        <v>556</v>
      </c>
      <c r="C121" s="67" t="s">
        <v>300</v>
      </c>
      <c r="D121" s="67" t="s">
        <v>863</v>
      </c>
      <c r="E121" s="68">
        <v>386.958</v>
      </c>
    </row>
    <row r="122" spans="1:5" s="69" customFormat="1" ht="17.4" customHeight="1">
      <c r="A122" s="67" t="s">
        <v>567</v>
      </c>
      <c r="B122" s="67" t="s">
        <v>557</v>
      </c>
      <c r="C122" s="67" t="s">
        <v>300</v>
      </c>
      <c r="D122" s="67" t="s">
        <v>863</v>
      </c>
      <c r="E122" s="68">
        <v>2851.2000000000003</v>
      </c>
    </row>
    <row r="123" spans="1:5" s="69" customFormat="1" ht="17.4" customHeight="1">
      <c r="A123" s="67" t="s">
        <v>568</v>
      </c>
      <c r="B123" s="67" t="s">
        <v>558</v>
      </c>
      <c r="C123" s="67" t="s">
        <v>300</v>
      </c>
      <c r="D123" s="67" t="s">
        <v>863</v>
      </c>
      <c r="E123" s="68">
        <v>1540.0000000000002</v>
      </c>
    </row>
    <row r="124" spans="1:5" s="69" customFormat="1" ht="17.4" customHeight="1">
      <c r="A124" s="67" t="s">
        <v>569</v>
      </c>
      <c r="B124" s="67" t="s">
        <v>552</v>
      </c>
      <c r="C124" s="67" t="s">
        <v>300</v>
      </c>
      <c r="D124" s="67" t="s">
        <v>863</v>
      </c>
      <c r="E124" s="68">
        <v>174.636</v>
      </c>
    </row>
    <row r="125" spans="1:5" s="69" customFormat="1" ht="17.4" customHeight="1">
      <c r="A125" s="67" t="s">
        <v>570</v>
      </c>
      <c r="B125" s="67" t="s">
        <v>559</v>
      </c>
      <c r="C125" s="67" t="s">
        <v>300</v>
      </c>
      <c r="D125" s="67" t="s">
        <v>863</v>
      </c>
      <c r="E125" s="68">
        <v>2851.2000000000003</v>
      </c>
    </row>
    <row r="126" spans="1:5" s="69" customFormat="1" ht="17.4" customHeight="1">
      <c r="A126" s="67" t="s">
        <v>571</v>
      </c>
      <c r="B126" s="67" t="s">
        <v>560</v>
      </c>
      <c r="C126" s="67" t="s">
        <v>300</v>
      </c>
      <c r="D126" s="67" t="s">
        <v>863</v>
      </c>
      <c r="E126" s="68">
        <v>1261.6560000000002</v>
      </c>
    </row>
    <row r="127" spans="1:5" s="69" customFormat="1" ht="17.4" customHeight="1">
      <c r="A127" s="67" t="s">
        <v>572</v>
      </c>
      <c r="B127" s="67" t="s">
        <v>561</v>
      </c>
      <c r="C127" s="67" t="s">
        <v>300</v>
      </c>
      <c r="D127" s="67" t="s">
        <v>863</v>
      </c>
      <c r="E127" s="68">
        <v>831.6</v>
      </c>
    </row>
    <row r="128" spans="1:5" s="69" customFormat="1" ht="17.4" customHeight="1">
      <c r="A128" s="67" t="s">
        <v>573</v>
      </c>
      <c r="B128" s="67" t="s">
        <v>562</v>
      </c>
      <c r="C128" s="67" t="s">
        <v>300</v>
      </c>
      <c r="D128" s="67" t="s">
        <v>863</v>
      </c>
      <c r="E128" s="68">
        <v>171.07200000000003</v>
      </c>
    </row>
    <row r="129" spans="1:5" s="69" customFormat="1" ht="17.4" customHeight="1">
      <c r="A129" s="67" t="s">
        <v>622</v>
      </c>
      <c r="B129" s="67" t="s">
        <v>611</v>
      </c>
      <c r="C129" s="67" t="s">
        <v>300</v>
      </c>
      <c r="D129" s="67" t="s">
        <v>863</v>
      </c>
      <c r="E129" s="68">
        <v>165.315</v>
      </c>
    </row>
    <row r="130" spans="1:5" s="69" customFormat="1" ht="17.4" customHeight="1">
      <c r="A130" s="67" t="s">
        <v>623</v>
      </c>
      <c r="B130" s="67" t="s">
        <v>612</v>
      </c>
      <c r="C130" s="67" t="s">
        <v>300</v>
      </c>
      <c r="D130" s="67" t="s">
        <v>863</v>
      </c>
      <c r="E130" s="68">
        <v>165.315</v>
      </c>
    </row>
    <row r="131" spans="1:5" s="69" customFormat="1" ht="17.4" customHeight="1">
      <c r="A131" s="67" t="s">
        <v>624</v>
      </c>
      <c r="B131" s="67" t="s">
        <v>613</v>
      </c>
      <c r="C131" s="67" t="s">
        <v>300</v>
      </c>
      <c r="D131" s="67" t="s">
        <v>863</v>
      </c>
      <c r="E131" s="68">
        <v>165.315</v>
      </c>
    </row>
    <row r="132" spans="1:5" s="69" customFormat="1" ht="17.4" customHeight="1">
      <c r="A132" s="67" t="s">
        <v>625</v>
      </c>
      <c r="B132" s="67" t="s">
        <v>614</v>
      </c>
      <c r="C132" s="67" t="s">
        <v>300</v>
      </c>
      <c r="D132" s="67" t="s">
        <v>863</v>
      </c>
      <c r="E132" s="68">
        <v>165.315</v>
      </c>
    </row>
    <row r="133" spans="1:5" s="69" customFormat="1" ht="17.4" customHeight="1">
      <c r="A133" s="67" t="s">
        <v>626</v>
      </c>
      <c r="B133" s="67" t="s">
        <v>615</v>
      </c>
      <c r="C133" s="67" t="s">
        <v>300</v>
      </c>
      <c r="D133" s="67" t="s">
        <v>863</v>
      </c>
      <c r="E133" s="68">
        <v>264.504</v>
      </c>
    </row>
    <row r="134" spans="1:5" s="69" customFormat="1" ht="17.4" customHeight="1">
      <c r="A134" s="67" t="s">
        <v>627</v>
      </c>
      <c r="B134" s="67" t="s">
        <v>616</v>
      </c>
      <c r="C134" s="67" t="s">
        <v>300</v>
      </c>
      <c r="D134" s="67" t="s">
        <v>863</v>
      </c>
      <c r="E134" s="68">
        <v>743.9175</v>
      </c>
    </row>
    <row r="135" spans="1:5" s="69" customFormat="1" ht="17.4" customHeight="1">
      <c r="A135" s="67" t="s">
        <v>628</v>
      </c>
      <c r="B135" s="67" t="s">
        <v>617</v>
      </c>
      <c r="C135" s="67" t="s">
        <v>300</v>
      </c>
      <c r="D135" s="67" t="s">
        <v>863</v>
      </c>
      <c r="E135" s="68">
        <v>363.69300000000004</v>
      </c>
    </row>
    <row r="136" spans="1:5" s="69" customFormat="1" ht="17.4" customHeight="1">
      <c r="A136" s="67" t="s">
        <v>629</v>
      </c>
      <c r="B136" s="67" t="s">
        <v>618</v>
      </c>
      <c r="C136" s="67" t="s">
        <v>300</v>
      </c>
      <c r="D136" s="67" t="s">
        <v>863</v>
      </c>
      <c r="E136" s="68">
        <v>66.126</v>
      </c>
    </row>
    <row r="137" spans="1:5" s="69" customFormat="1" ht="17.4" customHeight="1">
      <c r="A137" s="67" t="s">
        <v>630</v>
      </c>
      <c r="B137" s="67" t="s">
        <v>619</v>
      </c>
      <c r="C137" s="67" t="s">
        <v>300</v>
      </c>
      <c r="D137" s="67" t="s">
        <v>863</v>
      </c>
      <c r="E137" s="68">
        <v>264.504</v>
      </c>
    </row>
    <row r="138" spans="1:5" s="69" customFormat="1" ht="17.4" customHeight="1">
      <c r="A138" s="67" t="s">
        <v>631</v>
      </c>
      <c r="B138" s="67" t="s">
        <v>620</v>
      </c>
      <c r="C138" s="67" t="s">
        <v>300</v>
      </c>
      <c r="D138" s="67" t="s">
        <v>863</v>
      </c>
      <c r="E138" s="68">
        <v>414.67800000000005</v>
      </c>
    </row>
    <row r="139" spans="1:5" s="69" customFormat="1" ht="17.4" customHeight="1">
      <c r="A139" s="67" t="s">
        <v>632</v>
      </c>
      <c r="B139" s="67" t="s">
        <v>621</v>
      </c>
      <c r="C139" s="67" t="s">
        <v>300</v>
      </c>
      <c r="D139" s="67" t="s">
        <v>863</v>
      </c>
      <c r="E139" s="68">
        <v>414.67800000000005</v>
      </c>
    </row>
    <row r="140" spans="1:5" s="69" customFormat="1" ht="17.4" customHeight="1">
      <c r="A140" s="67" t="s">
        <v>690</v>
      </c>
      <c r="B140" s="67" t="s">
        <v>687</v>
      </c>
      <c r="C140" s="67" t="s">
        <v>694</v>
      </c>
      <c r="D140" s="67" t="s">
        <v>863</v>
      </c>
      <c r="E140" s="68">
        <v>1785</v>
      </c>
    </row>
    <row r="141" spans="1:5" s="69" customFormat="1" ht="17.4" customHeight="1">
      <c r="A141" s="67" t="s">
        <v>691</v>
      </c>
      <c r="B141" s="67" t="s">
        <v>688</v>
      </c>
      <c r="C141" s="67" t="s">
        <v>300</v>
      </c>
      <c r="D141" s="67" t="s">
        <v>863</v>
      </c>
      <c r="E141" s="68">
        <v>875</v>
      </c>
    </row>
    <row r="142" spans="1:5" s="69" customFormat="1" ht="17.4" customHeight="1">
      <c r="A142" s="67" t="s">
        <v>692</v>
      </c>
      <c r="B142" s="67" t="s">
        <v>689</v>
      </c>
      <c r="C142" s="67" t="s">
        <v>300</v>
      </c>
      <c r="D142" s="67" t="s">
        <v>863</v>
      </c>
      <c r="E142" s="68">
        <v>560</v>
      </c>
    </row>
    <row r="143" spans="1:5" s="69" customFormat="1" ht="17.4" customHeight="1">
      <c r="A143" s="67" t="s">
        <v>693</v>
      </c>
      <c r="B143" s="67" t="s">
        <v>249</v>
      </c>
      <c r="C143" s="67" t="s">
        <v>694</v>
      </c>
      <c r="D143" s="67" t="s">
        <v>863</v>
      </c>
      <c r="E143" s="68">
        <v>1225</v>
      </c>
    </row>
    <row r="144" spans="1:5" s="69" customFormat="1" ht="17.4" customHeight="1">
      <c r="A144" s="67" t="s">
        <v>781</v>
      </c>
      <c r="B144" s="67" t="s">
        <v>786</v>
      </c>
      <c r="C144" s="67" t="s">
        <v>694</v>
      </c>
      <c r="D144" s="67" t="s">
        <v>863</v>
      </c>
      <c r="E144" s="68">
        <v>720.0914519846351</v>
      </c>
    </row>
    <row r="145" spans="1:5" s="69" customFormat="1" ht="17.4" customHeight="1">
      <c r="A145" s="67" t="s">
        <v>782</v>
      </c>
      <c r="B145" s="67" t="s">
        <v>777</v>
      </c>
      <c r="C145" s="67" t="s">
        <v>300</v>
      </c>
      <c r="D145" s="67" t="s">
        <v>863</v>
      </c>
      <c r="E145" s="68">
        <v>397.8603841229193</v>
      </c>
    </row>
    <row r="146" spans="1:5" s="69" customFormat="1" ht="17.4" customHeight="1">
      <c r="A146" s="67" t="s">
        <v>783</v>
      </c>
      <c r="B146" s="67" t="s">
        <v>778</v>
      </c>
      <c r="C146" s="67" t="s">
        <v>300</v>
      </c>
      <c r="D146" s="67" t="s">
        <v>863</v>
      </c>
      <c r="E146" s="68">
        <v>593.3854647887324</v>
      </c>
    </row>
    <row r="147" spans="1:5" s="69" customFormat="1" ht="17.4" customHeight="1">
      <c r="A147" s="67" t="s">
        <v>784</v>
      </c>
      <c r="B147" s="67" t="s">
        <v>779</v>
      </c>
      <c r="C147" s="67" t="s">
        <v>300</v>
      </c>
      <c r="D147" s="67" t="s">
        <v>863</v>
      </c>
      <c r="E147" s="68">
        <v>415.9612394366197</v>
      </c>
    </row>
    <row r="148" spans="1:5" s="69" customFormat="1" ht="17.4" customHeight="1">
      <c r="A148" s="67" t="s">
        <v>785</v>
      </c>
      <c r="B148" s="67" t="s">
        <v>780</v>
      </c>
      <c r="C148" s="67" t="s">
        <v>300</v>
      </c>
      <c r="D148" s="67" t="s">
        <v>863</v>
      </c>
      <c r="E148" s="68">
        <v>173.83989756722147</v>
      </c>
    </row>
    <row r="149" spans="1:5" s="69" customFormat="1" ht="17.4" customHeight="1">
      <c r="A149" s="67" t="s">
        <v>447</v>
      </c>
      <c r="B149" s="67" t="s">
        <v>257</v>
      </c>
      <c r="C149" s="67" t="s">
        <v>301</v>
      </c>
      <c r="D149" s="67" t="s">
        <v>863</v>
      </c>
      <c r="E149" s="68">
        <v>397.1268</v>
      </c>
    </row>
    <row r="150" spans="1:5" s="69" customFormat="1" ht="17.4" customHeight="1">
      <c r="A150" s="67" t="s">
        <v>448</v>
      </c>
      <c r="B150" s="67" t="s">
        <v>258</v>
      </c>
      <c r="C150" s="67" t="s">
        <v>301</v>
      </c>
      <c r="D150" s="67" t="s">
        <v>863</v>
      </c>
      <c r="E150" s="68">
        <v>476.10720000000003</v>
      </c>
    </row>
    <row r="151" spans="1:5" s="69" customFormat="1" ht="17.4" customHeight="1">
      <c r="A151" s="67" t="s">
        <v>449</v>
      </c>
      <c r="B151" s="67" t="s">
        <v>259</v>
      </c>
      <c r="C151" s="67" t="s">
        <v>301</v>
      </c>
      <c r="D151" s="67" t="s">
        <v>863</v>
      </c>
      <c r="E151" s="68">
        <v>343.8449</v>
      </c>
    </row>
    <row r="152" spans="1:5" s="69" customFormat="1" ht="17.4" customHeight="1">
      <c r="A152" s="67" t="s">
        <v>450</v>
      </c>
      <c r="B152" s="67" t="s">
        <v>260</v>
      </c>
      <c r="C152" s="67" t="s">
        <v>301</v>
      </c>
      <c r="D152" s="67" t="s">
        <v>863</v>
      </c>
      <c r="E152" s="68">
        <v>343.8449</v>
      </c>
    </row>
    <row r="153" spans="1:5" s="69" customFormat="1" ht="17.4" customHeight="1">
      <c r="A153" s="67" t="s">
        <v>451</v>
      </c>
      <c r="B153" s="67" t="s">
        <v>261</v>
      </c>
      <c r="C153" s="67" t="s">
        <v>301</v>
      </c>
      <c r="D153" s="67" t="s">
        <v>863</v>
      </c>
      <c r="E153" s="68">
        <v>1021.1832</v>
      </c>
    </row>
    <row r="154" spans="1:5" s="69" customFormat="1" ht="17.4" customHeight="1">
      <c r="A154" s="67" t="s">
        <v>452</v>
      </c>
      <c r="B154" s="67" t="s">
        <v>867</v>
      </c>
      <c r="C154" s="67" t="s">
        <v>301</v>
      </c>
      <c r="D154" s="67" t="s">
        <v>863</v>
      </c>
      <c r="E154" s="68">
        <f>517.32*1.04</f>
        <v>538.0128000000001</v>
      </c>
    </row>
    <row r="155" spans="1:5" s="69" customFormat="1" ht="17.4" customHeight="1">
      <c r="A155" s="67" t="s">
        <v>453</v>
      </c>
      <c r="B155" s="67" t="s">
        <v>262</v>
      </c>
      <c r="C155" s="67" t="s">
        <v>301</v>
      </c>
      <c r="D155" s="67" t="s">
        <v>863</v>
      </c>
      <c r="E155" s="68">
        <f>283.662*2</f>
        <v>567.324</v>
      </c>
    </row>
    <row r="156" spans="1:5" s="69" customFormat="1" ht="17.4" customHeight="1">
      <c r="A156" s="67" t="s">
        <v>454</v>
      </c>
      <c r="B156" s="67" t="s">
        <v>263</v>
      </c>
      <c r="C156" s="67" t="s">
        <v>301</v>
      </c>
      <c r="D156" s="67" t="s">
        <v>863</v>
      </c>
      <c r="E156" s="68">
        <v>646.3044</v>
      </c>
    </row>
    <row r="157" spans="1:5" s="69" customFormat="1" ht="17.4" customHeight="1">
      <c r="A157" s="67" t="s">
        <v>455</v>
      </c>
      <c r="B157" s="67" t="s">
        <v>264</v>
      </c>
      <c r="C157" s="67" t="s">
        <v>301</v>
      </c>
      <c r="D157" s="67" t="s">
        <v>863</v>
      </c>
      <c r="E157" s="68">
        <v>532.8396</v>
      </c>
    </row>
    <row r="158" spans="1:5" s="69" customFormat="1" ht="17.4" customHeight="1">
      <c r="A158" s="67" t="s">
        <v>456</v>
      </c>
      <c r="B158" s="67" t="s">
        <v>801</v>
      </c>
      <c r="C158" s="67" t="s">
        <v>299</v>
      </c>
      <c r="D158" s="67" t="s">
        <v>863</v>
      </c>
      <c r="E158" s="68">
        <v>312.0282</v>
      </c>
    </row>
    <row r="159" spans="1:5" s="69" customFormat="1" ht="17.4" customHeight="1">
      <c r="A159" s="67" t="s">
        <v>457</v>
      </c>
      <c r="B159" s="67" t="s">
        <v>392</v>
      </c>
      <c r="C159" s="67" t="s">
        <v>301</v>
      </c>
      <c r="D159" s="67" t="s">
        <v>863</v>
      </c>
      <c r="E159" s="68">
        <v>661.26</v>
      </c>
    </row>
    <row r="160" spans="1:5" s="69" customFormat="1" ht="17.4" customHeight="1">
      <c r="A160" s="67" t="s">
        <v>458</v>
      </c>
      <c r="B160" s="67" t="s">
        <v>551</v>
      </c>
      <c r="C160" s="67" t="s">
        <v>301</v>
      </c>
      <c r="D160" s="67" t="s">
        <v>863</v>
      </c>
      <c r="E160" s="68">
        <v>856.6133333333333</v>
      </c>
    </row>
    <row r="161" spans="1:5" s="69" customFormat="1" ht="17.4" customHeight="1">
      <c r="A161" s="67" t="s">
        <v>459</v>
      </c>
      <c r="B161" s="67" t="s">
        <v>588</v>
      </c>
      <c r="C161" s="67" t="s">
        <v>301</v>
      </c>
      <c r="D161" s="67" t="s">
        <v>863</v>
      </c>
      <c r="E161" s="68">
        <v>1347.8400000000001</v>
      </c>
    </row>
    <row r="162" spans="1:5" s="69" customFormat="1" ht="17.4" customHeight="1">
      <c r="A162" s="67" t="s">
        <v>460</v>
      </c>
      <c r="B162" s="67" t="s">
        <v>594</v>
      </c>
      <c r="C162" s="67" t="s">
        <v>301</v>
      </c>
      <c r="D162" s="67" t="s">
        <v>863</v>
      </c>
      <c r="E162" s="68">
        <v>1347.8400000000001</v>
      </c>
    </row>
    <row r="163" spans="1:5" s="69" customFormat="1" ht="17.4" customHeight="1">
      <c r="A163" s="67" t="s">
        <v>461</v>
      </c>
      <c r="B163" s="67" t="s">
        <v>604</v>
      </c>
      <c r="C163" s="67" t="s">
        <v>301</v>
      </c>
      <c r="D163" s="67" t="s">
        <v>863</v>
      </c>
      <c r="E163" s="68">
        <v>237.60000000000002</v>
      </c>
    </row>
    <row r="164" spans="1:5" s="69" customFormat="1" ht="17.4" customHeight="1">
      <c r="A164" s="67" t="s">
        <v>462</v>
      </c>
      <c r="B164" s="67" t="s">
        <v>610</v>
      </c>
      <c r="C164" s="67" t="s">
        <v>301</v>
      </c>
      <c r="D164" s="67" t="s">
        <v>863</v>
      </c>
      <c r="E164" s="68">
        <v>673.92</v>
      </c>
    </row>
    <row r="165" spans="1:5" s="69" customFormat="1" ht="17.4" customHeight="1">
      <c r="A165" s="67" t="s">
        <v>463</v>
      </c>
      <c r="B165" s="67" t="s">
        <v>634</v>
      </c>
      <c r="C165" s="67" t="s">
        <v>301</v>
      </c>
      <c r="D165" s="67" t="s">
        <v>863</v>
      </c>
      <c r="E165" s="68">
        <v>529.6500000000001</v>
      </c>
    </row>
    <row r="166" spans="1:5" s="69" customFormat="1" ht="17.4" customHeight="1">
      <c r="A166" s="67" t="s">
        <v>464</v>
      </c>
      <c r="B166" s="67" t="s">
        <v>644</v>
      </c>
      <c r="C166" s="67" t="s">
        <v>301</v>
      </c>
      <c r="D166" s="67" t="s">
        <v>863</v>
      </c>
      <c r="E166" s="68">
        <v>693.36</v>
      </c>
    </row>
    <row r="167" spans="1:5" s="69" customFormat="1" ht="17.4" customHeight="1">
      <c r="A167" s="67" t="s">
        <v>465</v>
      </c>
      <c r="B167" s="67" t="s">
        <v>648</v>
      </c>
      <c r="C167" s="67" t="s">
        <v>301</v>
      </c>
      <c r="D167" s="67" t="s">
        <v>863</v>
      </c>
      <c r="E167" s="68">
        <v>277.34400000000005</v>
      </c>
    </row>
    <row r="168" spans="1:5" s="69" customFormat="1" ht="17.4" customHeight="1">
      <c r="A168" s="67" t="s">
        <v>466</v>
      </c>
      <c r="B168" s="67" t="s">
        <v>652</v>
      </c>
      <c r="C168" s="67" t="s">
        <v>301</v>
      </c>
      <c r="D168" s="67" t="s">
        <v>863</v>
      </c>
      <c r="E168" s="68">
        <v>277.34400000000005</v>
      </c>
    </row>
    <row r="169" spans="1:5" s="69" customFormat="1" ht="17.4" customHeight="1">
      <c r="A169" s="67" t="s">
        <v>467</v>
      </c>
      <c r="B169" s="67" t="s">
        <v>655</v>
      </c>
      <c r="C169" s="67" t="s">
        <v>301</v>
      </c>
      <c r="D169" s="67" t="s">
        <v>863</v>
      </c>
      <c r="E169" s="68">
        <v>423.72</v>
      </c>
    </row>
    <row r="170" spans="1:5" s="69" customFormat="1" ht="17.4" customHeight="1">
      <c r="A170" s="67" t="s">
        <v>468</v>
      </c>
      <c r="B170" s="67" t="s">
        <v>662</v>
      </c>
      <c r="C170" s="67" t="s">
        <v>301</v>
      </c>
      <c r="D170" s="67" t="s">
        <v>863</v>
      </c>
      <c r="E170" s="68">
        <v>529.6500000000001</v>
      </c>
    </row>
    <row r="171" spans="1:5" s="69" customFormat="1" ht="17.4" customHeight="1">
      <c r="A171" s="67" t="s">
        <v>469</v>
      </c>
      <c r="B171" s="67" t="s">
        <v>667</v>
      </c>
      <c r="C171" s="67" t="s">
        <v>301</v>
      </c>
      <c r="D171" s="67" t="s">
        <v>863</v>
      </c>
      <c r="E171" s="68">
        <v>308.16</v>
      </c>
    </row>
    <row r="172" spans="1:5" s="69" customFormat="1" ht="17.4" customHeight="1">
      <c r="A172" s="67" t="s">
        <v>470</v>
      </c>
      <c r="B172" s="67" t="s">
        <v>804</v>
      </c>
      <c r="C172" s="67" t="s">
        <v>301</v>
      </c>
      <c r="D172" s="67" t="s">
        <v>863</v>
      </c>
      <c r="E172" s="68">
        <f>302*1.04</f>
        <v>314.08</v>
      </c>
    </row>
    <row r="173" spans="1:5" s="69" customFormat="1" ht="17.4" customHeight="1">
      <c r="A173" s="67" t="s">
        <v>471</v>
      </c>
      <c r="B173" s="67" t="s">
        <v>271</v>
      </c>
      <c r="C173" s="67" t="s">
        <v>301</v>
      </c>
      <c r="D173" s="67" t="s">
        <v>863</v>
      </c>
      <c r="E173" s="68">
        <v>397.1268</v>
      </c>
    </row>
    <row r="174" spans="1:5" s="69" customFormat="1" ht="17.4" customHeight="1">
      <c r="A174" s="67" t="s">
        <v>472</v>
      </c>
      <c r="B174" s="67" t="s">
        <v>265</v>
      </c>
      <c r="C174" s="67" t="s">
        <v>301</v>
      </c>
      <c r="D174" s="67" t="s">
        <v>863</v>
      </c>
      <c r="E174" s="68">
        <v>1313.8657258064516</v>
      </c>
    </row>
    <row r="175" spans="1:5" s="69" customFormat="1" ht="17.4" customHeight="1">
      <c r="A175" s="67" t="s">
        <v>473</v>
      </c>
      <c r="B175" s="67" t="s">
        <v>266</v>
      </c>
      <c r="C175" s="67" t="s">
        <v>301</v>
      </c>
      <c r="D175" s="67" t="s">
        <v>863</v>
      </c>
      <c r="E175" s="68">
        <v>312.0282</v>
      </c>
    </row>
    <row r="176" spans="1:5" s="69" customFormat="1" ht="17.4" customHeight="1">
      <c r="A176" s="67" t="s">
        <v>474</v>
      </c>
      <c r="B176" s="67" t="s">
        <v>267</v>
      </c>
      <c r="C176" s="67" t="s">
        <v>301</v>
      </c>
      <c r="D176" s="67" t="s">
        <v>863</v>
      </c>
      <c r="E176" s="68">
        <v>436.84360000000004</v>
      </c>
    </row>
    <row r="177" spans="1:5" s="69" customFormat="1" ht="17.4" customHeight="1">
      <c r="A177" s="67" t="s">
        <v>475</v>
      </c>
      <c r="B177" s="67" t="s">
        <v>268</v>
      </c>
      <c r="C177" s="67" t="s">
        <v>301</v>
      </c>
      <c r="D177" s="67" t="s">
        <v>863</v>
      </c>
      <c r="E177" s="68">
        <v>436.84360000000004</v>
      </c>
    </row>
    <row r="178" spans="1:5" s="69" customFormat="1" ht="17.4" customHeight="1">
      <c r="A178" s="67" t="s">
        <v>476</v>
      </c>
      <c r="B178" s="67" t="s">
        <v>269</v>
      </c>
      <c r="C178" s="67" t="s">
        <v>301</v>
      </c>
      <c r="D178" s="67" t="s">
        <v>863</v>
      </c>
      <c r="E178" s="68">
        <v>436.84360000000004</v>
      </c>
    </row>
    <row r="179" spans="1:5" s="69" customFormat="1" ht="17.4" customHeight="1">
      <c r="A179" s="67" t="s">
        <v>477</v>
      </c>
      <c r="B179" s="67" t="s">
        <v>270</v>
      </c>
      <c r="C179" s="67" t="s">
        <v>301</v>
      </c>
      <c r="D179" s="67" t="s">
        <v>863</v>
      </c>
      <c r="E179" s="68">
        <v>436.84360000000004</v>
      </c>
    </row>
    <row r="180" spans="1:5" s="69" customFormat="1" ht="17.4" customHeight="1">
      <c r="A180" s="67" t="s">
        <v>478</v>
      </c>
      <c r="B180" s="67" t="s">
        <v>272</v>
      </c>
      <c r="C180" s="67" t="s">
        <v>301</v>
      </c>
      <c r="D180" s="67" t="s">
        <v>863</v>
      </c>
      <c r="E180" s="68">
        <v>312.0282</v>
      </c>
    </row>
    <row r="181" spans="1:5" s="69" customFormat="1" ht="17.4" customHeight="1">
      <c r="A181" s="67" t="s">
        <v>479</v>
      </c>
      <c r="B181" s="67" t="s">
        <v>273</v>
      </c>
      <c r="C181" s="67" t="s">
        <v>301</v>
      </c>
      <c r="D181" s="67" t="s">
        <v>863</v>
      </c>
      <c r="E181" s="68">
        <v>312.0282</v>
      </c>
    </row>
    <row r="182" spans="1:5" s="69" customFormat="1" ht="17.4" customHeight="1">
      <c r="A182" s="67" t="s">
        <v>480</v>
      </c>
      <c r="B182" s="67" t="s">
        <v>274</v>
      </c>
      <c r="C182" s="67" t="s">
        <v>301</v>
      </c>
      <c r="D182" s="67" t="s">
        <v>863</v>
      </c>
      <c r="E182" s="68">
        <v>567.324</v>
      </c>
    </row>
    <row r="183" spans="1:5" s="69" customFormat="1" ht="17.4" customHeight="1">
      <c r="A183" s="67" t="s">
        <v>481</v>
      </c>
      <c r="B183" s="67" t="s">
        <v>755</v>
      </c>
      <c r="C183" s="67" t="s">
        <v>299</v>
      </c>
      <c r="D183" s="67" t="s">
        <v>863</v>
      </c>
      <c r="E183" s="68">
        <v>710.9369</v>
      </c>
    </row>
    <row r="184" spans="1:5" s="69" customFormat="1" ht="17.4" customHeight="1">
      <c r="A184" s="67" t="s">
        <v>482</v>
      </c>
      <c r="B184" s="67" t="s">
        <v>276</v>
      </c>
      <c r="C184" s="67" t="s">
        <v>301</v>
      </c>
      <c r="D184" s="67" t="s">
        <v>863</v>
      </c>
      <c r="E184" s="68">
        <v>786.7964000000001</v>
      </c>
    </row>
    <row r="185" spans="1:5" s="69" customFormat="1" ht="17.4" customHeight="1">
      <c r="A185" s="67" t="s">
        <v>483</v>
      </c>
      <c r="B185" s="67" t="s">
        <v>278</v>
      </c>
      <c r="C185" s="67" t="s">
        <v>301</v>
      </c>
      <c r="D185" s="67" t="s">
        <v>863</v>
      </c>
      <c r="E185" s="68">
        <v>283.662</v>
      </c>
    </row>
    <row r="186" spans="1:5" s="69" customFormat="1" ht="17.4" customHeight="1">
      <c r="A186" s="67" t="s">
        <v>484</v>
      </c>
      <c r="B186" s="67" t="s">
        <v>279</v>
      </c>
      <c r="C186" s="67" t="s">
        <v>299</v>
      </c>
      <c r="D186" s="67" t="s">
        <v>863</v>
      </c>
      <c r="E186" s="68">
        <f>275.4*1.04</f>
        <v>286.416</v>
      </c>
    </row>
    <row r="187" spans="1:5" s="69" customFormat="1" ht="17.4" customHeight="1">
      <c r="A187" s="67" t="s">
        <v>485</v>
      </c>
      <c r="B187" s="67" t="s">
        <v>280</v>
      </c>
      <c r="C187" s="67" t="s">
        <v>299</v>
      </c>
      <c r="D187" s="67" t="s">
        <v>863</v>
      </c>
      <c r="E187" s="68">
        <f>275.4*1.04</f>
        <v>286.416</v>
      </c>
    </row>
    <row r="188" spans="1:5" s="69" customFormat="1" ht="17.4" customHeight="1">
      <c r="A188" s="67" t="s">
        <v>486</v>
      </c>
      <c r="B188" s="67" t="s">
        <v>281</v>
      </c>
      <c r="C188" s="67" t="s">
        <v>299</v>
      </c>
      <c r="D188" s="67" t="s">
        <v>863</v>
      </c>
      <c r="E188" s="68">
        <f>462.24*1.03</f>
        <v>476.10720000000003</v>
      </c>
    </row>
    <row r="189" spans="1:5" s="69" customFormat="1" ht="17.4" customHeight="1">
      <c r="A189" s="67" t="s">
        <v>487</v>
      </c>
      <c r="B189" s="67" t="s">
        <v>282</v>
      </c>
      <c r="C189" s="67" t="s">
        <v>299</v>
      </c>
      <c r="D189" s="67" t="s">
        <v>863</v>
      </c>
      <c r="E189" s="68">
        <v>275.4</v>
      </c>
    </row>
    <row r="190" spans="1:5" s="69" customFormat="1" ht="17.4" customHeight="1">
      <c r="A190" s="67" t="s">
        <v>488</v>
      </c>
      <c r="B190" s="67" t="s">
        <v>802</v>
      </c>
      <c r="C190" s="67" t="s">
        <v>299</v>
      </c>
      <c r="D190" s="67" t="s">
        <v>863</v>
      </c>
      <c r="E190" s="68">
        <f>275.4*1.04</f>
        <v>286.416</v>
      </c>
    </row>
    <row r="191" spans="1:5" s="69" customFormat="1" ht="17.4" customHeight="1">
      <c r="A191" s="67" t="s">
        <v>489</v>
      </c>
      <c r="B191" s="67" t="s">
        <v>751</v>
      </c>
      <c r="C191" s="67" t="s">
        <v>301</v>
      </c>
      <c r="D191" s="67" t="s">
        <v>863</v>
      </c>
      <c r="E191" s="68">
        <v>275.4</v>
      </c>
    </row>
    <row r="192" spans="1:5" s="69" customFormat="1" ht="17.4" customHeight="1">
      <c r="A192" s="67" t="s">
        <v>490</v>
      </c>
      <c r="B192" s="67" t="s">
        <v>275</v>
      </c>
      <c r="C192" s="67" t="s">
        <v>301</v>
      </c>
      <c r="D192" s="67" t="s">
        <v>863</v>
      </c>
      <c r="E192" s="68">
        <v>690.23</v>
      </c>
    </row>
    <row r="193" spans="1:5" s="69" customFormat="1" ht="17.4" customHeight="1">
      <c r="A193" s="67" t="s">
        <v>491</v>
      </c>
      <c r="B193" s="67" t="s">
        <v>277</v>
      </c>
      <c r="C193" s="67" t="s">
        <v>301</v>
      </c>
      <c r="D193" s="67" t="s">
        <v>863</v>
      </c>
      <c r="E193" s="68">
        <f>957.53*1.04</f>
        <v>995.8312</v>
      </c>
    </row>
    <row r="194" ht="15">
      <c r="E194" s="65"/>
    </row>
    <row r="195" ht="15">
      <c r="E195" s="65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5829-0A16-4D92-9308-1A43C8E6EA22}">
  <dimension ref="A1:J59"/>
  <sheetViews>
    <sheetView workbookViewId="0" topLeftCell="A1">
      <selection activeCell="H20" sqref="H20"/>
    </sheetView>
  </sheetViews>
  <sheetFormatPr defaultColWidth="9.140625" defaultRowHeight="15"/>
  <cols>
    <col min="1" max="1" width="41.28125" style="1" customWidth="1"/>
    <col min="2" max="2" width="32.28125" style="1" customWidth="1"/>
    <col min="3" max="3" width="20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6" t="s">
        <v>56</v>
      </c>
    </row>
    <row r="2" spans="1:2" ht="19.2" customHeight="1">
      <c r="A2" s="7" t="s">
        <v>157</v>
      </c>
      <c r="B2" s="7" t="s">
        <v>55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4" t="s">
        <v>341</v>
      </c>
      <c r="B8" s="4" t="s">
        <v>525</v>
      </c>
      <c r="C8" s="4" t="s">
        <v>298</v>
      </c>
      <c r="D8" s="16">
        <v>537</v>
      </c>
      <c r="E8" s="37" t="s">
        <v>492</v>
      </c>
      <c r="F8" s="16">
        <v>1</v>
      </c>
      <c r="G8" s="26">
        <f>'Przykładowe materiały - ceny'!E15</f>
        <v>3837.78</v>
      </c>
      <c r="H8" s="26">
        <f>(F8/D8)*G8</f>
        <v>7.146703910614526</v>
      </c>
    </row>
    <row r="9" spans="1:8" s="13" customFormat="1" ht="52.2" customHeight="1">
      <c r="A9" s="16" t="s">
        <v>394</v>
      </c>
      <c r="B9" s="41" t="s">
        <v>510</v>
      </c>
      <c r="C9" s="16" t="s">
        <v>299</v>
      </c>
      <c r="D9" s="16">
        <v>8000</v>
      </c>
      <c r="E9" s="37" t="s">
        <v>494</v>
      </c>
      <c r="F9" s="16">
        <v>1</v>
      </c>
      <c r="G9" s="26">
        <f>'Przykładowe materiały - ceny'!E65</f>
        <v>1092.0987</v>
      </c>
      <c r="H9" s="26">
        <f>(F9/D9)*G9</f>
        <v>0.1365123375</v>
      </c>
    </row>
    <row r="10" spans="1:10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aca="true" t="shared" si="0" ref="H10:H18">(F10/D10)*G10</f>
        <v>0.73827825</v>
      </c>
      <c r="J10" s="43"/>
    </row>
    <row r="11" spans="1:8" s="13" customFormat="1" ht="28.2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8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8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2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5.8" customHeight="1">
      <c r="A20" s="22" t="s">
        <v>178</v>
      </c>
      <c r="B20" s="23"/>
      <c r="C20" s="23"/>
      <c r="D20" s="23"/>
      <c r="E20" s="23"/>
      <c r="F20" s="23"/>
      <c r="G20" s="23"/>
      <c r="H20" s="36">
        <f>SUM(H8:H19)</f>
        <v>8.625472932400239</v>
      </c>
    </row>
    <row r="28" ht="15">
      <c r="A28" s="7" t="s">
        <v>159</v>
      </c>
    </row>
    <row r="29" spans="1:3" ht="18.6" customHeight="1">
      <c r="A29" s="7" t="s">
        <v>182</v>
      </c>
      <c r="B29" s="21" t="s">
        <v>180</v>
      </c>
      <c r="C29" s="21" t="s">
        <v>181</v>
      </c>
    </row>
    <row r="30" spans="1:3" ht="18.6" customHeight="1">
      <c r="A30" s="8" t="s">
        <v>160</v>
      </c>
      <c r="B30" s="9">
        <f>'Przykładowe stawki wynagrodzeń'!E12</f>
        <v>46.195639765624996</v>
      </c>
      <c r="C30" s="9">
        <f>B30/60</f>
        <v>0.7699273294270833</v>
      </c>
    </row>
    <row r="31" spans="1:3" ht="18.6" customHeight="1">
      <c r="A31" s="10" t="s">
        <v>161</v>
      </c>
      <c r="B31" s="11">
        <f>'Przykładowe stawki wynagrodzeń'!E16</f>
        <v>34.545742080208335</v>
      </c>
      <c r="C31" s="11">
        <f aca="true" t="shared" si="1" ref="C31:C32">B31/60</f>
        <v>0.5757623680034722</v>
      </c>
    </row>
    <row r="32" spans="1:3" ht="18.6" customHeight="1">
      <c r="A32" s="8" t="s">
        <v>162</v>
      </c>
      <c r="B32" s="11">
        <f>'Przykładowe stawki wynagrodzeń'!E19</f>
        <v>26.306730143750002</v>
      </c>
      <c r="C32" s="11">
        <f t="shared" si="1"/>
        <v>0.43844550239583335</v>
      </c>
    </row>
    <row r="33" spans="1:3" ht="28.2" customHeight="1">
      <c r="A33" s="10" t="s">
        <v>198</v>
      </c>
      <c r="B33" s="11">
        <f>'Przykładowe stawki wynagrodzeń'!E17</f>
        <v>43.283165344270834</v>
      </c>
      <c r="C33" s="11">
        <f>B33/60</f>
        <v>0.7213860890711806</v>
      </c>
    </row>
    <row r="34" ht="25.8" customHeight="1"/>
    <row r="35" spans="1:7" ht="21" customHeight="1">
      <c r="A35" s="130" t="s">
        <v>316</v>
      </c>
      <c r="B35" s="131"/>
      <c r="C35" s="131"/>
      <c r="D35" s="131"/>
      <c r="E35" s="131"/>
      <c r="F35" s="131"/>
      <c r="G35" s="34"/>
    </row>
    <row r="36" spans="1:7" ht="21" customHeight="1">
      <c r="A36" s="127" t="s">
        <v>313</v>
      </c>
      <c r="B36" s="127"/>
      <c r="C36" s="127"/>
      <c r="D36" s="127"/>
      <c r="E36" s="34"/>
      <c r="F36" s="34"/>
      <c r="G36" s="34"/>
    </row>
    <row r="37" spans="1:7" s="13" customFormat="1" ht="42" customHeight="1">
      <c r="A37" s="15" t="s">
        <v>197</v>
      </c>
      <c r="B37" s="15" t="s">
        <v>166</v>
      </c>
      <c r="C37" s="15" t="s">
        <v>167</v>
      </c>
      <c r="D37" s="15" t="s">
        <v>168</v>
      </c>
      <c r="E37" s="15" t="s">
        <v>169</v>
      </c>
      <c r="F37" s="15" t="s">
        <v>170</v>
      </c>
      <c r="G37" s="15" t="s">
        <v>171</v>
      </c>
    </row>
    <row r="38" spans="1:7" s="13" customFormat="1" ht="15" customHeight="1">
      <c r="A38" s="29"/>
      <c r="B38" s="5" t="s">
        <v>172</v>
      </c>
      <c r="C38" s="5" t="s">
        <v>173</v>
      </c>
      <c r="D38" s="5" t="s">
        <v>174</v>
      </c>
      <c r="E38" s="5" t="s">
        <v>175</v>
      </c>
      <c r="F38" s="5" t="s">
        <v>176</v>
      </c>
      <c r="G38" s="30" t="s">
        <v>177</v>
      </c>
    </row>
    <row r="39" spans="1:7" s="13" customFormat="1" ht="29.4" customHeight="1">
      <c r="A39" s="125" t="s">
        <v>284</v>
      </c>
      <c r="B39" s="25" t="str">
        <f>A31</f>
        <v>starszy technik diagnostyki laboratoryjnej</v>
      </c>
      <c r="C39" s="32">
        <v>45</v>
      </c>
      <c r="D39" s="17" t="s">
        <v>179</v>
      </c>
      <c r="E39" s="32">
        <v>10</v>
      </c>
      <c r="F39" s="27">
        <f>C31</f>
        <v>0.5757623680034722</v>
      </c>
      <c r="G39" s="27">
        <f>(E39/C39)*F39</f>
        <v>0.1279471928896605</v>
      </c>
    </row>
    <row r="40" spans="1:7" s="13" customFormat="1" ht="29.4" customHeight="1">
      <c r="A40" s="126"/>
      <c r="B40" s="25" t="str">
        <f>A32</f>
        <v>pomoc laboratoryjna</v>
      </c>
      <c r="C40" s="32">
        <v>45</v>
      </c>
      <c r="D40" s="17" t="s">
        <v>179</v>
      </c>
      <c r="E40" s="32">
        <v>10</v>
      </c>
      <c r="F40" s="27">
        <f>C32</f>
        <v>0.43844550239583335</v>
      </c>
      <c r="G40" s="27">
        <f>(E40/C40)*F40</f>
        <v>0.09743233386574074</v>
      </c>
    </row>
    <row r="41" spans="1:7" s="13" customFormat="1" ht="78" customHeight="1">
      <c r="A41" s="33" t="s">
        <v>283</v>
      </c>
      <c r="B41" s="17" t="str">
        <f>A31</f>
        <v>starszy technik diagnostyki laboratoryjnej</v>
      </c>
      <c r="C41" s="16">
        <v>150</v>
      </c>
      <c r="D41" s="17" t="s">
        <v>179</v>
      </c>
      <c r="E41" s="16">
        <v>120</v>
      </c>
      <c r="F41" s="26">
        <f>C31</f>
        <v>0.5757623680034722</v>
      </c>
      <c r="G41" s="26">
        <f>(E41/C41)*F41</f>
        <v>0.46060989440277783</v>
      </c>
    </row>
    <row r="42" spans="1:7" s="13" customFormat="1" ht="22.95" customHeight="1">
      <c r="A42" s="24" t="s">
        <v>192</v>
      </c>
      <c r="B42" s="17" t="str">
        <f>A30</f>
        <v>diagnosta laboratoryjny</v>
      </c>
      <c r="C42" s="16">
        <v>25</v>
      </c>
      <c r="D42" s="17" t="s">
        <v>179</v>
      </c>
      <c r="E42" s="16">
        <v>65</v>
      </c>
      <c r="F42" s="26">
        <f>C30</f>
        <v>0.7699273294270833</v>
      </c>
      <c r="G42" s="26">
        <f aca="true" t="shared" si="2" ref="G42:G52">(E42/C42)*F42</f>
        <v>2.001811056510417</v>
      </c>
    </row>
    <row r="43" spans="1:7" s="13" customFormat="1" ht="22.95" customHeight="1">
      <c r="A43" s="132" t="s">
        <v>286</v>
      </c>
      <c r="B43" s="17" t="str">
        <f>A30</f>
        <v>diagnosta laboratoryjny</v>
      </c>
      <c r="C43" s="16">
        <v>45</v>
      </c>
      <c r="D43" s="17" t="s">
        <v>179</v>
      </c>
      <c r="E43" s="16">
        <v>10</v>
      </c>
      <c r="F43" s="26">
        <f>C30</f>
        <v>0.7699273294270833</v>
      </c>
      <c r="G43" s="26">
        <f t="shared" si="2"/>
        <v>0.1710949620949074</v>
      </c>
    </row>
    <row r="44" spans="1:7" s="13" customFormat="1" ht="28.2" customHeight="1">
      <c r="A44" s="126"/>
      <c r="B44" s="17" t="str">
        <f>A31</f>
        <v>starszy technik diagnostyki laboratoryjnej</v>
      </c>
      <c r="C44" s="16">
        <v>45</v>
      </c>
      <c r="D44" s="17" t="s">
        <v>179</v>
      </c>
      <c r="E44" s="16">
        <v>10</v>
      </c>
      <c r="F44" s="26">
        <f>C31</f>
        <v>0.5757623680034722</v>
      </c>
      <c r="G44" s="26">
        <f t="shared" si="2"/>
        <v>0.1279471928896605</v>
      </c>
    </row>
    <row r="45" spans="1:7" s="13" customFormat="1" ht="22.95" customHeight="1">
      <c r="A45" s="24" t="s">
        <v>287</v>
      </c>
      <c r="B45" s="17" t="str">
        <f>A30</f>
        <v>diagnosta laboratoryjny</v>
      </c>
      <c r="C45" s="16">
        <v>25</v>
      </c>
      <c r="D45" s="17" t="s">
        <v>179</v>
      </c>
      <c r="E45" s="16">
        <v>25</v>
      </c>
      <c r="F45" s="26">
        <f>C30</f>
        <v>0.7699273294270833</v>
      </c>
      <c r="G45" s="26">
        <f t="shared" si="2"/>
        <v>0.7699273294270833</v>
      </c>
    </row>
    <row r="46" spans="1:7" s="13" customFormat="1" ht="30.6" customHeight="1">
      <c r="A46" s="125" t="s">
        <v>288</v>
      </c>
      <c r="B46" s="17" t="str">
        <f>A31</f>
        <v>starszy technik diagnostyki laboratoryjnej</v>
      </c>
      <c r="C46" s="16">
        <v>45</v>
      </c>
      <c r="D46" s="17" t="s">
        <v>179</v>
      </c>
      <c r="E46" s="16">
        <v>15</v>
      </c>
      <c r="F46" s="26">
        <f>C31</f>
        <v>0.5757623680034722</v>
      </c>
      <c r="G46" s="26">
        <f t="shared" si="2"/>
        <v>0.19192078933449075</v>
      </c>
    </row>
    <row r="47" spans="1:7" s="13" customFormat="1" ht="30.6" customHeight="1">
      <c r="A47" s="126"/>
      <c r="B47" s="17" t="str">
        <f>A32</f>
        <v>pomoc laboratoryjna</v>
      </c>
      <c r="C47" s="16">
        <v>45</v>
      </c>
      <c r="D47" s="17" t="s">
        <v>179</v>
      </c>
      <c r="E47" s="16">
        <v>15</v>
      </c>
      <c r="F47" s="26">
        <f>C32</f>
        <v>0.43844550239583335</v>
      </c>
      <c r="G47" s="26">
        <f t="shared" si="2"/>
        <v>0.1461485007986111</v>
      </c>
    </row>
    <row r="48" spans="1:7" s="13" customFormat="1" ht="48" customHeight="1">
      <c r="A48" s="37" t="s">
        <v>289</v>
      </c>
      <c r="B48" s="17" t="str">
        <f>A33</f>
        <v>średnia stawka; diagnosta laboratoryjny/technik diagnostyki laboratoryjnej</v>
      </c>
      <c r="C48" s="16">
        <v>225</v>
      </c>
      <c r="D48" s="17" t="s">
        <v>179</v>
      </c>
      <c r="E48" s="16">
        <v>45</v>
      </c>
      <c r="F48" s="26">
        <f>C33</f>
        <v>0.7213860890711806</v>
      </c>
      <c r="G48" s="26">
        <f t="shared" si="2"/>
        <v>0.14427721781423614</v>
      </c>
    </row>
    <row r="49" spans="1:7" s="13" customFormat="1" ht="48.6" customHeight="1">
      <c r="A49" s="37" t="s">
        <v>302</v>
      </c>
      <c r="B49" s="17" t="str">
        <f>A33</f>
        <v>średnia stawka; diagnosta laboratoryjny/technik diagnostyki laboratoryjnej</v>
      </c>
      <c r="C49" s="16">
        <v>225</v>
      </c>
      <c r="D49" s="17" t="s">
        <v>179</v>
      </c>
      <c r="E49" s="16">
        <v>60</v>
      </c>
      <c r="F49" s="26">
        <f>C33</f>
        <v>0.7213860890711806</v>
      </c>
      <c r="G49" s="26">
        <f t="shared" si="2"/>
        <v>0.19236962375231484</v>
      </c>
    </row>
    <row r="50" spans="1:7" s="13" customFormat="1" ht="63.6" customHeight="1">
      <c r="A50" s="37" t="s">
        <v>303</v>
      </c>
      <c r="B50" s="17" t="str">
        <f>A33</f>
        <v>średnia stawka; diagnosta laboratoryjny/technik diagnostyki laboratoryjnej</v>
      </c>
      <c r="C50" s="16">
        <v>225</v>
      </c>
      <c r="D50" s="17" t="s">
        <v>179</v>
      </c>
      <c r="E50" s="16">
        <v>25</v>
      </c>
      <c r="F50" s="26">
        <f>C33</f>
        <v>0.7213860890711806</v>
      </c>
      <c r="G50" s="26">
        <f t="shared" si="2"/>
        <v>0.08015400989679784</v>
      </c>
    </row>
    <row r="51" spans="1:7" s="13" customFormat="1" ht="63.6" customHeight="1">
      <c r="A51" s="37" t="s">
        <v>314</v>
      </c>
      <c r="B51" s="40" t="str">
        <f>A33</f>
        <v>średnia stawka; diagnosta laboratoryjny/technik diagnostyki laboratoryjnej</v>
      </c>
      <c r="C51" s="16">
        <v>900</v>
      </c>
      <c r="D51" s="17" t="s">
        <v>179</v>
      </c>
      <c r="E51" s="16">
        <v>60</v>
      </c>
      <c r="F51" s="26">
        <f>C33</f>
        <v>0.7213860890711806</v>
      </c>
      <c r="G51" s="26">
        <f t="shared" si="2"/>
        <v>0.04809240593807871</v>
      </c>
    </row>
    <row r="52" spans="1:7" s="13" customFormat="1" ht="63.6" customHeight="1">
      <c r="A52" s="37" t="s">
        <v>315</v>
      </c>
      <c r="B52" s="17" t="str">
        <f>A33</f>
        <v>średnia stawka; diagnosta laboratoryjny/technik diagnostyki laboratoryjnej</v>
      </c>
      <c r="C52" s="16">
        <v>900</v>
      </c>
      <c r="D52" s="17" t="s">
        <v>179</v>
      </c>
      <c r="E52" s="16">
        <v>35</v>
      </c>
      <c r="F52" s="26">
        <f>C33</f>
        <v>0.7213860890711806</v>
      </c>
      <c r="G52" s="26">
        <f t="shared" si="2"/>
        <v>0.028053903463879246</v>
      </c>
    </row>
    <row r="53" spans="1:7" s="14" customFormat="1" ht="27.6" customHeight="1">
      <c r="A53" s="128" t="s">
        <v>178</v>
      </c>
      <c r="B53" s="129"/>
      <c r="C53" s="129"/>
      <c r="D53" s="129"/>
      <c r="E53" s="129"/>
      <c r="F53" s="129"/>
      <c r="G53" s="35">
        <f>SUM(G39:G52)</f>
        <v>4.587786413078655</v>
      </c>
    </row>
    <row r="57" spans="1:3" ht="27" customHeight="1">
      <c r="A57" s="134" t="s">
        <v>164</v>
      </c>
      <c r="B57" s="134"/>
      <c r="C57" s="18">
        <f>H20</f>
        <v>8.625472932400239</v>
      </c>
    </row>
    <row r="58" spans="1:3" ht="27" customHeight="1">
      <c r="A58" s="133" t="s">
        <v>165</v>
      </c>
      <c r="B58" s="133"/>
      <c r="C58" s="19">
        <f>G53</f>
        <v>4.587786413078655</v>
      </c>
    </row>
    <row r="59" spans="1:3" s="7" customFormat="1" ht="27" customHeight="1">
      <c r="A59" s="122" t="s">
        <v>163</v>
      </c>
      <c r="B59" s="122"/>
      <c r="C59" s="28">
        <f>SUM(C57:C58)</f>
        <v>13.213259345478894</v>
      </c>
    </row>
  </sheetData>
  <mergeCells count="9">
    <mergeCell ref="A35:F35"/>
    <mergeCell ref="A53:F53"/>
    <mergeCell ref="A36:D36"/>
    <mergeCell ref="A43:A44"/>
    <mergeCell ref="A59:B59"/>
    <mergeCell ref="A58:B58"/>
    <mergeCell ref="A57:B57"/>
    <mergeCell ref="A39:A40"/>
    <mergeCell ref="A46:A47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959CF-9DB1-4FFC-B5AC-00EB63A67949}">
  <dimension ref="A1:J62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33.140625" style="1" customWidth="1"/>
    <col min="3" max="3" width="18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12" t="s">
        <v>58</v>
      </c>
    </row>
    <row r="2" spans="1:2" ht="19.2" customHeight="1">
      <c r="A2" s="7" t="s">
        <v>157</v>
      </c>
      <c r="B2" s="7" t="s">
        <v>57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4" t="s">
        <v>341</v>
      </c>
      <c r="B8" s="4" t="s">
        <v>525</v>
      </c>
      <c r="C8" s="4" t="s">
        <v>298</v>
      </c>
      <c r="D8" s="16">
        <v>537</v>
      </c>
      <c r="E8" s="37" t="s">
        <v>492</v>
      </c>
      <c r="F8" s="16">
        <v>1</v>
      </c>
      <c r="G8" s="26">
        <f>'Przykładowe materiały - ceny'!E15</f>
        <v>3837.78</v>
      </c>
      <c r="H8" s="26">
        <f>(F8/D8)*G8</f>
        <v>7.146703910614526</v>
      </c>
    </row>
    <row r="9" spans="1:8" s="13" customFormat="1" ht="33" customHeight="1">
      <c r="A9" s="4" t="s">
        <v>422</v>
      </c>
      <c r="B9" s="4" t="s">
        <v>526</v>
      </c>
      <c r="C9" s="4" t="s">
        <v>298</v>
      </c>
      <c r="D9" s="16">
        <v>60</v>
      </c>
      <c r="E9" s="37" t="s">
        <v>494</v>
      </c>
      <c r="F9" s="16">
        <v>1</v>
      </c>
      <c r="G9" s="26">
        <f>'Przykładowe materiały - ceny'!E93</f>
        <v>210.24360000000001</v>
      </c>
      <c r="H9" s="26">
        <f>(F9/D9)*G9</f>
        <v>3.5040600000000004</v>
      </c>
    </row>
    <row r="10" spans="1:8" s="13" customFormat="1" ht="52.2" customHeight="1">
      <c r="A10" s="16" t="s">
        <v>394</v>
      </c>
      <c r="B10" s="41" t="s">
        <v>510</v>
      </c>
      <c r="C10" s="16" t="s">
        <v>299</v>
      </c>
      <c r="D10" s="16">
        <v>8000</v>
      </c>
      <c r="E10" s="37" t="s">
        <v>494</v>
      </c>
      <c r="F10" s="16">
        <v>1</v>
      </c>
      <c r="G10" s="26">
        <f>'Przykładowe materiały - ceny'!E65</f>
        <v>1092.0987</v>
      </c>
      <c r="H10" s="26">
        <f>(F10/D10)*G10</f>
        <v>0.1365123375</v>
      </c>
    </row>
    <row r="11" spans="1:10" s="13" customFormat="1" ht="30.6" customHeight="1">
      <c r="A11" s="16" t="s">
        <v>415</v>
      </c>
      <c r="B11" s="41" t="s">
        <v>495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ceny'!E86</f>
        <v>1476.5565</v>
      </c>
      <c r="H11" s="26">
        <f aca="true" t="shared" si="0" ref="H11:H19">(F11/D11)*G11</f>
        <v>0.73827825</v>
      </c>
      <c r="J11" s="43"/>
    </row>
    <row r="12" spans="1:8" s="13" customFormat="1" ht="28.2" customHeight="1">
      <c r="A12" s="16" t="s">
        <v>416</v>
      </c>
      <c r="B12" s="41" t="s">
        <v>496</v>
      </c>
      <c r="C12" s="16" t="s">
        <v>300</v>
      </c>
      <c r="D12" s="16">
        <v>2000</v>
      </c>
      <c r="E12" s="37" t="s">
        <v>494</v>
      </c>
      <c r="F12" s="16">
        <v>1</v>
      </c>
      <c r="G12" s="26">
        <f>'Przykładowe materiały - ceny'!E87</f>
        <v>94.80120000000001</v>
      </c>
      <c r="H12" s="26">
        <f t="shared" si="0"/>
        <v>0.04740060000000001</v>
      </c>
    </row>
    <row r="13" spans="1:8" s="13" customFormat="1" ht="28.8" customHeight="1">
      <c r="A13" s="16" t="s">
        <v>417</v>
      </c>
      <c r="B13" s="41" t="s">
        <v>497</v>
      </c>
      <c r="C13" s="41" t="s">
        <v>498</v>
      </c>
      <c r="D13" s="16">
        <v>1000</v>
      </c>
      <c r="E13" s="37" t="s">
        <v>494</v>
      </c>
      <c r="F13" s="16">
        <v>1</v>
      </c>
      <c r="G13" s="42">
        <f>'Przykładowe materiały - ceny'!E88</f>
        <v>234.9327</v>
      </c>
      <c r="H13" s="26">
        <f>(F13/D13)*G13</f>
        <v>0.23493270000000002</v>
      </c>
    </row>
    <row r="14" spans="1:8" s="13" customFormat="1" ht="39.6" customHeight="1">
      <c r="A14" s="16" t="s">
        <v>418</v>
      </c>
      <c r="B14" s="41" t="s">
        <v>501</v>
      </c>
      <c r="C14" s="16" t="s">
        <v>300</v>
      </c>
      <c r="D14" s="16">
        <v>20000</v>
      </c>
      <c r="E14" s="37" t="s">
        <v>494</v>
      </c>
      <c r="F14" s="16">
        <v>12</v>
      </c>
      <c r="G14" s="26">
        <f>'Przykładowe materiały - ceny'!E89</f>
        <v>93.6064</v>
      </c>
      <c r="H14" s="26">
        <f t="shared" si="0"/>
        <v>0.05616383999999999</v>
      </c>
    </row>
    <row r="15" spans="1:8" s="13" customFormat="1" ht="38.4" customHeight="1">
      <c r="A15" s="16" t="s">
        <v>419</v>
      </c>
      <c r="B15" s="41" t="s">
        <v>500</v>
      </c>
      <c r="C15" s="16" t="s">
        <v>300</v>
      </c>
      <c r="D15" s="16">
        <v>20000</v>
      </c>
      <c r="E15" s="37" t="s">
        <v>494</v>
      </c>
      <c r="F15" s="16">
        <v>2</v>
      </c>
      <c r="G15" s="26">
        <f>'Przykładowe materiały - ceny'!E90</f>
        <v>76.014</v>
      </c>
      <c r="H15" s="26">
        <f t="shared" si="0"/>
        <v>0.0076014</v>
      </c>
    </row>
    <row r="16" spans="1:8" s="13" customFormat="1" ht="37.8" customHeight="1">
      <c r="A16" s="16" t="s">
        <v>420</v>
      </c>
      <c r="B16" s="41" t="s">
        <v>504</v>
      </c>
      <c r="C16" s="41" t="s">
        <v>498</v>
      </c>
      <c r="D16" s="16">
        <v>20000</v>
      </c>
      <c r="E16" s="41" t="s">
        <v>499</v>
      </c>
      <c r="F16" s="16">
        <v>4</v>
      </c>
      <c r="G16" s="26">
        <f>'Przykładowe materiały - ceny'!E91</f>
        <v>66.5174</v>
      </c>
      <c r="H16" s="26">
        <f t="shared" si="0"/>
        <v>0.01330348</v>
      </c>
    </row>
    <row r="17" spans="1:8" s="13" customFormat="1" ht="38.4" customHeight="1">
      <c r="A17" s="16" t="s">
        <v>425</v>
      </c>
      <c r="B17" s="41" t="s">
        <v>503</v>
      </c>
      <c r="C17" s="41" t="s">
        <v>498</v>
      </c>
      <c r="D17" s="16">
        <v>20000</v>
      </c>
      <c r="E17" s="37" t="s">
        <v>494</v>
      </c>
      <c r="F17" s="16">
        <v>1</v>
      </c>
      <c r="G17" s="26">
        <f>'Przykładowe materiały - ceny'!E96</f>
        <v>404.46000000000004</v>
      </c>
      <c r="H17" s="26">
        <f t="shared" si="0"/>
        <v>0.020223</v>
      </c>
    </row>
    <row r="18" spans="1:8" s="13" customFormat="1" ht="41.4" customHeight="1">
      <c r="A18" s="16" t="s">
        <v>423</v>
      </c>
      <c r="B18" s="41" t="s">
        <v>505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ceny'!E94</f>
        <v>147.9492</v>
      </c>
      <c r="H18" s="26">
        <f t="shared" si="0"/>
        <v>0.01479492</v>
      </c>
    </row>
    <row r="19" spans="1:8" s="13" customFormat="1" ht="37.2" customHeight="1">
      <c r="A19" s="16" t="s">
        <v>424</v>
      </c>
      <c r="B19" s="41" t="s">
        <v>506</v>
      </c>
      <c r="C19" s="16" t="s">
        <v>300</v>
      </c>
      <c r="D19" s="16">
        <v>20000</v>
      </c>
      <c r="E19" s="37" t="s">
        <v>494</v>
      </c>
      <c r="F19" s="16">
        <v>2</v>
      </c>
      <c r="G19" s="26">
        <f>'Przykładowe materiały - ceny'!E95</f>
        <v>155.34459999999999</v>
      </c>
      <c r="H19" s="26">
        <f t="shared" si="0"/>
        <v>0.01553446</v>
      </c>
    </row>
    <row r="20" spans="1:8" s="13" customFormat="1" ht="29.4" customHeight="1">
      <c r="A20" s="41"/>
      <c r="B20" s="41" t="s">
        <v>507</v>
      </c>
      <c r="C20" s="41" t="s">
        <v>498</v>
      </c>
      <c r="D20" s="16"/>
      <c r="E20" s="16"/>
      <c r="F20" s="16"/>
      <c r="G20" s="26"/>
      <c r="H20" s="26">
        <f>'Przykładowe mat. wspólne-ceny '!H19</f>
        <v>0.1940240342857143</v>
      </c>
    </row>
    <row r="21" spans="1:8" s="14" customFormat="1" ht="35.4" customHeight="1">
      <c r="A21" s="22" t="s">
        <v>178</v>
      </c>
      <c r="B21" s="23"/>
      <c r="C21" s="23"/>
      <c r="D21" s="23"/>
      <c r="E21" s="23"/>
      <c r="F21" s="23"/>
      <c r="G21" s="23"/>
      <c r="H21" s="35">
        <f>SUM(H8:H20)</f>
        <v>12.129532932400238</v>
      </c>
    </row>
    <row r="31" ht="15">
      <c r="A31" s="7" t="s">
        <v>159</v>
      </c>
    </row>
    <row r="32" spans="1:3" ht="18.6" customHeight="1">
      <c r="A32" s="7" t="s">
        <v>182</v>
      </c>
      <c r="B32" s="21" t="s">
        <v>180</v>
      </c>
      <c r="C32" s="21" t="s">
        <v>181</v>
      </c>
    </row>
    <row r="33" spans="1:3" ht="18.6" customHeight="1">
      <c r="A33" s="8" t="s">
        <v>160</v>
      </c>
      <c r="B33" s="9">
        <f>'Przykładowe stawki wynagrodzeń'!E12</f>
        <v>46.195639765624996</v>
      </c>
      <c r="C33" s="9">
        <f>B33/60</f>
        <v>0.7699273294270833</v>
      </c>
    </row>
    <row r="34" spans="1:3" ht="18.6" customHeight="1">
      <c r="A34" s="10" t="s">
        <v>161</v>
      </c>
      <c r="B34" s="11">
        <f>'Przykładowe stawki wynagrodzeń'!E16</f>
        <v>34.545742080208335</v>
      </c>
      <c r="C34" s="11">
        <f aca="true" t="shared" si="1" ref="C34:C35">B34/60</f>
        <v>0.5757623680034722</v>
      </c>
    </row>
    <row r="35" spans="1:3" ht="18.6" customHeight="1">
      <c r="A35" s="8" t="s">
        <v>162</v>
      </c>
      <c r="B35" s="11">
        <f>'Przykładowe stawki wynagrodzeń'!E19</f>
        <v>26.306730143750002</v>
      </c>
      <c r="C35" s="11">
        <f t="shared" si="1"/>
        <v>0.43844550239583335</v>
      </c>
    </row>
    <row r="36" spans="1:3" ht="28.2" customHeight="1">
      <c r="A36" s="10" t="s">
        <v>198</v>
      </c>
      <c r="B36" s="11">
        <f>'Przykładowe stawki wynagrodzeń'!E17</f>
        <v>43.283165344270834</v>
      </c>
      <c r="C36" s="11">
        <f>B36/60</f>
        <v>0.7213860890711806</v>
      </c>
    </row>
    <row r="37" ht="25.8" customHeight="1"/>
    <row r="38" spans="1:7" ht="21" customHeight="1">
      <c r="A38" s="130" t="s">
        <v>316</v>
      </c>
      <c r="B38" s="131"/>
      <c r="C38" s="131"/>
      <c r="D38" s="131"/>
      <c r="E38" s="131"/>
      <c r="F38" s="131"/>
      <c r="G38" s="34"/>
    </row>
    <row r="39" spans="1:7" ht="21" customHeight="1">
      <c r="A39" s="127" t="s">
        <v>313</v>
      </c>
      <c r="B39" s="127"/>
      <c r="C39" s="127"/>
      <c r="D39" s="127"/>
      <c r="E39" s="34"/>
      <c r="F39" s="34"/>
      <c r="G39" s="34"/>
    </row>
    <row r="40" spans="1:7" s="13" customFormat="1" ht="42" customHeight="1">
      <c r="A40" s="15" t="s">
        <v>197</v>
      </c>
      <c r="B40" s="15" t="s">
        <v>166</v>
      </c>
      <c r="C40" s="15" t="s">
        <v>167</v>
      </c>
      <c r="D40" s="15" t="s">
        <v>168</v>
      </c>
      <c r="E40" s="15" t="s">
        <v>169</v>
      </c>
      <c r="F40" s="15" t="s">
        <v>170</v>
      </c>
      <c r="G40" s="15" t="s">
        <v>171</v>
      </c>
    </row>
    <row r="41" spans="1:7" s="13" customFormat="1" ht="15" customHeight="1">
      <c r="A41" s="29"/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30" t="s">
        <v>177</v>
      </c>
    </row>
    <row r="42" spans="1:7" s="13" customFormat="1" ht="29.4" customHeight="1">
      <c r="A42" s="125" t="s">
        <v>284</v>
      </c>
      <c r="B42" s="25" t="str">
        <f>A34</f>
        <v>starszy technik diagnostyki laboratoryjnej</v>
      </c>
      <c r="C42" s="32">
        <v>45</v>
      </c>
      <c r="D42" s="17" t="s">
        <v>179</v>
      </c>
      <c r="E42" s="32">
        <v>10</v>
      </c>
      <c r="F42" s="27">
        <f>C34</f>
        <v>0.5757623680034722</v>
      </c>
      <c r="G42" s="27">
        <f>(E42/C42)*F42</f>
        <v>0.1279471928896605</v>
      </c>
    </row>
    <row r="43" spans="1:7" s="13" customFormat="1" ht="29.4" customHeight="1">
      <c r="A43" s="126"/>
      <c r="B43" s="25" t="str">
        <f>A35</f>
        <v>pomoc laboratoryjna</v>
      </c>
      <c r="C43" s="32">
        <v>45</v>
      </c>
      <c r="D43" s="17" t="s">
        <v>179</v>
      </c>
      <c r="E43" s="32">
        <v>10</v>
      </c>
      <c r="F43" s="27">
        <f>C35</f>
        <v>0.43844550239583335</v>
      </c>
      <c r="G43" s="27">
        <f>(E43/C43)*F43</f>
        <v>0.09743233386574074</v>
      </c>
    </row>
    <row r="44" spans="1:7" s="13" customFormat="1" ht="78" customHeight="1">
      <c r="A44" s="33" t="s">
        <v>283</v>
      </c>
      <c r="B44" s="17" t="str">
        <f>A34</f>
        <v>starszy technik diagnostyki laboratoryjnej</v>
      </c>
      <c r="C44" s="16">
        <v>150</v>
      </c>
      <c r="D44" s="17" t="s">
        <v>179</v>
      </c>
      <c r="E44" s="16">
        <v>120</v>
      </c>
      <c r="F44" s="26">
        <f>C34</f>
        <v>0.5757623680034722</v>
      </c>
      <c r="G44" s="26">
        <f>(E44/C44)*F44</f>
        <v>0.46060989440277783</v>
      </c>
    </row>
    <row r="45" spans="1:7" s="13" customFormat="1" ht="22.95" customHeight="1">
      <c r="A45" s="24" t="s">
        <v>192</v>
      </c>
      <c r="B45" s="17" t="str">
        <f>A33</f>
        <v>diagnosta laboratoryjny</v>
      </c>
      <c r="C45" s="16">
        <v>25</v>
      </c>
      <c r="D45" s="17" t="s">
        <v>179</v>
      </c>
      <c r="E45" s="16">
        <v>65</v>
      </c>
      <c r="F45" s="26">
        <f>C33</f>
        <v>0.7699273294270833</v>
      </c>
      <c r="G45" s="26">
        <f aca="true" t="shared" si="2" ref="G45:G55">(E45/C45)*F45</f>
        <v>2.001811056510417</v>
      </c>
    </row>
    <row r="46" spans="1:7" s="13" customFormat="1" ht="22.95" customHeight="1">
      <c r="A46" s="132" t="s">
        <v>286</v>
      </c>
      <c r="B46" s="17" t="str">
        <f>A33</f>
        <v>diagnosta laboratoryjny</v>
      </c>
      <c r="C46" s="16">
        <v>45</v>
      </c>
      <c r="D46" s="17" t="s">
        <v>179</v>
      </c>
      <c r="E46" s="16">
        <v>10</v>
      </c>
      <c r="F46" s="26">
        <f>C33</f>
        <v>0.7699273294270833</v>
      </c>
      <c r="G46" s="26">
        <f t="shared" si="2"/>
        <v>0.1710949620949074</v>
      </c>
    </row>
    <row r="47" spans="1:7" s="13" customFormat="1" ht="28.2" customHeight="1">
      <c r="A47" s="126"/>
      <c r="B47" s="17" t="str">
        <f>A34</f>
        <v>starszy technik diagnostyki laboratoryjnej</v>
      </c>
      <c r="C47" s="16">
        <v>45</v>
      </c>
      <c r="D47" s="17" t="s">
        <v>179</v>
      </c>
      <c r="E47" s="16">
        <v>10</v>
      </c>
      <c r="F47" s="26">
        <f>C34</f>
        <v>0.5757623680034722</v>
      </c>
      <c r="G47" s="26">
        <f t="shared" si="2"/>
        <v>0.1279471928896605</v>
      </c>
    </row>
    <row r="48" spans="1:7" s="13" customFormat="1" ht="22.95" customHeight="1">
      <c r="A48" s="24" t="s">
        <v>287</v>
      </c>
      <c r="B48" s="17" t="str">
        <f>A33</f>
        <v>diagnosta laboratoryjny</v>
      </c>
      <c r="C48" s="16">
        <v>25</v>
      </c>
      <c r="D48" s="17" t="s">
        <v>179</v>
      </c>
      <c r="E48" s="16">
        <v>25</v>
      </c>
      <c r="F48" s="26">
        <f>C33</f>
        <v>0.7699273294270833</v>
      </c>
      <c r="G48" s="26">
        <f t="shared" si="2"/>
        <v>0.7699273294270833</v>
      </c>
    </row>
    <row r="49" spans="1:7" s="13" customFormat="1" ht="30.6" customHeight="1">
      <c r="A49" s="125" t="s">
        <v>288</v>
      </c>
      <c r="B49" s="17" t="str">
        <f>A34</f>
        <v>starszy technik diagnostyki laboratoryjnej</v>
      </c>
      <c r="C49" s="16">
        <v>45</v>
      </c>
      <c r="D49" s="17" t="s">
        <v>179</v>
      </c>
      <c r="E49" s="16">
        <v>15</v>
      </c>
      <c r="F49" s="26">
        <f>C34</f>
        <v>0.5757623680034722</v>
      </c>
      <c r="G49" s="26">
        <f t="shared" si="2"/>
        <v>0.19192078933449075</v>
      </c>
    </row>
    <row r="50" spans="1:7" s="13" customFormat="1" ht="30.6" customHeight="1">
      <c r="A50" s="126"/>
      <c r="B50" s="17" t="str">
        <f>A35</f>
        <v>pomoc laboratoryjna</v>
      </c>
      <c r="C50" s="16">
        <v>45</v>
      </c>
      <c r="D50" s="17" t="s">
        <v>179</v>
      </c>
      <c r="E50" s="16">
        <v>15</v>
      </c>
      <c r="F50" s="26">
        <f>C35</f>
        <v>0.43844550239583335</v>
      </c>
      <c r="G50" s="26">
        <f t="shared" si="2"/>
        <v>0.1461485007986111</v>
      </c>
    </row>
    <row r="51" spans="1:7" s="13" customFormat="1" ht="48" customHeight="1">
      <c r="A51" s="37" t="s">
        <v>289</v>
      </c>
      <c r="B51" s="17" t="str">
        <f>A36</f>
        <v>średnia stawka; diagnosta laboratoryjny/technik diagnostyki laboratoryjnej</v>
      </c>
      <c r="C51" s="16">
        <v>225</v>
      </c>
      <c r="D51" s="17" t="s">
        <v>179</v>
      </c>
      <c r="E51" s="16">
        <v>45</v>
      </c>
      <c r="F51" s="26">
        <f>C36</f>
        <v>0.7213860890711806</v>
      </c>
      <c r="G51" s="26">
        <f t="shared" si="2"/>
        <v>0.14427721781423614</v>
      </c>
    </row>
    <row r="52" spans="1:7" s="13" customFormat="1" ht="48.6" customHeight="1">
      <c r="A52" s="37" t="s">
        <v>302</v>
      </c>
      <c r="B52" s="17" t="str">
        <f>A36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C36</f>
        <v>0.7213860890711806</v>
      </c>
      <c r="G52" s="26">
        <f t="shared" si="2"/>
        <v>0.19236962375231484</v>
      </c>
    </row>
    <row r="53" spans="1:7" s="13" customFormat="1" ht="63.6" customHeight="1">
      <c r="A53" s="37" t="s">
        <v>303</v>
      </c>
      <c r="B53" s="17" t="str">
        <f>A36</f>
        <v>średnia stawka; diagnosta laboratoryjny/technik diagnostyki laboratoryjnej</v>
      </c>
      <c r="C53" s="16">
        <v>225</v>
      </c>
      <c r="D53" s="17" t="s">
        <v>179</v>
      </c>
      <c r="E53" s="16">
        <v>25</v>
      </c>
      <c r="F53" s="26">
        <f>C36</f>
        <v>0.7213860890711806</v>
      </c>
      <c r="G53" s="26">
        <f t="shared" si="2"/>
        <v>0.08015400989679784</v>
      </c>
    </row>
    <row r="54" spans="1:7" s="13" customFormat="1" ht="63.6" customHeight="1">
      <c r="A54" s="37" t="s">
        <v>314</v>
      </c>
      <c r="B54" s="40" t="str">
        <f>A36</f>
        <v>średnia stawka; diagnosta laboratoryjny/technik diagnostyki laboratoryjnej</v>
      </c>
      <c r="C54" s="16">
        <v>900</v>
      </c>
      <c r="D54" s="17" t="s">
        <v>179</v>
      </c>
      <c r="E54" s="16">
        <v>60</v>
      </c>
      <c r="F54" s="26">
        <f>C36</f>
        <v>0.7213860890711806</v>
      </c>
      <c r="G54" s="26">
        <f t="shared" si="2"/>
        <v>0.04809240593807871</v>
      </c>
    </row>
    <row r="55" spans="1:7" s="13" customFormat="1" ht="63.6" customHeight="1">
      <c r="A55" s="37" t="s">
        <v>315</v>
      </c>
      <c r="B55" s="17" t="str">
        <f>A36</f>
        <v>średnia stawka; diagnosta laboratoryjny/technik diagnostyki laboratoryjnej</v>
      </c>
      <c r="C55" s="16">
        <v>900</v>
      </c>
      <c r="D55" s="17" t="s">
        <v>179</v>
      </c>
      <c r="E55" s="16">
        <v>35</v>
      </c>
      <c r="F55" s="26">
        <f>C36</f>
        <v>0.7213860890711806</v>
      </c>
      <c r="G55" s="26">
        <f t="shared" si="2"/>
        <v>0.028053903463879246</v>
      </c>
    </row>
    <row r="56" spans="1:7" s="14" customFormat="1" ht="27.6" customHeight="1">
      <c r="A56" s="128" t="s">
        <v>178</v>
      </c>
      <c r="B56" s="129"/>
      <c r="C56" s="129"/>
      <c r="D56" s="129"/>
      <c r="E56" s="129"/>
      <c r="F56" s="129"/>
      <c r="G56" s="35">
        <f>SUM(G42:G55)</f>
        <v>4.587786413078655</v>
      </c>
    </row>
    <row r="60" spans="1:3" ht="27" customHeight="1">
      <c r="A60" s="134" t="s">
        <v>164</v>
      </c>
      <c r="B60" s="134"/>
      <c r="C60" s="18">
        <f>H21</f>
        <v>12.129532932400238</v>
      </c>
    </row>
    <row r="61" spans="1:3" ht="27" customHeight="1">
      <c r="A61" s="133" t="s">
        <v>165</v>
      </c>
      <c r="B61" s="133"/>
      <c r="C61" s="19">
        <f>G56</f>
        <v>4.587786413078655</v>
      </c>
    </row>
    <row r="62" spans="1:3" s="7" customFormat="1" ht="27" customHeight="1">
      <c r="A62" s="122" t="s">
        <v>163</v>
      </c>
      <c r="B62" s="122"/>
      <c r="C62" s="28">
        <f>SUM(C60:C61)</f>
        <v>16.71731934547889</v>
      </c>
    </row>
  </sheetData>
  <mergeCells count="9">
    <mergeCell ref="A38:F38"/>
    <mergeCell ref="A56:F56"/>
    <mergeCell ref="A39:D39"/>
    <mergeCell ref="A46:A47"/>
    <mergeCell ref="A62:B62"/>
    <mergeCell ref="A61:B61"/>
    <mergeCell ref="A60:B60"/>
    <mergeCell ref="A42:A43"/>
    <mergeCell ref="A49:A50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F10B0-568C-473D-8D1D-A1347593E573}">
  <dimension ref="A1:H61"/>
  <sheetViews>
    <sheetView workbookViewId="0" topLeftCell="A1">
      <selection activeCell="B10" sqref="B10"/>
    </sheetView>
  </sheetViews>
  <sheetFormatPr defaultColWidth="9.140625" defaultRowHeight="15"/>
  <cols>
    <col min="1" max="1" width="41.28125" style="1" customWidth="1"/>
    <col min="2" max="2" width="37.7109375" style="1" customWidth="1"/>
    <col min="3" max="3" width="21.0039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5" ht="19.2" customHeight="1">
      <c r="A1" s="7" t="s">
        <v>156</v>
      </c>
      <c r="B1" s="121" t="s">
        <v>99</v>
      </c>
      <c r="C1" s="121"/>
      <c r="D1" s="121"/>
      <c r="E1" s="121"/>
    </row>
    <row r="2" spans="1:2" ht="19.2" customHeight="1">
      <c r="A2" s="7" t="s">
        <v>157</v>
      </c>
      <c r="B2" s="7" t="s">
        <v>98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9" customHeight="1">
      <c r="A8" s="16" t="s">
        <v>379</v>
      </c>
      <c r="B8" s="45" t="s">
        <v>595</v>
      </c>
      <c r="C8" s="16" t="s">
        <v>298</v>
      </c>
      <c r="D8" s="16">
        <v>2000</v>
      </c>
      <c r="E8" s="45" t="s">
        <v>492</v>
      </c>
      <c r="F8" s="16">
        <v>1</v>
      </c>
      <c r="G8" s="26">
        <f>'Przykładowe materiały - ceny'!E53</f>
        <v>22763.52</v>
      </c>
      <c r="H8" s="26">
        <f>(F8/D8)*G8</f>
        <v>11.38176</v>
      </c>
    </row>
    <row r="9" spans="1:8" s="13" customFormat="1" ht="43.2" customHeight="1">
      <c r="A9" s="16" t="s">
        <v>397</v>
      </c>
      <c r="B9" s="45" t="s">
        <v>597</v>
      </c>
      <c r="C9" s="16" t="s">
        <v>299</v>
      </c>
      <c r="D9" s="16">
        <v>2000</v>
      </c>
      <c r="E9" s="45" t="s">
        <v>494</v>
      </c>
      <c r="F9" s="16">
        <v>1</v>
      </c>
      <c r="G9" s="26">
        <f>'Przykładowe materiały - ceny'!E68</f>
        <v>3201.12</v>
      </c>
      <c r="H9" s="26">
        <f aca="true" t="shared" si="0" ref="H9:H21">(F9/D9)*G9</f>
        <v>1.60056</v>
      </c>
    </row>
    <row r="10" spans="1:8" s="13" customFormat="1" ht="43.2" customHeight="1">
      <c r="A10" s="16" t="s">
        <v>460</v>
      </c>
      <c r="B10" s="45" t="s">
        <v>596</v>
      </c>
      <c r="C10" s="16" t="s">
        <v>301</v>
      </c>
      <c r="D10" s="16">
        <v>2000</v>
      </c>
      <c r="E10" s="45" t="s">
        <v>494</v>
      </c>
      <c r="F10" s="16">
        <v>1</v>
      </c>
      <c r="G10" s="26">
        <f>'Przykładowe materiały - ceny'!E162</f>
        <v>1347.8400000000001</v>
      </c>
      <c r="H10" s="26">
        <f t="shared" si="0"/>
        <v>0.6739200000000001</v>
      </c>
    </row>
    <row r="11" spans="1:8" s="13" customFormat="1" ht="42.6" customHeight="1">
      <c r="A11" s="16" t="s">
        <v>563</v>
      </c>
      <c r="B11" s="45" t="s">
        <v>574</v>
      </c>
      <c r="C11" s="16" t="s">
        <v>300</v>
      </c>
      <c r="D11" s="16">
        <v>7500</v>
      </c>
      <c r="E11" s="16" t="s">
        <v>494</v>
      </c>
      <c r="F11" s="16">
        <v>1</v>
      </c>
      <c r="G11" s="26">
        <v>677.1600000000001</v>
      </c>
      <c r="H11" s="26">
        <f t="shared" si="0"/>
        <v>0.09028800000000002</v>
      </c>
    </row>
    <row r="12" spans="1:8" s="13" customFormat="1" ht="47.4" customHeight="1">
      <c r="A12" s="16" t="s">
        <v>564</v>
      </c>
      <c r="B12" s="45" t="s">
        <v>575</v>
      </c>
      <c r="C12" s="16" t="s">
        <v>300</v>
      </c>
      <c r="D12" s="16">
        <v>7500</v>
      </c>
      <c r="E12" s="16" t="s">
        <v>494</v>
      </c>
      <c r="F12" s="16">
        <v>1</v>
      </c>
      <c r="G12" s="26">
        <v>1354.3200000000002</v>
      </c>
      <c r="H12" s="26">
        <f t="shared" si="0"/>
        <v>0.18057600000000004</v>
      </c>
    </row>
    <row r="13" spans="1:8" s="13" customFormat="1" ht="38.4" customHeight="1">
      <c r="A13" s="16" t="s">
        <v>565</v>
      </c>
      <c r="B13" s="45" t="s">
        <v>576</v>
      </c>
      <c r="C13" s="16" t="s">
        <v>300</v>
      </c>
      <c r="D13" s="16">
        <v>7500</v>
      </c>
      <c r="E13" s="16" t="s">
        <v>494</v>
      </c>
      <c r="F13" s="16">
        <v>1</v>
      </c>
      <c r="G13" s="26">
        <v>831.6</v>
      </c>
      <c r="H13" s="26">
        <f t="shared" si="0"/>
        <v>0.11088</v>
      </c>
    </row>
    <row r="14" spans="1:8" s="13" customFormat="1" ht="38.4" customHeight="1">
      <c r="A14" s="16" t="s">
        <v>566</v>
      </c>
      <c r="B14" s="45" t="s">
        <v>577</v>
      </c>
      <c r="C14" s="16" t="s">
        <v>300</v>
      </c>
      <c r="D14" s="16">
        <v>7500</v>
      </c>
      <c r="E14" s="16" t="s">
        <v>494</v>
      </c>
      <c r="F14" s="16">
        <v>1</v>
      </c>
      <c r="G14" s="26">
        <v>386.958</v>
      </c>
      <c r="H14" s="26">
        <f t="shared" si="0"/>
        <v>0.051594400000000006</v>
      </c>
    </row>
    <row r="15" spans="1:8" s="13" customFormat="1" ht="38.4" customHeight="1">
      <c r="A15" s="16" t="s">
        <v>567</v>
      </c>
      <c r="B15" s="45" t="s">
        <v>599</v>
      </c>
      <c r="C15" s="16" t="s">
        <v>300</v>
      </c>
      <c r="D15" s="16">
        <v>7500</v>
      </c>
      <c r="E15" s="16" t="s">
        <v>494</v>
      </c>
      <c r="F15" s="16">
        <v>1</v>
      </c>
      <c r="G15" s="26">
        <v>2851.2000000000003</v>
      </c>
      <c r="H15" s="26">
        <f t="shared" si="0"/>
        <v>0.38016000000000005</v>
      </c>
    </row>
    <row r="16" spans="1:8" s="13" customFormat="1" ht="38.4" customHeight="1">
      <c r="A16" s="16" t="s">
        <v>568</v>
      </c>
      <c r="B16" s="45" t="s">
        <v>598</v>
      </c>
      <c r="C16" s="16" t="s">
        <v>300</v>
      </c>
      <c r="D16" s="16">
        <v>7500</v>
      </c>
      <c r="E16" s="16" t="s">
        <v>494</v>
      </c>
      <c r="F16" s="16">
        <v>1</v>
      </c>
      <c r="G16" s="26">
        <v>1540.0000000000002</v>
      </c>
      <c r="H16" s="26">
        <f t="shared" si="0"/>
        <v>0.20533333333333337</v>
      </c>
    </row>
    <row r="17" spans="1:8" s="13" customFormat="1" ht="38.4" customHeight="1">
      <c r="A17" s="16" t="s">
        <v>569</v>
      </c>
      <c r="B17" s="45" t="s">
        <v>600</v>
      </c>
      <c r="C17" s="16" t="s">
        <v>300</v>
      </c>
      <c r="D17" s="16">
        <v>7500</v>
      </c>
      <c r="E17" s="16" t="s">
        <v>494</v>
      </c>
      <c r="F17" s="16">
        <v>1</v>
      </c>
      <c r="G17" s="26">
        <v>174.636</v>
      </c>
      <c r="H17" s="26">
        <f t="shared" si="0"/>
        <v>0.0232848</v>
      </c>
    </row>
    <row r="18" spans="1:8" s="13" customFormat="1" ht="38.4" customHeight="1">
      <c r="A18" s="16" t="s">
        <v>570</v>
      </c>
      <c r="B18" s="45" t="s">
        <v>579</v>
      </c>
      <c r="C18" s="16" t="s">
        <v>300</v>
      </c>
      <c r="D18" s="16">
        <v>7500</v>
      </c>
      <c r="E18" s="16" t="s">
        <v>494</v>
      </c>
      <c r="F18" s="16">
        <v>1</v>
      </c>
      <c r="G18" s="26">
        <v>2851.2000000000003</v>
      </c>
      <c r="H18" s="26">
        <f t="shared" si="0"/>
        <v>0.38016000000000005</v>
      </c>
    </row>
    <row r="19" spans="1:8" s="13" customFormat="1" ht="38.4" customHeight="1">
      <c r="A19" s="16" t="s">
        <v>571</v>
      </c>
      <c r="B19" s="45" t="s">
        <v>580</v>
      </c>
      <c r="C19" s="16" t="s">
        <v>300</v>
      </c>
      <c r="D19" s="16">
        <v>7500</v>
      </c>
      <c r="E19" s="16" t="s">
        <v>494</v>
      </c>
      <c r="F19" s="16">
        <v>1</v>
      </c>
      <c r="G19" s="26">
        <v>1261.6560000000002</v>
      </c>
      <c r="H19" s="26">
        <f t="shared" si="0"/>
        <v>0.16822080000000003</v>
      </c>
    </row>
    <row r="20" spans="1:8" s="13" customFormat="1" ht="38.4" customHeight="1">
      <c r="A20" s="16" t="s">
        <v>572</v>
      </c>
      <c r="B20" s="45" t="s">
        <v>582</v>
      </c>
      <c r="C20" s="16" t="s">
        <v>300</v>
      </c>
      <c r="D20" s="16">
        <v>7500</v>
      </c>
      <c r="E20" s="16" t="s">
        <v>494</v>
      </c>
      <c r="F20" s="16">
        <v>1</v>
      </c>
      <c r="G20" s="26">
        <v>831.6</v>
      </c>
      <c r="H20" s="26">
        <f t="shared" si="0"/>
        <v>0.11088</v>
      </c>
    </row>
    <row r="21" spans="1:8" s="13" customFormat="1" ht="38.4" customHeight="1">
      <c r="A21" s="16" t="s">
        <v>573</v>
      </c>
      <c r="B21" s="45" t="s">
        <v>581</v>
      </c>
      <c r="C21" s="16" t="s">
        <v>300</v>
      </c>
      <c r="D21" s="16">
        <v>7500</v>
      </c>
      <c r="E21" s="16" t="s">
        <v>494</v>
      </c>
      <c r="F21" s="16">
        <v>1</v>
      </c>
      <c r="G21" s="26">
        <v>171.07200000000003</v>
      </c>
      <c r="H21" s="26">
        <f t="shared" si="0"/>
        <v>0.022809600000000006</v>
      </c>
    </row>
    <row r="22" spans="1:8" s="13" customFormat="1" ht="34.8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26.4" customHeight="1">
      <c r="A23" s="22" t="s">
        <v>178</v>
      </c>
      <c r="B23" s="23"/>
      <c r="C23" s="23"/>
      <c r="D23" s="23"/>
      <c r="E23" s="23"/>
      <c r="F23" s="23"/>
      <c r="G23" s="23"/>
      <c r="H23" s="36">
        <f>SUM(H8:H22)</f>
        <v>15.57445096761905</v>
      </c>
    </row>
    <row r="33" ht="15">
      <c r="A33" s="7" t="s">
        <v>159</v>
      </c>
    </row>
    <row r="34" spans="1:3" ht="18.6" customHeight="1">
      <c r="A34" s="7" t="s">
        <v>182</v>
      </c>
      <c r="B34" s="21" t="s">
        <v>180</v>
      </c>
      <c r="C34" s="21" t="s">
        <v>181</v>
      </c>
    </row>
    <row r="35" spans="1:3" ht="18.6" customHeight="1">
      <c r="A35" s="8" t="s">
        <v>160</v>
      </c>
      <c r="B35" s="9">
        <f>'Przykładowe stawki wynagrodzeń'!E12</f>
        <v>46.195639765624996</v>
      </c>
      <c r="C35" s="9">
        <f>B35/60</f>
        <v>0.7699273294270833</v>
      </c>
    </row>
    <row r="36" spans="1:3" ht="18.6" customHeight="1">
      <c r="A36" s="10" t="s">
        <v>161</v>
      </c>
      <c r="B36" s="11">
        <f>'Przykładowe stawki wynagrodzeń'!E16</f>
        <v>34.545742080208335</v>
      </c>
      <c r="C36" s="11">
        <f aca="true" t="shared" si="1" ref="C36:C37">B36/60</f>
        <v>0.5757623680034722</v>
      </c>
    </row>
    <row r="37" spans="1:3" ht="18.6" customHeight="1">
      <c r="A37" s="8" t="s">
        <v>162</v>
      </c>
      <c r="B37" s="11">
        <f>'Przykładowe stawki wynagrodzeń'!E19</f>
        <v>26.306730143750002</v>
      </c>
      <c r="C37" s="11">
        <f t="shared" si="1"/>
        <v>0.43844550239583335</v>
      </c>
    </row>
    <row r="38" spans="1:3" ht="28.2" customHeight="1">
      <c r="A38" s="10" t="s">
        <v>198</v>
      </c>
      <c r="B38" s="11">
        <f>'Przykładowe stawki wynagrodzeń'!E17</f>
        <v>43.283165344270834</v>
      </c>
      <c r="C38" s="11">
        <f>B38/60</f>
        <v>0.7213860890711806</v>
      </c>
    </row>
    <row r="39" ht="25.8" customHeight="1"/>
    <row r="40" spans="1:7" ht="21" customHeight="1">
      <c r="A40" s="130" t="s">
        <v>305</v>
      </c>
      <c r="B40" s="131"/>
      <c r="C40" s="131"/>
      <c r="D40" s="131"/>
      <c r="E40" s="131"/>
      <c r="F40" s="131"/>
      <c r="G40" s="34"/>
    </row>
    <row r="41" spans="1:7" ht="21" customHeight="1">
      <c r="A41" s="127" t="s">
        <v>306</v>
      </c>
      <c r="B41" s="127"/>
      <c r="C41" s="127"/>
      <c r="D41" s="127"/>
      <c r="E41" s="34"/>
      <c r="F41" s="34"/>
      <c r="G41" s="34"/>
    </row>
    <row r="42" spans="1:7" s="13" customFormat="1" ht="42" customHeight="1">
      <c r="A42" s="15" t="s">
        <v>197</v>
      </c>
      <c r="B42" s="15" t="s">
        <v>166</v>
      </c>
      <c r="C42" s="15" t="s">
        <v>167</v>
      </c>
      <c r="D42" s="15" t="s">
        <v>168</v>
      </c>
      <c r="E42" s="15" t="s">
        <v>169</v>
      </c>
      <c r="F42" s="15" t="s">
        <v>170</v>
      </c>
      <c r="G42" s="15" t="s">
        <v>171</v>
      </c>
    </row>
    <row r="43" spans="1:7" s="13" customFormat="1" ht="15" customHeight="1">
      <c r="A43" s="29"/>
      <c r="B43" s="5" t="s">
        <v>172</v>
      </c>
      <c r="C43" s="5" t="s">
        <v>173</v>
      </c>
      <c r="D43" s="5" t="s">
        <v>174</v>
      </c>
      <c r="E43" s="5" t="s">
        <v>175</v>
      </c>
      <c r="F43" s="5" t="s">
        <v>176</v>
      </c>
      <c r="G43" s="30" t="s">
        <v>177</v>
      </c>
    </row>
    <row r="44" spans="1:7" s="13" customFormat="1" ht="29.4" customHeight="1">
      <c r="A44" s="125" t="s">
        <v>284</v>
      </c>
      <c r="B44" s="25" t="str">
        <f>A36</f>
        <v>starszy technik diagnostyki laboratoryjnej</v>
      </c>
      <c r="C44" s="32">
        <v>45</v>
      </c>
      <c r="D44" s="17" t="s">
        <v>179</v>
      </c>
      <c r="E44" s="32">
        <v>10</v>
      </c>
      <c r="F44" s="27">
        <f>C36</f>
        <v>0.5757623680034722</v>
      </c>
      <c r="G44" s="27">
        <f>(E44/C44)*F44</f>
        <v>0.1279471928896605</v>
      </c>
    </row>
    <row r="45" spans="1:7" s="13" customFormat="1" ht="29.4" customHeight="1">
      <c r="A45" s="126"/>
      <c r="B45" s="25" t="str">
        <f>A37</f>
        <v>pomoc laboratoryjna</v>
      </c>
      <c r="C45" s="32">
        <v>45</v>
      </c>
      <c r="D45" s="17" t="s">
        <v>179</v>
      </c>
      <c r="E45" s="32">
        <v>10</v>
      </c>
      <c r="F45" s="27">
        <f>C37</f>
        <v>0.43844550239583335</v>
      </c>
      <c r="G45" s="27">
        <f>(E45/C45)*F45</f>
        <v>0.09743233386574074</v>
      </c>
    </row>
    <row r="46" spans="1:7" s="13" customFormat="1" ht="78" customHeight="1">
      <c r="A46" s="33" t="s">
        <v>283</v>
      </c>
      <c r="B46" s="17" t="str">
        <f>A36</f>
        <v>starszy technik diagnostyki laboratoryjnej</v>
      </c>
      <c r="C46" s="16">
        <v>150</v>
      </c>
      <c r="D46" s="17" t="s">
        <v>179</v>
      </c>
      <c r="E46" s="16">
        <v>120</v>
      </c>
      <c r="F46" s="26">
        <f>C36</f>
        <v>0.5757623680034722</v>
      </c>
      <c r="G46" s="26">
        <f>(E46/C46)*F46</f>
        <v>0.46060989440277783</v>
      </c>
    </row>
    <row r="47" spans="1:7" s="13" customFormat="1" ht="22.95" customHeight="1">
      <c r="A47" s="24" t="s">
        <v>192</v>
      </c>
      <c r="B47" s="17" t="str">
        <f>A35</f>
        <v>diagnosta laboratoryjny</v>
      </c>
      <c r="C47" s="16">
        <v>10</v>
      </c>
      <c r="D47" s="17" t="s">
        <v>179</v>
      </c>
      <c r="E47" s="16">
        <v>40</v>
      </c>
      <c r="F47" s="26">
        <f>C35</f>
        <v>0.7699273294270833</v>
      </c>
      <c r="G47" s="26">
        <f aca="true" t="shared" si="2" ref="G47:G55">(E47/C47)*F47</f>
        <v>3.0797093177083332</v>
      </c>
    </row>
    <row r="48" spans="1:7" s="13" customFormat="1" ht="22.95" customHeight="1">
      <c r="A48" s="132" t="s">
        <v>286</v>
      </c>
      <c r="B48" s="17" t="str">
        <f>A35</f>
        <v>diagnosta laboratoryjny</v>
      </c>
      <c r="C48" s="16">
        <v>45</v>
      </c>
      <c r="D48" s="17" t="s">
        <v>179</v>
      </c>
      <c r="E48" s="16">
        <v>10</v>
      </c>
      <c r="F48" s="26">
        <f>C35</f>
        <v>0.7699273294270833</v>
      </c>
      <c r="G48" s="26">
        <f t="shared" si="2"/>
        <v>0.1710949620949074</v>
      </c>
    </row>
    <row r="49" spans="1:7" s="13" customFormat="1" ht="28.2" customHeight="1">
      <c r="A49" s="126"/>
      <c r="B49" s="17" t="str">
        <f>A36</f>
        <v>starszy technik diagnostyki laboratoryjnej</v>
      </c>
      <c r="C49" s="16">
        <v>45</v>
      </c>
      <c r="D49" s="17" t="s">
        <v>179</v>
      </c>
      <c r="E49" s="16">
        <v>10</v>
      </c>
      <c r="F49" s="26">
        <f>C36</f>
        <v>0.5757623680034722</v>
      </c>
      <c r="G49" s="26">
        <f t="shared" si="2"/>
        <v>0.1279471928896605</v>
      </c>
    </row>
    <row r="50" spans="1:7" s="13" customFormat="1" ht="22.95" customHeight="1">
      <c r="A50" s="24" t="s">
        <v>287</v>
      </c>
      <c r="B50" s="17" t="str">
        <f>A35</f>
        <v>diagnosta laboratoryjny</v>
      </c>
      <c r="C50" s="16">
        <v>10</v>
      </c>
      <c r="D50" s="17" t="s">
        <v>179</v>
      </c>
      <c r="E50" s="16">
        <v>15</v>
      </c>
      <c r="F50" s="26">
        <f>C35</f>
        <v>0.7699273294270833</v>
      </c>
      <c r="G50" s="26">
        <f t="shared" si="2"/>
        <v>1.154890994140625</v>
      </c>
    </row>
    <row r="51" spans="1:7" s="13" customFormat="1" ht="30.6" customHeight="1">
      <c r="A51" s="125" t="s">
        <v>288</v>
      </c>
      <c r="B51" s="17" t="str">
        <f>A36</f>
        <v>starszy technik diagnostyki laboratoryjnej</v>
      </c>
      <c r="C51" s="16">
        <v>45</v>
      </c>
      <c r="D51" s="17" t="s">
        <v>179</v>
      </c>
      <c r="E51" s="16">
        <v>15</v>
      </c>
      <c r="F51" s="26">
        <f>C36</f>
        <v>0.5757623680034722</v>
      </c>
      <c r="G51" s="26">
        <f t="shared" si="2"/>
        <v>0.19192078933449075</v>
      </c>
    </row>
    <row r="52" spans="1:7" s="13" customFormat="1" ht="30.6" customHeight="1">
      <c r="A52" s="126"/>
      <c r="B52" s="17" t="str">
        <f>A37</f>
        <v>pomoc laboratoryjna</v>
      </c>
      <c r="C52" s="16">
        <v>45</v>
      </c>
      <c r="D52" s="17" t="s">
        <v>179</v>
      </c>
      <c r="E52" s="16">
        <v>15</v>
      </c>
      <c r="F52" s="26">
        <f>C37</f>
        <v>0.43844550239583335</v>
      </c>
      <c r="G52" s="26">
        <f t="shared" si="2"/>
        <v>0.1461485007986111</v>
      </c>
    </row>
    <row r="53" spans="1:7" s="13" customFormat="1" ht="48" customHeight="1">
      <c r="A53" s="37" t="s">
        <v>307</v>
      </c>
      <c r="B53" s="17" t="str">
        <f>A38</f>
        <v>średnia stawka; diagnosta laboratoryjny/technik diagnostyki laboratoryjnej</v>
      </c>
      <c r="C53" s="16">
        <v>225</v>
      </c>
      <c r="D53" s="17" t="s">
        <v>179</v>
      </c>
      <c r="E53" s="16">
        <v>60</v>
      </c>
      <c r="F53" s="26">
        <f>C38</f>
        <v>0.7213860890711806</v>
      </c>
      <c r="G53" s="26">
        <f t="shared" si="2"/>
        <v>0.19236962375231484</v>
      </c>
    </row>
    <row r="54" spans="1:7" s="13" customFormat="1" ht="48.6" customHeight="1">
      <c r="A54" s="37" t="s">
        <v>290</v>
      </c>
      <c r="B54" s="17" t="str">
        <f>A38</f>
        <v>średnia stawka; diagnosta laboratoryjny/technik diagnostyki laboratoryjnej</v>
      </c>
      <c r="C54" s="16">
        <v>225</v>
      </c>
      <c r="D54" s="17" t="s">
        <v>179</v>
      </c>
      <c r="E54" s="16">
        <v>50</v>
      </c>
      <c r="F54" s="26">
        <f>C38</f>
        <v>0.7213860890711806</v>
      </c>
      <c r="G54" s="26">
        <f t="shared" si="2"/>
        <v>0.16030801979359569</v>
      </c>
    </row>
    <row r="55" spans="1:7" s="13" customFormat="1" ht="63.6" customHeight="1">
      <c r="A55" s="37" t="s">
        <v>303</v>
      </c>
      <c r="B55" s="17" t="str">
        <f>A38</f>
        <v>średnia stawka; diagnosta laboratoryjny/technik diagnostyki laboratoryjnej</v>
      </c>
      <c r="C55" s="16">
        <v>225</v>
      </c>
      <c r="D55" s="17" t="s">
        <v>179</v>
      </c>
      <c r="E55" s="16">
        <v>25</v>
      </c>
      <c r="F55" s="26">
        <f>C38</f>
        <v>0.7213860890711806</v>
      </c>
      <c r="G55" s="26">
        <f t="shared" si="2"/>
        <v>0.08015400989679784</v>
      </c>
    </row>
    <row r="56" spans="1:7" s="14" customFormat="1" ht="27.6" customHeight="1">
      <c r="A56" s="128" t="s">
        <v>178</v>
      </c>
      <c r="B56" s="129"/>
      <c r="C56" s="129"/>
      <c r="D56" s="129"/>
      <c r="E56" s="129"/>
      <c r="F56" s="129"/>
      <c r="G56" s="35">
        <f>SUM(G44:G55)</f>
        <v>5.990532831567515</v>
      </c>
    </row>
    <row r="59" spans="1:3" ht="27" customHeight="1">
      <c r="A59" s="134" t="s">
        <v>164</v>
      </c>
      <c r="B59" s="134"/>
      <c r="C59" s="18">
        <f>H23</f>
        <v>15.57445096761905</v>
      </c>
    </row>
    <row r="60" spans="1:3" ht="27" customHeight="1">
      <c r="A60" s="133" t="s">
        <v>165</v>
      </c>
      <c r="B60" s="133"/>
      <c r="C60" s="19">
        <f>G56</f>
        <v>5.990532831567515</v>
      </c>
    </row>
    <row r="61" spans="1:3" s="7" customFormat="1" ht="27" customHeight="1">
      <c r="A61" s="122" t="s">
        <v>163</v>
      </c>
      <c r="B61" s="122"/>
      <c r="C61" s="28">
        <f>SUM(C59:C60)</f>
        <v>21.564983799186564</v>
      </c>
    </row>
  </sheetData>
  <mergeCells count="10">
    <mergeCell ref="B1:E1"/>
    <mergeCell ref="A56:F56"/>
    <mergeCell ref="A61:B61"/>
    <mergeCell ref="A60:B60"/>
    <mergeCell ref="A59:B59"/>
    <mergeCell ref="A44:A45"/>
    <mergeCell ref="A51:A52"/>
    <mergeCell ref="A41:D41"/>
    <mergeCell ref="A48:A49"/>
    <mergeCell ref="A40:F40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C2CE5-034D-434C-B680-2094181DDF92}">
  <dimension ref="A1:H59"/>
  <sheetViews>
    <sheetView workbookViewId="0" topLeftCell="A1">
      <selection activeCell="G9" sqref="G9"/>
    </sheetView>
  </sheetViews>
  <sheetFormatPr defaultColWidth="9.140625" defaultRowHeight="15"/>
  <cols>
    <col min="1" max="1" width="41.28125" style="1" customWidth="1"/>
    <col min="2" max="2" width="39.00390625" style="1" customWidth="1"/>
    <col min="3" max="3" width="20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2" customHeight="1">
      <c r="A1" s="7" t="s">
        <v>156</v>
      </c>
      <c r="B1" s="121" t="s">
        <v>101</v>
      </c>
      <c r="C1" s="121"/>
      <c r="D1" s="121"/>
    </row>
    <row r="2" spans="1:2" ht="19.2" customHeight="1">
      <c r="A2" s="7" t="s">
        <v>157</v>
      </c>
      <c r="B2" s="7" t="s">
        <v>100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3.8" customHeight="1">
      <c r="A8" s="16" t="s">
        <v>378</v>
      </c>
      <c r="B8" s="45" t="s">
        <v>587</v>
      </c>
      <c r="C8" s="16" t="s">
        <v>298</v>
      </c>
      <c r="D8" s="16">
        <v>3300</v>
      </c>
      <c r="E8" s="45" t="s">
        <v>492</v>
      </c>
      <c r="F8" s="16">
        <v>1</v>
      </c>
      <c r="G8" s="26">
        <f>'Przykładowe materiały - ceny'!E52</f>
        <v>33546.24</v>
      </c>
      <c r="H8" s="26">
        <f>(F8/D8)*G8</f>
        <v>10.165527272727273</v>
      </c>
    </row>
    <row r="9" spans="1:8" s="13" customFormat="1" ht="44.4" customHeight="1">
      <c r="A9" s="16" t="s">
        <v>396</v>
      </c>
      <c r="B9" s="45" t="s">
        <v>591</v>
      </c>
      <c r="C9" s="16" t="s">
        <v>299</v>
      </c>
      <c r="D9" s="16">
        <v>3300</v>
      </c>
      <c r="E9" s="45" t="s">
        <v>494</v>
      </c>
      <c r="F9" s="16">
        <v>1</v>
      </c>
      <c r="G9" s="26">
        <f>'Przykładowe materiały - ceny'!E67</f>
        <v>2882.127272727273</v>
      </c>
      <c r="H9" s="26">
        <f aca="true" t="shared" si="0" ref="H9:H21">(F9/D9)*G9</f>
        <v>0.8733719008264463</v>
      </c>
    </row>
    <row r="10" spans="1:8" s="13" customFormat="1" ht="48" customHeight="1">
      <c r="A10" s="16" t="s">
        <v>459</v>
      </c>
      <c r="B10" s="45" t="s">
        <v>589</v>
      </c>
      <c r="C10" s="16" t="s">
        <v>301</v>
      </c>
      <c r="D10" s="16">
        <v>3300</v>
      </c>
      <c r="E10" s="45" t="s">
        <v>494</v>
      </c>
      <c r="F10" s="16">
        <v>1</v>
      </c>
      <c r="G10" s="26">
        <f>'Przykładowe materiały - ceny'!E161</f>
        <v>1347.8400000000001</v>
      </c>
      <c r="H10" s="26">
        <f t="shared" si="0"/>
        <v>0.40843636363636365</v>
      </c>
    </row>
    <row r="11" spans="1:8" s="13" customFormat="1" ht="42.6" customHeight="1">
      <c r="A11" s="16" t="s">
        <v>563</v>
      </c>
      <c r="B11" s="45" t="s">
        <v>574</v>
      </c>
      <c r="C11" s="16" t="s">
        <v>300</v>
      </c>
      <c r="D11" s="16">
        <v>7500</v>
      </c>
      <c r="E11" s="16" t="s">
        <v>494</v>
      </c>
      <c r="F11" s="16">
        <v>1</v>
      </c>
      <c r="G11" s="26">
        <v>677.1600000000001</v>
      </c>
      <c r="H11" s="26">
        <f t="shared" si="0"/>
        <v>0.09028800000000002</v>
      </c>
    </row>
    <row r="12" spans="1:8" s="13" customFormat="1" ht="47.4" customHeight="1">
      <c r="A12" s="16" t="s">
        <v>564</v>
      </c>
      <c r="B12" s="45" t="s">
        <v>575</v>
      </c>
      <c r="C12" s="16" t="s">
        <v>300</v>
      </c>
      <c r="D12" s="16">
        <v>7500</v>
      </c>
      <c r="E12" s="16" t="s">
        <v>494</v>
      </c>
      <c r="F12" s="16">
        <v>1</v>
      </c>
      <c r="G12" s="26">
        <v>1354.3200000000002</v>
      </c>
      <c r="H12" s="26">
        <f t="shared" si="0"/>
        <v>0.18057600000000004</v>
      </c>
    </row>
    <row r="13" spans="1:8" s="13" customFormat="1" ht="38.4" customHeight="1">
      <c r="A13" s="16" t="s">
        <v>565</v>
      </c>
      <c r="B13" s="45" t="s">
        <v>576</v>
      </c>
      <c r="C13" s="16" t="s">
        <v>300</v>
      </c>
      <c r="D13" s="16">
        <v>7500</v>
      </c>
      <c r="E13" s="16" t="s">
        <v>494</v>
      </c>
      <c r="F13" s="16">
        <v>1</v>
      </c>
      <c r="G13" s="26">
        <v>831.6</v>
      </c>
      <c r="H13" s="26">
        <f t="shared" si="0"/>
        <v>0.11088</v>
      </c>
    </row>
    <row r="14" spans="1:8" s="13" customFormat="1" ht="38.4" customHeight="1">
      <c r="A14" s="16" t="s">
        <v>566</v>
      </c>
      <c r="B14" s="45" t="s">
        <v>577</v>
      </c>
      <c r="C14" s="16" t="s">
        <v>300</v>
      </c>
      <c r="D14" s="16">
        <v>7500</v>
      </c>
      <c r="E14" s="16" t="s">
        <v>494</v>
      </c>
      <c r="F14" s="16">
        <v>1</v>
      </c>
      <c r="G14" s="26">
        <v>386.958</v>
      </c>
      <c r="H14" s="26">
        <f t="shared" si="0"/>
        <v>0.051594400000000006</v>
      </c>
    </row>
    <row r="15" spans="1:8" s="13" customFormat="1" ht="38.4" customHeight="1">
      <c r="A15" s="16" t="s">
        <v>567</v>
      </c>
      <c r="B15" s="45" t="s">
        <v>578</v>
      </c>
      <c r="C15" s="16" t="s">
        <v>300</v>
      </c>
      <c r="D15" s="16">
        <v>7500</v>
      </c>
      <c r="E15" s="16" t="s">
        <v>494</v>
      </c>
      <c r="F15" s="16">
        <v>1</v>
      </c>
      <c r="G15" s="26">
        <v>2851.2000000000003</v>
      </c>
      <c r="H15" s="26">
        <f t="shared" si="0"/>
        <v>0.38016000000000005</v>
      </c>
    </row>
    <row r="16" spans="1:8" s="13" customFormat="1" ht="38.4" customHeight="1">
      <c r="A16" s="16" t="s">
        <v>568</v>
      </c>
      <c r="B16" s="45" t="s">
        <v>598</v>
      </c>
      <c r="C16" s="16" t="s">
        <v>300</v>
      </c>
      <c r="D16" s="16">
        <v>7500</v>
      </c>
      <c r="E16" s="16" t="s">
        <v>494</v>
      </c>
      <c r="F16" s="16">
        <v>1</v>
      </c>
      <c r="G16" s="26">
        <v>1540.0000000000002</v>
      </c>
      <c r="H16" s="26">
        <f t="shared" si="0"/>
        <v>0.20533333333333337</v>
      </c>
    </row>
    <row r="17" spans="1:8" s="13" customFormat="1" ht="38.4" customHeight="1">
      <c r="A17" s="16" t="s">
        <v>569</v>
      </c>
      <c r="B17" s="45" t="s">
        <v>601</v>
      </c>
      <c r="C17" s="16" t="s">
        <v>300</v>
      </c>
      <c r="D17" s="16">
        <v>7500</v>
      </c>
      <c r="E17" s="16" t="s">
        <v>494</v>
      </c>
      <c r="F17" s="16">
        <v>1</v>
      </c>
      <c r="G17" s="26">
        <v>174.636</v>
      </c>
      <c r="H17" s="26">
        <f t="shared" si="0"/>
        <v>0.0232848</v>
      </c>
    </row>
    <row r="18" spans="1:8" s="13" customFormat="1" ht="38.4" customHeight="1">
      <c r="A18" s="16" t="s">
        <v>570</v>
      </c>
      <c r="B18" s="45" t="s">
        <v>579</v>
      </c>
      <c r="C18" s="16" t="s">
        <v>300</v>
      </c>
      <c r="D18" s="16">
        <v>7500</v>
      </c>
      <c r="E18" s="16" t="s">
        <v>494</v>
      </c>
      <c r="F18" s="16">
        <v>1</v>
      </c>
      <c r="G18" s="26">
        <v>2851.2000000000003</v>
      </c>
      <c r="H18" s="26">
        <f t="shared" si="0"/>
        <v>0.38016000000000005</v>
      </c>
    </row>
    <row r="19" spans="1:8" s="13" customFormat="1" ht="38.4" customHeight="1">
      <c r="A19" s="16" t="s">
        <v>571</v>
      </c>
      <c r="B19" s="45" t="s">
        <v>580</v>
      </c>
      <c r="C19" s="16" t="s">
        <v>300</v>
      </c>
      <c r="D19" s="16">
        <v>7500</v>
      </c>
      <c r="E19" s="16" t="s">
        <v>494</v>
      </c>
      <c r="F19" s="16">
        <v>1</v>
      </c>
      <c r="G19" s="26">
        <v>1261.6560000000002</v>
      </c>
      <c r="H19" s="26">
        <f t="shared" si="0"/>
        <v>0.16822080000000003</v>
      </c>
    </row>
    <row r="20" spans="1:8" s="13" customFormat="1" ht="38.4" customHeight="1">
      <c r="A20" s="16" t="s">
        <v>572</v>
      </c>
      <c r="B20" s="45" t="s">
        <v>582</v>
      </c>
      <c r="C20" s="16" t="s">
        <v>300</v>
      </c>
      <c r="D20" s="16">
        <v>7500</v>
      </c>
      <c r="E20" s="16" t="s">
        <v>494</v>
      </c>
      <c r="F20" s="16">
        <v>1</v>
      </c>
      <c r="G20" s="26">
        <v>831.6</v>
      </c>
      <c r="H20" s="26">
        <f t="shared" si="0"/>
        <v>0.11088</v>
      </c>
    </row>
    <row r="21" spans="1:8" s="13" customFormat="1" ht="38.4" customHeight="1">
      <c r="A21" s="16" t="s">
        <v>573</v>
      </c>
      <c r="B21" s="45" t="s">
        <v>581</v>
      </c>
      <c r="C21" s="16" t="s">
        <v>300</v>
      </c>
      <c r="D21" s="16">
        <v>7500</v>
      </c>
      <c r="E21" s="16" t="s">
        <v>494</v>
      </c>
      <c r="F21" s="16">
        <v>1</v>
      </c>
      <c r="G21" s="26">
        <v>171.07200000000003</v>
      </c>
      <c r="H21" s="26">
        <f t="shared" si="0"/>
        <v>0.022809600000000006</v>
      </c>
    </row>
    <row r="22" spans="1:8" s="13" customFormat="1" ht="38.4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25.8" customHeight="1">
      <c r="A23" s="22" t="s">
        <v>178</v>
      </c>
      <c r="B23" s="23"/>
      <c r="C23" s="23"/>
      <c r="D23" s="23"/>
      <c r="E23" s="23"/>
      <c r="F23" s="23"/>
      <c r="G23" s="23"/>
      <c r="H23" s="35">
        <f>SUM(H8:H22)</f>
        <v>13.365546504809133</v>
      </c>
    </row>
    <row r="31" ht="15">
      <c r="A31" s="7" t="s">
        <v>159</v>
      </c>
    </row>
    <row r="32" spans="1:3" ht="18.6" customHeight="1">
      <c r="A32" s="7" t="s">
        <v>182</v>
      </c>
      <c r="B32" s="21" t="s">
        <v>180</v>
      </c>
      <c r="C32" s="21" t="s">
        <v>181</v>
      </c>
    </row>
    <row r="33" spans="1:3" ht="18.6" customHeight="1">
      <c r="A33" s="8" t="s">
        <v>160</v>
      </c>
      <c r="B33" s="9">
        <f>'Przykładowe stawki wynagrodzeń'!E12</f>
        <v>46.195639765624996</v>
      </c>
      <c r="C33" s="9">
        <f>B33/60</f>
        <v>0.7699273294270833</v>
      </c>
    </row>
    <row r="34" spans="1:3" ht="18.6" customHeight="1">
      <c r="A34" s="10" t="s">
        <v>161</v>
      </c>
      <c r="B34" s="11">
        <f>'Przykładowe stawki wynagrodzeń'!E16</f>
        <v>34.545742080208335</v>
      </c>
      <c r="C34" s="11">
        <f aca="true" t="shared" si="1" ref="C34:C35">B34/60</f>
        <v>0.5757623680034722</v>
      </c>
    </row>
    <row r="35" spans="1:3" ht="18.6" customHeight="1">
      <c r="A35" s="8" t="s">
        <v>162</v>
      </c>
      <c r="B35" s="11">
        <f>'Przykładowe stawki wynagrodzeń'!E19</f>
        <v>26.306730143750002</v>
      </c>
      <c r="C35" s="11">
        <f t="shared" si="1"/>
        <v>0.43844550239583335</v>
      </c>
    </row>
    <row r="36" spans="1:3" ht="28.2" customHeight="1">
      <c r="A36" s="10" t="s">
        <v>198</v>
      </c>
      <c r="B36" s="11">
        <f>'Przykładowe stawki wynagrodzeń'!E17</f>
        <v>43.283165344270834</v>
      </c>
      <c r="C36" s="11">
        <f>B36/60</f>
        <v>0.7213860890711806</v>
      </c>
    </row>
    <row r="37" ht="25.8" customHeight="1"/>
    <row r="38" spans="1:7" ht="21" customHeight="1">
      <c r="A38" s="130" t="s">
        <v>305</v>
      </c>
      <c r="B38" s="131"/>
      <c r="C38" s="131"/>
      <c r="D38" s="131"/>
      <c r="E38" s="131"/>
      <c r="F38" s="131"/>
      <c r="G38" s="34"/>
    </row>
    <row r="39" spans="1:7" ht="21" customHeight="1">
      <c r="A39" s="127" t="s">
        <v>306</v>
      </c>
      <c r="B39" s="127"/>
      <c r="C39" s="127"/>
      <c r="D39" s="127"/>
      <c r="E39" s="34"/>
      <c r="F39" s="34"/>
      <c r="G39" s="34"/>
    </row>
    <row r="40" spans="1:7" s="13" customFormat="1" ht="42" customHeight="1">
      <c r="A40" s="15" t="s">
        <v>197</v>
      </c>
      <c r="B40" s="15" t="s">
        <v>166</v>
      </c>
      <c r="C40" s="15" t="s">
        <v>167</v>
      </c>
      <c r="D40" s="15" t="s">
        <v>168</v>
      </c>
      <c r="E40" s="15" t="s">
        <v>169</v>
      </c>
      <c r="F40" s="15" t="s">
        <v>170</v>
      </c>
      <c r="G40" s="15" t="s">
        <v>171</v>
      </c>
    </row>
    <row r="41" spans="1:7" s="13" customFormat="1" ht="15" customHeight="1">
      <c r="A41" s="29"/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30" t="s">
        <v>177</v>
      </c>
    </row>
    <row r="42" spans="1:7" s="13" customFormat="1" ht="29.4" customHeight="1">
      <c r="A42" s="125" t="s">
        <v>284</v>
      </c>
      <c r="B42" s="25" t="str">
        <f>A34</f>
        <v>starszy technik diagnostyki laboratoryjnej</v>
      </c>
      <c r="C42" s="32">
        <v>45</v>
      </c>
      <c r="D42" s="17" t="s">
        <v>179</v>
      </c>
      <c r="E42" s="32">
        <v>10</v>
      </c>
      <c r="F42" s="27">
        <f>C34</f>
        <v>0.5757623680034722</v>
      </c>
      <c r="G42" s="27">
        <f>(E42/C42)*F42</f>
        <v>0.1279471928896605</v>
      </c>
    </row>
    <row r="43" spans="1:7" s="13" customFormat="1" ht="29.4" customHeight="1">
      <c r="A43" s="126"/>
      <c r="B43" s="25" t="str">
        <f>A35</f>
        <v>pomoc laboratoryjna</v>
      </c>
      <c r="C43" s="32">
        <v>45</v>
      </c>
      <c r="D43" s="17" t="s">
        <v>179</v>
      </c>
      <c r="E43" s="32">
        <v>10</v>
      </c>
      <c r="F43" s="27">
        <f>C35</f>
        <v>0.43844550239583335</v>
      </c>
      <c r="G43" s="27">
        <f>(E43/C43)*F43</f>
        <v>0.09743233386574074</v>
      </c>
    </row>
    <row r="44" spans="1:7" s="13" customFormat="1" ht="78" customHeight="1">
      <c r="A44" s="33" t="s">
        <v>283</v>
      </c>
      <c r="B44" s="17" t="str">
        <f>A34</f>
        <v>starszy technik diagnostyki laboratoryjnej</v>
      </c>
      <c r="C44" s="16">
        <v>150</v>
      </c>
      <c r="D44" s="17" t="s">
        <v>179</v>
      </c>
      <c r="E44" s="16">
        <v>120</v>
      </c>
      <c r="F44" s="26">
        <f>C34</f>
        <v>0.5757623680034722</v>
      </c>
      <c r="G44" s="26">
        <f>(E44/C44)*F44</f>
        <v>0.46060989440277783</v>
      </c>
    </row>
    <row r="45" spans="1:7" s="13" customFormat="1" ht="22.95" customHeight="1">
      <c r="A45" s="24" t="s">
        <v>192</v>
      </c>
      <c r="B45" s="17" t="str">
        <f>A33</f>
        <v>diagnosta laboratoryjny</v>
      </c>
      <c r="C45" s="16">
        <v>10</v>
      </c>
      <c r="D45" s="17" t="s">
        <v>179</v>
      </c>
      <c r="E45" s="16">
        <v>40</v>
      </c>
      <c r="F45" s="26">
        <f>C33</f>
        <v>0.7699273294270833</v>
      </c>
      <c r="G45" s="26">
        <f aca="true" t="shared" si="2" ref="G45:G53">(E45/C45)*F45</f>
        <v>3.0797093177083332</v>
      </c>
    </row>
    <row r="46" spans="1:7" s="13" customFormat="1" ht="22.95" customHeight="1">
      <c r="A46" s="132" t="s">
        <v>286</v>
      </c>
      <c r="B46" s="17" t="str">
        <f>A33</f>
        <v>diagnosta laboratoryjny</v>
      </c>
      <c r="C46" s="16">
        <v>45</v>
      </c>
      <c r="D46" s="17" t="s">
        <v>179</v>
      </c>
      <c r="E46" s="16">
        <v>10</v>
      </c>
      <c r="F46" s="26">
        <f>C33</f>
        <v>0.7699273294270833</v>
      </c>
      <c r="G46" s="26">
        <f t="shared" si="2"/>
        <v>0.1710949620949074</v>
      </c>
    </row>
    <row r="47" spans="1:7" s="13" customFormat="1" ht="28.2" customHeight="1">
      <c r="A47" s="126"/>
      <c r="B47" s="17" t="str">
        <f>A34</f>
        <v>starszy technik diagnostyki laboratoryjnej</v>
      </c>
      <c r="C47" s="16">
        <v>45</v>
      </c>
      <c r="D47" s="17" t="s">
        <v>179</v>
      </c>
      <c r="E47" s="16">
        <v>10</v>
      </c>
      <c r="F47" s="26">
        <f>C34</f>
        <v>0.5757623680034722</v>
      </c>
      <c r="G47" s="26">
        <f t="shared" si="2"/>
        <v>0.1279471928896605</v>
      </c>
    </row>
    <row r="48" spans="1:7" s="13" customFormat="1" ht="22.95" customHeight="1">
      <c r="A48" s="24" t="s">
        <v>287</v>
      </c>
      <c r="B48" s="17" t="str">
        <f>A33</f>
        <v>diagnosta laboratoryjny</v>
      </c>
      <c r="C48" s="16">
        <v>10</v>
      </c>
      <c r="D48" s="17" t="s">
        <v>179</v>
      </c>
      <c r="E48" s="16">
        <v>15</v>
      </c>
      <c r="F48" s="26">
        <f>C33</f>
        <v>0.7699273294270833</v>
      </c>
      <c r="G48" s="26">
        <f t="shared" si="2"/>
        <v>1.154890994140625</v>
      </c>
    </row>
    <row r="49" spans="1:7" s="13" customFormat="1" ht="30.6" customHeight="1">
      <c r="A49" s="125" t="s">
        <v>288</v>
      </c>
      <c r="B49" s="17" t="str">
        <f>A34</f>
        <v>starszy technik diagnostyki laboratoryjnej</v>
      </c>
      <c r="C49" s="16">
        <v>45</v>
      </c>
      <c r="D49" s="17" t="s">
        <v>179</v>
      </c>
      <c r="E49" s="16">
        <v>15</v>
      </c>
      <c r="F49" s="26">
        <f>C34</f>
        <v>0.5757623680034722</v>
      </c>
      <c r="G49" s="26">
        <f t="shared" si="2"/>
        <v>0.19192078933449075</v>
      </c>
    </row>
    <row r="50" spans="1:7" s="13" customFormat="1" ht="30.6" customHeight="1">
      <c r="A50" s="126"/>
      <c r="B50" s="17" t="str">
        <f>A35</f>
        <v>pomoc laboratoryjna</v>
      </c>
      <c r="C50" s="16">
        <v>45</v>
      </c>
      <c r="D50" s="17" t="s">
        <v>179</v>
      </c>
      <c r="E50" s="16">
        <v>15</v>
      </c>
      <c r="F50" s="26">
        <f>C35</f>
        <v>0.43844550239583335</v>
      </c>
      <c r="G50" s="26">
        <f t="shared" si="2"/>
        <v>0.1461485007986111</v>
      </c>
    </row>
    <row r="51" spans="1:7" s="13" customFormat="1" ht="48" customHeight="1">
      <c r="A51" s="37" t="s">
        <v>307</v>
      </c>
      <c r="B51" s="17" t="str">
        <f>A36</f>
        <v>średnia stawka; diagnosta laboratoryjny/technik diagnostyki laboratoryjnej</v>
      </c>
      <c r="C51" s="16">
        <v>225</v>
      </c>
      <c r="D51" s="17" t="s">
        <v>179</v>
      </c>
      <c r="E51" s="16">
        <v>60</v>
      </c>
      <c r="F51" s="26">
        <f>C36</f>
        <v>0.7213860890711806</v>
      </c>
      <c r="G51" s="26">
        <f t="shared" si="2"/>
        <v>0.19236962375231484</v>
      </c>
    </row>
    <row r="52" spans="1:7" s="13" customFormat="1" ht="48.6" customHeight="1">
      <c r="A52" s="37" t="s">
        <v>290</v>
      </c>
      <c r="B52" s="17" t="str">
        <f>A36</f>
        <v>średnia stawka; diagnosta laboratoryjny/technik diagnostyki laboratoryjnej</v>
      </c>
      <c r="C52" s="16">
        <v>225</v>
      </c>
      <c r="D52" s="17" t="s">
        <v>179</v>
      </c>
      <c r="E52" s="16">
        <v>50</v>
      </c>
      <c r="F52" s="26">
        <f>C36</f>
        <v>0.7213860890711806</v>
      </c>
      <c r="G52" s="26">
        <f t="shared" si="2"/>
        <v>0.16030801979359569</v>
      </c>
    </row>
    <row r="53" spans="1:7" s="13" customFormat="1" ht="63.6" customHeight="1">
      <c r="A53" s="37" t="s">
        <v>303</v>
      </c>
      <c r="B53" s="17" t="str">
        <f>A36</f>
        <v>średnia stawka; diagnosta laboratoryjny/technik diagnostyki laboratoryjnej</v>
      </c>
      <c r="C53" s="16">
        <v>225</v>
      </c>
      <c r="D53" s="17" t="s">
        <v>179</v>
      </c>
      <c r="E53" s="16">
        <v>25</v>
      </c>
      <c r="F53" s="26">
        <f>C36</f>
        <v>0.7213860890711806</v>
      </c>
      <c r="G53" s="26">
        <f t="shared" si="2"/>
        <v>0.08015400989679784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SUM(G42:G53)</f>
        <v>5.990532831567515</v>
      </c>
    </row>
    <row r="57" spans="1:3" ht="27" customHeight="1">
      <c r="A57" s="134" t="s">
        <v>164</v>
      </c>
      <c r="B57" s="134"/>
      <c r="C57" s="18">
        <f>H23</f>
        <v>13.365546504809133</v>
      </c>
    </row>
    <row r="58" spans="1:3" ht="27" customHeight="1">
      <c r="A58" s="133" t="s">
        <v>165</v>
      </c>
      <c r="B58" s="133"/>
      <c r="C58" s="19">
        <f>G54</f>
        <v>5.990532831567515</v>
      </c>
    </row>
    <row r="59" spans="1:3" s="7" customFormat="1" ht="27" customHeight="1">
      <c r="A59" s="122" t="s">
        <v>163</v>
      </c>
      <c r="B59" s="122"/>
      <c r="C59" s="28">
        <f>SUM(C57:C58)</f>
        <v>19.35607933637665</v>
      </c>
    </row>
  </sheetData>
  <mergeCells count="10">
    <mergeCell ref="B1:D1"/>
    <mergeCell ref="A54:F54"/>
    <mergeCell ref="A59:B59"/>
    <mergeCell ref="A58:B58"/>
    <mergeCell ref="A57:B57"/>
    <mergeCell ref="A42:A43"/>
    <mergeCell ref="A49:A50"/>
    <mergeCell ref="A39:D39"/>
    <mergeCell ref="A46:A47"/>
    <mergeCell ref="A38:F3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2358C-7C0C-4428-AFA8-767A57B39B22}">
  <dimension ref="A1:I52"/>
  <sheetViews>
    <sheetView workbookViewId="0" topLeftCell="A1">
      <selection activeCell="H14" sqref="H14"/>
    </sheetView>
  </sheetViews>
  <sheetFormatPr defaultColWidth="9.140625" defaultRowHeight="15"/>
  <cols>
    <col min="1" max="1" width="41.28125" style="1" customWidth="1"/>
    <col min="2" max="2" width="27.00390625" style="1" customWidth="1"/>
    <col min="3" max="3" width="19.8515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1" width="8.8515625" style="1" customWidth="1"/>
    <col min="12" max="12" width="11.57421875" style="1" bestFit="1" customWidth="1"/>
    <col min="13" max="16384" width="8.8515625" style="1" customWidth="1"/>
  </cols>
  <sheetData>
    <row r="1" spans="1:2" ht="19.2" customHeight="1">
      <c r="A1" s="7" t="s">
        <v>156</v>
      </c>
      <c r="B1" s="6" t="s">
        <v>103</v>
      </c>
    </row>
    <row r="2" spans="1:2" ht="19.2" customHeight="1">
      <c r="A2" s="7" t="s">
        <v>157</v>
      </c>
      <c r="B2" s="7" t="s">
        <v>102</v>
      </c>
    </row>
    <row r="4" ht="15">
      <c r="A4" s="7" t="s">
        <v>158</v>
      </c>
    </row>
    <row r="6" spans="1:8" s="13" customFormat="1" ht="7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27.6" customHeight="1">
      <c r="A8" s="16" t="s">
        <v>332</v>
      </c>
      <c r="B8" s="48" t="s">
        <v>702</v>
      </c>
      <c r="C8" s="16" t="s">
        <v>298</v>
      </c>
      <c r="D8" s="16">
        <v>40</v>
      </c>
      <c r="E8" s="48" t="s">
        <v>492</v>
      </c>
      <c r="F8" s="16">
        <v>1</v>
      </c>
      <c r="G8" s="26">
        <f>'Przykładowe materiały - ceny'!E6</f>
        <v>1084.81248</v>
      </c>
      <c r="H8" s="26">
        <f>(F8/D8)*G8</f>
        <v>27.120312000000002</v>
      </c>
    </row>
    <row r="9" spans="1:8" s="13" customFormat="1" ht="40.8" customHeight="1">
      <c r="A9" s="16" t="s">
        <v>690</v>
      </c>
      <c r="B9" s="48" t="s">
        <v>695</v>
      </c>
      <c r="C9" s="16" t="s">
        <v>694</v>
      </c>
      <c r="D9" s="16">
        <v>3500</v>
      </c>
      <c r="E9" s="48" t="s">
        <v>494</v>
      </c>
      <c r="F9" s="16">
        <v>1</v>
      </c>
      <c r="G9" s="26">
        <f>'Przykładowe materiały - ceny'!E140</f>
        <v>1785</v>
      </c>
      <c r="H9" s="26">
        <f aca="true" t="shared" si="0" ref="H9:H12">(F9/D9)*G9</f>
        <v>0.51</v>
      </c>
    </row>
    <row r="10" spans="1:8" s="13" customFormat="1" ht="41.4" customHeight="1">
      <c r="A10" s="16" t="s">
        <v>691</v>
      </c>
      <c r="B10" s="48" t="s">
        <v>696</v>
      </c>
      <c r="C10" s="16" t="s">
        <v>300</v>
      </c>
      <c r="D10" s="16">
        <v>3500</v>
      </c>
      <c r="E10" s="48" t="s">
        <v>494</v>
      </c>
      <c r="F10" s="16">
        <v>1</v>
      </c>
      <c r="G10" s="26">
        <f>'Przykładowe materiały - ceny'!E141</f>
        <v>875</v>
      </c>
      <c r="H10" s="26">
        <f t="shared" si="0"/>
        <v>0.25</v>
      </c>
    </row>
    <row r="11" spans="1:8" s="13" customFormat="1" ht="39" customHeight="1">
      <c r="A11" s="16" t="s">
        <v>692</v>
      </c>
      <c r="B11" s="48" t="s">
        <v>697</v>
      </c>
      <c r="C11" s="16" t="s">
        <v>300</v>
      </c>
      <c r="D11" s="16">
        <v>3500</v>
      </c>
      <c r="E11" s="48" t="s">
        <v>494</v>
      </c>
      <c r="F11" s="16">
        <v>1</v>
      </c>
      <c r="G11" s="26">
        <f>'Przykładowe materiały - ceny'!E142</f>
        <v>560</v>
      </c>
      <c r="H11" s="26">
        <f t="shared" si="0"/>
        <v>0.16</v>
      </c>
    </row>
    <row r="12" spans="1:8" s="13" customFormat="1" ht="43.2" customHeight="1">
      <c r="A12" s="16" t="s">
        <v>693</v>
      </c>
      <c r="B12" s="48" t="s">
        <v>698</v>
      </c>
      <c r="C12" s="16" t="s">
        <v>694</v>
      </c>
      <c r="D12" s="16">
        <v>3500</v>
      </c>
      <c r="E12" s="48" t="s">
        <v>494</v>
      </c>
      <c r="F12" s="16">
        <v>1</v>
      </c>
      <c r="G12" s="26">
        <f>'Przykładowe materiały - ceny'!E143</f>
        <v>1225</v>
      </c>
      <c r="H12" s="26">
        <f t="shared" si="0"/>
        <v>0.35000000000000003</v>
      </c>
    </row>
    <row r="13" spans="1:8" s="13" customFormat="1" ht="30.6" customHeight="1">
      <c r="A13" s="16"/>
      <c r="B13" s="16" t="s">
        <v>507</v>
      </c>
      <c r="C13" s="16" t="s">
        <v>498</v>
      </c>
      <c r="D13" s="16"/>
      <c r="E13" s="16"/>
      <c r="F13" s="16"/>
      <c r="G13" s="26"/>
      <c r="H13" s="26">
        <f>'Przykładowe mat. wspólne-ceny '!H19</f>
        <v>0.1940240342857143</v>
      </c>
    </row>
    <row r="14" spans="1:8" s="14" customFormat="1" ht="27.6" customHeight="1">
      <c r="A14" s="22" t="s">
        <v>178</v>
      </c>
      <c r="B14" s="23"/>
      <c r="C14" s="23"/>
      <c r="D14" s="23"/>
      <c r="E14" s="23"/>
      <c r="F14" s="23"/>
      <c r="G14" s="23"/>
      <c r="H14" s="35">
        <f>SUM(H8:H13)</f>
        <v>28.58433603428572</v>
      </c>
    </row>
    <row r="24" ht="15">
      <c r="A24" s="7" t="s">
        <v>159</v>
      </c>
    </row>
    <row r="25" spans="1:3" ht="18.6" customHeight="1">
      <c r="A25" s="7" t="s">
        <v>182</v>
      </c>
      <c r="B25" s="21" t="s">
        <v>180</v>
      </c>
      <c r="C25" s="21" t="s">
        <v>181</v>
      </c>
    </row>
    <row r="26" spans="1:3" ht="18.6" customHeight="1">
      <c r="A26" s="8" t="s">
        <v>160</v>
      </c>
      <c r="B26" s="9">
        <f>'Przykładowe stawki wynagrodzeń'!E12</f>
        <v>46.195639765624996</v>
      </c>
      <c r="C26" s="9">
        <f>B26/60</f>
        <v>0.7699273294270833</v>
      </c>
    </row>
    <row r="27" spans="1:3" ht="18.6" customHeight="1">
      <c r="A27" s="10" t="s">
        <v>161</v>
      </c>
      <c r="B27" s="11">
        <f>'Przykładowe stawki wynagrodzeń'!E16</f>
        <v>34.545742080208335</v>
      </c>
      <c r="C27" s="11">
        <f aca="true" t="shared" si="1" ref="C27:C28">B27/60</f>
        <v>0.5757623680034722</v>
      </c>
    </row>
    <row r="28" spans="1:3" ht="18.6" customHeight="1">
      <c r="A28" s="8" t="s">
        <v>162</v>
      </c>
      <c r="B28" s="11">
        <f>'Przykładowe stawki wynagrodzeń'!E19</f>
        <v>26.306730143750002</v>
      </c>
      <c r="C28" s="11">
        <f t="shared" si="1"/>
        <v>0.43844550239583335</v>
      </c>
    </row>
    <row r="29" spans="1:3" ht="28.2" customHeight="1">
      <c r="A29" s="10" t="s">
        <v>198</v>
      </c>
      <c r="B29" s="11">
        <f>'Przykładowe stawki wynagrodzeń'!E17</f>
        <v>43.283165344270834</v>
      </c>
      <c r="C29" s="11">
        <f>B29/60</f>
        <v>0.7213860890711806</v>
      </c>
    </row>
    <row r="30" ht="25.8" customHeight="1"/>
    <row r="31" spans="1:7" ht="21" customHeight="1">
      <c r="A31" s="130" t="s">
        <v>309</v>
      </c>
      <c r="B31" s="131"/>
      <c r="C31" s="131"/>
      <c r="D31" s="131"/>
      <c r="E31" s="131"/>
      <c r="F31" s="131"/>
      <c r="G31" s="34"/>
    </row>
    <row r="32" spans="1:7" ht="21" customHeight="1">
      <c r="A32" s="127" t="s">
        <v>312</v>
      </c>
      <c r="B32" s="127"/>
      <c r="C32" s="127"/>
      <c r="D32" s="127"/>
      <c r="E32" s="34"/>
      <c r="F32" s="34"/>
      <c r="G32" s="34"/>
    </row>
    <row r="33" spans="1:7" s="13" customFormat="1" ht="42" customHeight="1">
      <c r="A33" s="15" t="s">
        <v>197</v>
      </c>
      <c r="B33" s="15" t="s">
        <v>166</v>
      </c>
      <c r="C33" s="15" t="s">
        <v>167</v>
      </c>
      <c r="D33" s="15" t="s">
        <v>168</v>
      </c>
      <c r="E33" s="15" t="s">
        <v>169</v>
      </c>
      <c r="F33" s="15" t="s">
        <v>170</v>
      </c>
      <c r="G33" s="15" t="s">
        <v>171</v>
      </c>
    </row>
    <row r="34" spans="1:7" s="13" customFormat="1" ht="15" customHeight="1">
      <c r="A34" s="29"/>
      <c r="B34" s="5" t="s">
        <v>172</v>
      </c>
      <c r="C34" s="5" t="s">
        <v>173</v>
      </c>
      <c r="D34" s="5" t="s">
        <v>174</v>
      </c>
      <c r="E34" s="5" t="s">
        <v>175</v>
      </c>
      <c r="F34" s="5" t="s">
        <v>176</v>
      </c>
      <c r="G34" s="30" t="s">
        <v>177</v>
      </c>
    </row>
    <row r="35" spans="1:7" s="13" customFormat="1" ht="29.4" customHeight="1">
      <c r="A35" s="125" t="s">
        <v>284</v>
      </c>
      <c r="B35" s="25" t="str">
        <f>A27</f>
        <v>starszy technik diagnostyki laboratoryjnej</v>
      </c>
      <c r="C35" s="32">
        <v>165</v>
      </c>
      <c r="D35" s="17" t="s">
        <v>179</v>
      </c>
      <c r="E35" s="32">
        <v>20</v>
      </c>
      <c r="F35" s="27">
        <f>C27</f>
        <v>0.5757623680034722</v>
      </c>
      <c r="G35" s="27">
        <f>(E35/C35)*F35</f>
        <v>0.06978937793981482</v>
      </c>
    </row>
    <row r="36" spans="1:7" s="13" customFormat="1" ht="29.4" customHeight="1">
      <c r="A36" s="126"/>
      <c r="B36" s="25" t="str">
        <f>A28</f>
        <v>pomoc laboratoryjna</v>
      </c>
      <c r="C36" s="32">
        <v>165</v>
      </c>
      <c r="D36" s="17" t="s">
        <v>179</v>
      </c>
      <c r="E36" s="32">
        <v>20</v>
      </c>
      <c r="F36" s="27">
        <f>C28</f>
        <v>0.43844550239583335</v>
      </c>
      <c r="G36" s="27">
        <f>(E36/C36)*F36</f>
        <v>0.05314490938131314</v>
      </c>
    </row>
    <row r="37" spans="1:7" s="13" customFormat="1" ht="78" customHeight="1">
      <c r="A37" s="31" t="s">
        <v>283</v>
      </c>
      <c r="B37" s="17" t="str">
        <f>A27</f>
        <v>starszy technik diagnostyki laboratoryjnej</v>
      </c>
      <c r="C37" s="16">
        <v>150</v>
      </c>
      <c r="D37" s="17" t="s">
        <v>179</v>
      </c>
      <c r="E37" s="16">
        <v>120</v>
      </c>
      <c r="F37" s="26">
        <f>C27</f>
        <v>0.5757623680034722</v>
      </c>
      <c r="G37" s="26">
        <f>(E37/C37)*F37</f>
        <v>0.46060989440277783</v>
      </c>
    </row>
    <row r="38" spans="1:7" s="13" customFormat="1" ht="22.95" customHeight="1">
      <c r="A38" s="24" t="s">
        <v>192</v>
      </c>
      <c r="B38" s="17" t="str">
        <f>A26</f>
        <v>diagnosta laboratoryjny</v>
      </c>
      <c r="C38" s="16">
        <v>25</v>
      </c>
      <c r="D38" s="17" t="s">
        <v>179</v>
      </c>
      <c r="E38" s="16">
        <v>95</v>
      </c>
      <c r="F38" s="26">
        <f>C26</f>
        <v>0.7699273294270833</v>
      </c>
      <c r="G38" s="26">
        <f aca="true" t="shared" si="2" ref="G38:G46">(E38/C38)*F38</f>
        <v>2.9257238518229163</v>
      </c>
    </row>
    <row r="39" spans="1:7" s="13" customFormat="1" ht="22.95" customHeight="1">
      <c r="A39" s="132" t="s">
        <v>286</v>
      </c>
      <c r="B39" s="17" t="str">
        <f>A26</f>
        <v>diagnosta laboratoryjny</v>
      </c>
      <c r="C39" s="16">
        <v>165</v>
      </c>
      <c r="D39" s="17" t="s">
        <v>179</v>
      </c>
      <c r="E39" s="16">
        <v>40</v>
      </c>
      <c r="F39" s="26">
        <f>C26</f>
        <v>0.7699273294270833</v>
      </c>
      <c r="G39" s="26">
        <f t="shared" si="2"/>
        <v>0.18664904955808082</v>
      </c>
    </row>
    <row r="40" spans="1:7" s="13" customFormat="1" ht="28.2" customHeight="1">
      <c r="A40" s="126"/>
      <c r="B40" s="17" t="str">
        <f>A27</f>
        <v>starszy technik diagnostyki laboratoryjnej</v>
      </c>
      <c r="C40" s="16">
        <v>165</v>
      </c>
      <c r="D40" s="17" t="s">
        <v>179</v>
      </c>
      <c r="E40" s="16">
        <v>40</v>
      </c>
      <c r="F40" s="26">
        <f>C27</f>
        <v>0.5757623680034722</v>
      </c>
      <c r="G40" s="26">
        <f t="shared" si="2"/>
        <v>0.13957875587962965</v>
      </c>
    </row>
    <row r="41" spans="1:7" s="13" customFormat="1" ht="22.95" customHeight="1">
      <c r="A41" s="24" t="s">
        <v>287</v>
      </c>
      <c r="B41" s="17" t="str">
        <f>A26</f>
        <v>diagnosta laboratoryjny</v>
      </c>
      <c r="C41" s="16">
        <v>25</v>
      </c>
      <c r="D41" s="17" t="s">
        <v>179</v>
      </c>
      <c r="E41" s="16">
        <v>20</v>
      </c>
      <c r="F41" s="26">
        <f>C26</f>
        <v>0.7699273294270833</v>
      </c>
      <c r="G41" s="26">
        <f t="shared" si="2"/>
        <v>0.6159418635416667</v>
      </c>
    </row>
    <row r="42" spans="1:7" s="13" customFormat="1" ht="30.6" customHeight="1">
      <c r="A42" s="125" t="s">
        <v>288</v>
      </c>
      <c r="B42" s="17" t="str">
        <f>A27</f>
        <v>starszy technik diagnostyki laboratoryjnej</v>
      </c>
      <c r="C42" s="16">
        <v>165</v>
      </c>
      <c r="D42" s="17" t="s">
        <v>179</v>
      </c>
      <c r="E42" s="16">
        <v>30</v>
      </c>
      <c r="F42" s="26">
        <f>C27</f>
        <v>0.5757623680034722</v>
      </c>
      <c r="G42" s="26">
        <f t="shared" si="2"/>
        <v>0.10468406690972223</v>
      </c>
    </row>
    <row r="43" spans="1:9" s="13" customFormat="1" ht="30.6" customHeight="1">
      <c r="A43" s="126"/>
      <c r="B43" s="17" t="str">
        <f>A28</f>
        <v>pomoc laboratoryjna</v>
      </c>
      <c r="C43" s="16">
        <v>165</v>
      </c>
      <c r="D43" s="17" t="s">
        <v>179</v>
      </c>
      <c r="E43" s="16">
        <v>30</v>
      </c>
      <c r="F43" s="26">
        <f>C28</f>
        <v>0.43844550239583335</v>
      </c>
      <c r="G43" s="26">
        <f t="shared" si="2"/>
        <v>0.0797173640719697</v>
      </c>
      <c r="I43" s="38"/>
    </row>
    <row r="44" spans="1:9" s="13" customFormat="1" ht="55.2" customHeight="1">
      <c r="A44" s="37" t="s">
        <v>308</v>
      </c>
      <c r="B44" s="17" t="str">
        <f>A29</f>
        <v>średnia stawka; diagnosta laboratoryjny/technik diagnostyki laboratoryjnej</v>
      </c>
      <c r="C44" s="16">
        <v>825</v>
      </c>
      <c r="D44" s="17" t="s">
        <v>179</v>
      </c>
      <c r="E44" s="16">
        <v>125</v>
      </c>
      <c r="F44" s="26">
        <f>C29</f>
        <v>0.7213860890711806</v>
      </c>
      <c r="G44" s="26">
        <f t="shared" si="2"/>
        <v>0.10930092258654252</v>
      </c>
      <c r="I44" s="39"/>
    </row>
    <row r="45" spans="1:9" s="13" customFormat="1" ht="48.6" customHeight="1">
      <c r="A45" s="37" t="s">
        <v>310</v>
      </c>
      <c r="B45" s="17" t="str">
        <f>A29</f>
        <v>średnia stawka; diagnosta laboratoryjny/technik diagnostyki laboratoryjnej</v>
      </c>
      <c r="C45" s="16">
        <v>825</v>
      </c>
      <c r="D45" s="17" t="s">
        <v>179</v>
      </c>
      <c r="E45" s="16">
        <v>90</v>
      </c>
      <c r="F45" s="26">
        <f>C29</f>
        <v>0.7213860890711806</v>
      </c>
      <c r="G45" s="26">
        <f t="shared" si="2"/>
        <v>0.0786966642623106</v>
      </c>
      <c r="I45" s="39"/>
    </row>
    <row r="46" spans="1:9" s="13" customFormat="1" ht="55.8" customHeight="1">
      <c r="A46" s="37" t="s">
        <v>311</v>
      </c>
      <c r="B46" s="17" t="str">
        <f>A29</f>
        <v>średnia stawka; diagnosta laboratoryjny/technik diagnostyki laboratoryjnej</v>
      </c>
      <c r="C46" s="16">
        <v>825</v>
      </c>
      <c r="D46" s="17" t="s">
        <v>179</v>
      </c>
      <c r="E46" s="16">
        <v>25</v>
      </c>
      <c r="F46" s="26">
        <f>C29</f>
        <v>0.7213860890711806</v>
      </c>
      <c r="G46" s="26">
        <f t="shared" si="2"/>
        <v>0.021860184517308503</v>
      </c>
      <c r="I46" s="39"/>
    </row>
    <row r="47" spans="1:7" s="14" customFormat="1" ht="27.6" customHeight="1">
      <c r="A47" s="128" t="s">
        <v>178</v>
      </c>
      <c r="B47" s="129"/>
      <c r="C47" s="129"/>
      <c r="D47" s="129"/>
      <c r="E47" s="129"/>
      <c r="F47" s="129"/>
      <c r="G47" s="35">
        <f>SUM(G35:G46)</f>
        <v>4.845696904874052</v>
      </c>
    </row>
    <row r="50" spans="1:3" ht="27" customHeight="1">
      <c r="A50" s="134" t="s">
        <v>164</v>
      </c>
      <c r="B50" s="134"/>
      <c r="C50" s="18">
        <f>H14</f>
        <v>28.58433603428572</v>
      </c>
    </row>
    <row r="51" spans="1:3" ht="27" customHeight="1">
      <c r="A51" s="133" t="s">
        <v>165</v>
      </c>
      <c r="B51" s="133"/>
      <c r="C51" s="19">
        <f>G47</f>
        <v>4.845696904874052</v>
      </c>
    </row>
    <row r="52" spans="1:3" s="7" customFormat="1" ht="27" customHeight="1">
      <c r="A52" s="122" t="s">
        <v>163</v>
      </c>
      <c r="B52" s="122"/>
      <c r="C52" s="28">
        <f>SUM(C50:C51)</f>
        <v>33.43003293915977</v>
      </c>
    </row>
  </sheetData>
  <mergeCells count="9">
    <mergeCell ref="A31:F31"/>
    <mergeCell ref="A32:D32"/>
    <mergeCell ref="A39:A40"/>
    <mergeCell ref="A47:F47"/>
    <mergeCell ref="A52:B52"/>
    <mergeCell ref="A51:B51"/>
    <mergeCell ref="A50:B50"/>
    <mergeCell ref="A35:A36"/>
    <mergeCell ref="A42:A43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5A28-37C6-4C9E-92CD-D212590BC3A4}">
  <dimension ref="A1:H57"/>
  <sheetViews>
    <sheetView workbookViewId="0" topLeftCell="A1">
      <selection activeCell="A9" sqref="A9"/>
    </sheetView>
  </sheetViews>
  <sheetFormatPr defaultColWidth="9.140625" defaultRowHeight="15"/>
  <cols>
    <col min="1" max="1" width="41.28125" style="1" customWidth="1"/>
    <col min="2" max="2" width="27.00390625" style="1" customWidth="1"/>
    <col min="3" max="3" width="19.0039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12" t="s">
        <v>105</v>
      </c>
    </row>
    <row r="2" spans="1:2" ht="19.2" customHeight="1">
      <c r="A2" s="7" t="s">
        <v>157</v>
      </c>
      <c r="B2" s="7" t="s">
        <v>104</v>
      </c>
    </row>
    <row r="4" ht="15">
      <c r="A4" s="7" t="s">
        <v>158</v>
      </c>
    </row>
    <row r="6" spans="1:8" s="13" customFormat="1" ht="7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3.2" customHeight="1">
      <c r="A8" s="4" t="s">
        <v>350</v>
      </c>
      <c r="B8" s="4" t="s">
        <v>518</v>
      </c>
      <c r="C8" s="4" t="s">
        <v>298</v>
      </c>
      <c r="D8" s="16">
        <v>168</v>
      </c>
      <c r="E8" s="37" t="s">
        <v>492</v>
      </c>
      <c r="F8" s="16">
        <v>1</v>
      </c>
      <c r="G8" s="26">
        <f>'Przykładowe materiały - ceny'!E24</f>
        <v>1168.02</v>
      </c>
      <c r="H8" s="26">
        <f>(F8/D8)*G8</f>
        <v>6.9525</v>
      </c>
    </row>
    <row r="9" spans="1:8" s="13" customFormat="1" ht="39.6" customHeight="1">
      <c r="A9" s="16" t="s">
        <v>414</v>
      </c>
      <c r="B9" s="41" t="s">
        <v>519</v>
      </c>
      <c r="C9" s="16" t="s">
        <v>299</v>
      </c>
      <c r="D9" s="16">
        <v>180</v>
      </c>
      <c r="E9" s="37" t="s">
        <v>494</v>
      </c>
      <c r="F9" s="16">
        <v>1</v>
      </c>
      <c r="G9" s="26">
        <f>'Przykładowe materiały - ceny'!E85</f>
        <v>700.812</v>
      </c>
      <c r="H9" s="26">
        <f aca="true" t="shared" si="0" ref="H9:H18">(F9/D9)*G9</f>
        <v>3.8934</v>
      </c>
    </row>
    <row r="10" spans="1:8" s="13" customFormat="1" ht="30.6" customHeight="1">
      <c r="A10" s="16" t="s">
        <v>415</v>
      </c>
      <c r="B10" s="41" t="s">
        <v>495</v>
      </c>
      <c r="C10" s="16" t="s">
        <v>300</v>
      </c>
      <c r="D10" s="16">
        <v>2000</v>
      </c>
      <c r="E10" s="37" t="s">
        <v>494</v>
      </c>
      <c r="F10" s="16">
        <v>1</v>
      </c>
      <c r="G10" s="26">
        <f>'Przykładowe materiały - ceny'!E86</f>
        <v>1476.5565</v>
      </c>
      <c r="H10" s="26">
        <f t="shared" si="0"/>
        <v>0.73827825</v>
      </c>
    </row>
    <row r="11" spans="1:8" s="13" customFormat="1" ht="28.2" customHeight="1">
      <c r="A11" s="16" t="s">
        <v>416</v>
      </c>
      <c r="B11" s="41" t="s">
        <v>496</v>
      </c>
      <c r="C11" s="16" t="s">
        <v>300</v>
      </c>
      <c r="D11" s="16">
        <v>2000</v>
      </c>
      <c r="E11" s="37" t="s">
        <v>494</v>
      </c>
      <c r="F11" s="16">
        <v>1</v>
      </c>
      <c r="G11" s="26">
        <f>'Przykładowe materiały - ceny'!E87</f>
        <v>94.80120000000001</v>
      </c>
      <c r="H11" s="26">
        <f t="shared" si="0"/>
        <v>0.04740060000000001</v>
      </c>
    </row>
    <row r="12" spans="1:8" s="13" customFormat="1" ht="28.8" customHeight="1">
      <c r="A12" s="16" t="s">
        <v>417</v>
      </c>
      <c r="B12" s="41" t="s">
        <v>497</v>
      </c>
      <c r="C12" s="41" t="s">
        <v>498</v>
      </c>
      <c r="D12" s="16">
        <v>1000</v>
      </c>
      <c r="E12" s="37" t="s">
        <v>494</v>
      </c>
      <c r="F12" s="16">
        <v>1</v>
      </c>
      <c r="G12" s="42">
        <f>'Przykładowe materiały - ceny'!E88</f>
        <v>234.9327</v>
      </c>
      <c r="H12" s="26">
        <f>(F12/D12)*G12</f>
        <v>0.23493270000000002</v>
      </c>
    </row>
    <row r="13" spans="1:8" s="13" customFormat="1" ht="39.6" customHeight="1">
      <c r="A13" s="16" t="s">
        <v>418</v>
      </c>
      <c r="B13" s="41" t="s">
        <v>501</v>
      </c>
      <c r="C13" s="16" t="s">
        <v>300</v>
      </c>
      <c r="D13" s="16">
        <v>20000</v>
      </c>
      <c r="E13" s="37" t="s">
        <v>494</v>
      </c>
      <c r="F13" s="16">
        <v>12</v>
      </c>
      <c r="G13" s="26">
        <f>'Przykładowe materiały - ceny'!E89</f>
        <v>93.6064</v>
      </c>
      <c r="H13" s="26">
        <f t="shared" si="0"/>
        <v>0.05616383999999999</v>
      </c>
    </row>
    <row r="14" spans="1:8" s="13" customFormat="1" ht="38.4" customHeight="1">
      <c r="A14" s="16" t="s">
        <v>419</v>
      </c>
      <c r="B14" s="41" t="s">
        <v>500</v>
      </c>
      <c r="C14" s="16" t="s">
        <v>300</v>
      </c>
      <c r="D14" s="16">
        <v>20000</v>
      </c>
      <c r="E14" s="37" t="s">
        <v>494</v>
      </c>
      <c r="F14" s="16">
        <v>2</v>
      </c>
      <c r="G14" s="26">
        <f>'Przykładowe materiały - ceny'!E90</f>
        <v>76.014</v>
      </c>
      <c r="H14" s="26">
        <f t="shared" si="0"/>
        <v>0.0076014</v>
      </c>
    </row>
    <row r="15" spans="1:8" s="13" customFormat="1" ht="37.8" customHeight="1">
      <c r="A15" s="16" t="s">
        <v>420</v>
      </c>
      <c r="B15" s="41" t="s">
        <v>504</v>
      </c>
      <c r="C15" s="41" t="s">
        <v>498</v>
      </c>
      <c r="D15" s="16">
        <v>20000</v>
      </c>
      <c r="E15" s="41" t="s">
        <v>499</v>
      </c>
      <c r="F15" s="16">
        <v>4</v>
      </c>
      <c r="G15" s="26">
        <f>'Przykładowe materiały - ceny'!E91</f>
        <v>66.5174</v>
      </c>
      <c r="H15" s="26">
        <f t="shared" si="0"/>
        <v>0.01330348</v>
      </c>
    </row>
    <row r="16" spans="1:8" s="13" customFormat="1" ht="38.4" customHeight="1">
      <c r="A16" s="16" t="s">
        <v>425</v>
      </c>
      <c r="B16" s="41" t="s">
        <v>503</v>
      </c>
      <c r="C16" s="41" t="s">
        <v>498</v>
      </c>
      <c r="D16" s="16">
        <v>20000</v>
      </c>
      <c r="E16" s="37" t="s">
        <v>494</v>
      </c>
      <c r="F16" s="16">
        <v>1</v>
      </c>
      <c r="G16" s="26">
        <f>'Przykładowe materiały - ceny'!E96</f>
        <v>404.46000000000004</v>
      </c>
      <c r="H16" s="26">
        <f t="shared" si="0"/>
        <v>0.020223</v>
      </c>
    </row>
    <row r="17" spans="1:8" s="13" customFormat="1" ht="41.4" customHeight="1">
      <c r="A17" s="16" t="s">
        <v>423</v>
      </c>
      <c r="B17" s="41" t="s">
        <v>505</v>
      </c>
      <c r="C17" s="16" t="s">
        <v>300</v>
      </c>
      <c r="D17" s="16">
        <v>20000</v>
      </c>
      <c r="E17" s="37" t="s">
        <v>494</v>
      </c>
      <c r="F17" s="16">
        <v>2</v>
      </c>
      <c r="G17" s="26">
        <f>'Przykładowe materiały - ceny'!E94</f>
        <v>147.9492</v>
      </c>
      <c r="H17" s="26">
        <f t="shared" si="0"/>
        <v>0.01479492</v>
      </c>
    </row>
    <row r="18" spans="1:8" s="13" customFormat="1" ht="37.2" customHeight="1">
      <c r="A18" s="16" t="s">
        <v>424</v>
      </c>
      <c r="B18" s="41" t="s">
        <v>506</v>
      </c>
      <c r="C18" s="16" t="s">
        <v>300</v>
      </c>
      <c r="D18" s="16">
        <v>20000</v>
      </c>
      <c r="E18" s="37" t="s">
        <v>494</v>
      </c>
      <c r="F18" s="16">
        <v>2</v>
      </c>
      <c r="G18" s="26">
        <f>'Przykładowe materiały - ceny'!E95</f>
        <v>155.34459999999999</v>
      </c>
      <c r="H18" s="26">
        <f t="shared" si="0"/>
        <v>0.01553446</v>
      </c>
    </row>
    <row r="19" spans="1:8" s="13" customFormat="1" ht="29.4" customHeight="1">
      <c r="A19" s="41"/>
      <c r="B19" s="41" t="s">
        <v>507</v>
      </c>
      <c r="C19" s="41" t="s">
        <v>498</v>
      </c>
      <c r="D19" s="16"/>
      <c r="E19" s="16"/>
      <c r="F19" s="16"/>
      <c r="G19" s="26"/>
      <c r="H19" s="26">
        <f>'Przykładowe mat. wspólne-ceny '!H19</f>
        <v>0.1940240342857143</v>
      </c>
    </row>
    <row r="20" spans="1:8" s="14" customFormat="1" ht="27" customHeight="1">
      <c r="A20" s="22" t="s">
        <v>178</v>
      </c>
      <c r="B20" s="23"/>
      <c r="C20" s="23"/>
      <c r="D20" s="23"/>
      <c r="E20" s="23"/>
      <c r="F20" s="23"/>
      <c r="G20" s="23"/>
      <c r="H20" s="35">
        <f>SUM(H8:H19)</f>
        <v>12.188156684285714</v>
      </c>
    </row>
    <row r="21" ht="27" customHeight="1"/>
    <row r="22" ht="27" customHeight="1"/>
    <row r="28" ht="15">
      <c r="A28" s="7" t="s">
        <v>159</v>
      </c>
    </row>
    <row r="29" spans="1:3" ht="18.6" customHeight="1">
      <c r="A29" s="7" t="s">
        <v>182</v>
      </c>
      <c r="B29" s="21" t="s">
        <v>180</v>
      </c>
      <c r="C29" s="21" t="s">
        <v>181</v>
      </c>
    </row>
    <row r="30" spans="1:3" ht="18.6" customHeight="1">
      <c r="A30" s="8" t="s">
        <v>160</v>
      </c>
      <c r="B30" s="9">
        <f>'Przykładowe stawki wynagrodzeń'!E12</f>
        <v>46.195639765624996</v>
      </c>
      <c r="C30" s="9">
        <f>B30/60</f>
        <v>0.7699273294270833</v>
      </c>
    </row>
    <row r="31" spans="1:3" ht="18.6" customHeight="1">
      <c r="A31" s="10" t="s">
        <v>161</v>
      </c>
      <c r="B31" s="11">
        <f>'Przykładowe stawki wynagrodzeń'!E16</f>
        <v>34.545742080208335</v>
      </c>
      <c r="C31" s="11">
        <f aca="true" t="shared" si="1" ref="C31:C32">B31/60</f>
        <v>0.5757623680034722</v>
      </c>
    </row>
    <row r="32" spans="1:3" ht="18.6" customHeight="1">
      <c r="A32" s="8" t="s">
        <v>162</v>
      </c>
      <c r="B32" s="11">
        <f>'Przykładowe stawki wynagrodzeń'!E19</f>
        <v>26.306730143750002</v>
      </c>
      <c r="C32" s="11">
        <f t="shared" si="1"/>
        <v>0.43844550239583335</v>
      </c>
    </row>
    <row r="33" spans="1:3" ht="28.2" customHeight="1">
      <c r="A33" s="10" t="s">
        <v>198</v>
      </c>
      <c r="B33" s="11">
        <f>'Przykładowe stawki wynagrodzeń'!E17</f>
        <v>43.283165344270834</v>
      </c>
      <c r="C33" s="11">
        <f>B33/60</f>
        <v>0.7213860890711806</v>
      </c>
    </row>
    <row r="34" ht="25.8" customHeight="1"/>
    <row r="35" spans="1:7" ht="21" customHeight="1">
      <c r="A35" s="130" t="s">
        <v>316</v>
      </c>
      <c r="B35" s="131"/>
      <c r="C35" s="131"/>
      <c r="D35" s="131"/>
      <c r="E35" s="131"/>
      <c r="F35" s="131"/>
      <c r="G35" s="34"/>
    </row>
    <row r="36" spans="1:7" ht="21" customHeight="1">
      <c r="A36" s="127" t="s">
        <v>313</v>
      </c>
      <c r="B36" s="127"/>
      <c r="C36" s="127"/>
      <c r="D36" s="127"/>
      <c r="E36" s="34"/>
      <c r="F36" s="34"/>
      <c r="G36" s="34"/>
    </row>
    <row r="37" spans="1:7" s="13" customFormat="1" ht="42" customHeight="1">
      <c r="A37" s="15" t="s">
        <v>197</v>
      </c>
      <c r="B37" s="15" t="s">
        <v>166</v>
      </c>
      <c r="C37" s="15" t="s">
        <v>167</v>
      </c>
      <c r="D37" s="15" t="s">
        <v>168</v>
      </c>
      <c r="E37" s="15" t="s">
        <v>169</v>
      </c>
      <c r="F37" s="15" t="s">
        <v>170</v>
      </c>
      <c r="G37" s="15" t="s">
        <v>171</v>
      </c>
    </row>
    <row r="38" spans="1:7" s="13" customFormat="1" ht="15" customHeight="1">
      <c r="A38" s="29"/>
      <c r="B38" s="5" t="s">
        <v>172</v>
      </c>
      <c r="C38" s="5" t="s">
        <v>173</v>
      </c>
      <c r="D38" s="5" t="s">
        <v>174</v>
      </c>
      <c r="E38" s="5" t="s">
        <v>175</v>
      </c>
      <c r="F38" s="5" t="s">
        <v>176</v>
      </c>
      <c r="G38" s="30" t="s">
        <v>177</v>
      </c>
    </row>
    <row r="39" spans="1:7" s="13" customFormat="1" ht="29.4" customHeight="1">
      <c r="A39" s="125" t="s">
        <v>284</v>
      </c>
      <c r="B39" s="25" t="str">
        <f>A31</f>
        <v>starszy technik diagnostyki laboratoryjnej</v>
      </c>
      <c r="C39" s="32">
        <v>45</v>
      </c>
      <c r="D39" s="17" t="s">
        <v>179</v>
      </c>
      <c r="E39" s="32">
        <v>10</v>
      </c>
      <c r="F39" s="27">
        <f>C31</f>
        <v>0.5757623680034722</v>
      </c>
      <c r="G39" s="27">
        <f>(E39/C39)*F39</f>
        <v>0.1279471928896605</v>
      </c>
    </row>
    <row r="40" spans="1:7" s="13" customFormat="1" ht="29.4" customHeight="1">
      <c r="A40" s="126"/>
      <c r="B40" s="25" t="str">
        <f>A32</f>
        <v>pomoc laboratoryjna</v>
      </c>
      <c r="C40" s="32">
        <v>45</v>
      </c>
      <c r="D40" s="17" t="s">
        <v>179</v>
      </c>
      <c r="E40" s="32">
        <v>10</v>
      </c>
      <c r="F40" s="27">
        <f>C32</f>
        <v>0.43844550239583335</v>
      </c>
      <c r="G40" s="27">
        <f>(E40/C40)*F40</f>
        <v>0.09743233386574074</v>
      </c>
    </row>
    <row r="41" spans="1:7" s="13" customFormat="1" ht="78" customHeight="1">
      <c r="A41" s="33" t="s">
        <v>283</v>
      </c>
      <c r="B41" s="17" t="str">
        <f>A31</f>
        <v>starszy technik diagnostyki laboratoryjnej</v>
      </c>
      <c r="C41" s="16">
        <v>150</v>
      </c>
      <c r="D41" s="17" t="s">
        <v>179</v>
      </c>
      <c r="E41" s="16">
        <v>120</v>
      </c>
      <c r="F41" s="26">
        <f>C31</f>
        <v>0.5757623680034722</v>
      </c>
      <c r="G41" s="26">
        <f>(E41/C41)*F41</f>
        <v>0.46060989440277783</v>
      </c>
    </row>
    <row r="42" spans="1:7" s="13" customFormat="1" ht="22.95" customHeight="1">
      <c r="A42" s="24" t="s">
        <v>192</v>
      </c>
      <c r="B42" s="17" t="str">
        <f>A30</f>
        <v>diagnosta laboratoryjny</v>
      </c>
      <c r="C42" s="16">
        <v>25</v>
      </c>
      <c r="D42" s="17" t="s">
        <v>179</v>
      </c>
      <c r="E42" s="16">
        <v>65</v>
      </c>
      <c r="F42" s="26">
        <f>C30</f>
        <v>0.7699273294270833</v>
      </c>
      <c r="G42" s="26">
        <f aca="true" t="shared" si="2" ref="G42:G52">(E42/C42)*F42</f>
        <v>2.001811056510417</v>
      </c>
    </row>
    <row r="43" spans="1:7" s="13" customFormat="1" ht="22.95" customHeight="1">
      <c r="A43" s="132" t="s">
        <v>286</v>
      </c>
      <c r="B43" s="17" t="str">
        <f>A30</f>
        <v>diagnosta laboratoryjny</v>
      </c>
      <c r="C43" s="16">
        <v>45</v>
      </c>
      <c r="D43" s="17" t="s">
        <v>179</v>
      </c>
      <c r="E43" s="16">
        <v>10</v>
      </c>
      <c r="F43" s="26">
        <f>C30</f>
        <v>0.7699273294270833</v>
      </c>
      <c r="G43" s="26">
        <f t="shared" si="2"/>
        <v>0.1710949620949074</v>
      </c>
    </row>
    <row r="44" spans="1:7" s="13" customFormat="1" ht="28.2" customHeight="1">
      <c r="A44" s="126"/>
      <c r="B44" s="17" t="str">
        <f>A31</f>
        <v>starszy technik diagnostyki laboratoryjnej</v>
      </c>
      <c r="C44" s="16">
        <v>45</v>
      </c>
      <c r="D44" s="17" t="s">
        <v>179</v>
      </c>
      <c r="E44" s="16">
        <v>10</v>
      </c>
      <c r="F44" s="26">
        <f>C31</f>
        <v>0.5757623680034722</v>
      </c>
      <c r="G44" s="26">
        <f t="shared" si="2"/>
        <v>0.1279471928896605</v>
      </c>
    </row>
    <row r="45" spans="1:7" s="13" customFormat="1" ht="22.95" customHeight="1">
      <c r="A45" s="24" t="s">
        <v>287</v>
      </c>
      <c r="B45" s="17" t="str">
        <f>A30</f>
        <v>diagnosta laboratoryjny</v>
      </c>
      <c r="C45" s="16">
        <v>25</v>
      </c>
      <c r="D45" s="17" t="s">
        <v>179</v>
      </c>
      <c r="E45" s="16">
        <v>25</v>
      </c>
      <c r="F45" s="26">
        <f>C30</f>
        <v>0.7699273294270833</v>
      </c>
      <c r="G45" s="26">
        <f t="shared" si="2"/>
        <v>0.7699273294270833</v>
      </c>
    </row>
    <row r="46" spans="1:7" s="13" customFormat="1" ht="30.6" customHeight="1">
      <c r="A46" s="125" t="s">
        <v>288</v>
      </c>
      <c r="B46" s="17" t="str">
        <f>A31</f>
        <v>starszy technik diagnostyki laboratoryjnej</v>
      </c>
      <c r="C46" s="16">
        <v>45</v>
      </c>
      <c r="D46" s="17" t="s">
        <v>179</v>
      </c>
      <c r="E46" s="16">
        <v>15</v>
      </c>
      <c r="F46" s="26">
        <f>C31</f>
        <v>0.5757623680034722</v>
      </c>
      <c r="G46" s="26">
        <f t="shared" si="2"/>
        <v>0.19192078933449075</v>
      </c>
    </row>
    <row r="47" spans="1:7" s="13" customFormat="1" ht="30.6" customHeight="1">
      <c r="A47" s="126"/>
      <c r="B47" s="17" t="str">
        <f>A32</f>
        <v>pomoc laboratoryjna</v>
      </c>
      <c r="C47" s="16">
        <v>45</v>
      </c>
      <c r="D47" s="17" t="s">
        <v>179</v>
      </c>
      <c r="E47" s="16">
        <v>15</v>
      </c>
      <c r="F47" s="26">
        <f>C32</f>
        <v>0.43844550239583335</v>
      </c>
      <c r="G47" s="26">
        <f t="shared" si="2"/>
        <v>0.1461485007986111</v>
      </c>
    </row>
    <row r="48" spans="1:7" s="13" customFormat="1" ht="48" customHeight="1">
      <c r="A48" s="37" t="s">
        <v>289</v>
      </c>
      <c r="B48" s="17" t="str">
        <f>A33</f>
        <v>średnia stawka; diagnosta laboratoryjny/technik diagnostyki laboratoryjnej</v>
      </c>
      <c r="C48" s="16">
        <v>225</v>
      </c>
      <c r="D48" s="17" t="s">
        <v>179</v>
      </c>
      <c r="E48" s="16">
        <v>45</v>
      </c>
      <c r="F48" s="26">
        <f>C33</f>
        <v>0.7213860890711806</v>
      </c>
      <c r="G48" s="26">
        <f t="shared" si="2"/>
        <v>0.14427721781423614</v>
      </c>
    </row>
    <row r="49" spans="1:7" s="13" customFormat="1" ht="48.6" customHeight="1">
      <c r="A49" s="37" t="s">
        <v>302</v>
      </c>
      <c r="B49" s="17" t="str">
        <f>A33</f>
        <v>średnia stawka; diagnosta laboratoryjny/technik diagnostyki laboratoryjnej</v>
      </c>
      <c r="C49" s="16">
        <v>225</v>
      </c>
      <c r="D49" s="17" t="s">
        <v>179</v>
      </c>
      <c r="E49" s="16">
        <v>60</v>
      </c>
      <c r="F49" s="26">
        <f>C33</f>
        <v>0.7213860890711806</v>
      </c>
      <c r="G49" s="26">
        <f t="shared" si="2"/>
        <v>0.19236962375231484</v>
      </c>
    </row>
    <row r="50" spans="1:7" s="13" customFormat="1" ht="63.6" customHeight="1">
      <c r="A50" s="37" t="s">
        <v>303</v>
      </c>
      <c r="B50" s="17" t="str">
        <f>A33</f>
        <v>średnia stawka; diagnosta laboratoryjny/technik diagnostyki laboratoryjnej</v>
      </c>
      <c r="C50" s="16">
        <v>225</v>
      </c>
      <c r="D50" s="17" t="s">
        <v>179</v>
      </c>
      <c r="E50" s="16">
        <v>25</v>
      </c>
      <c r="F50" s="26">
        <f>C33</f>
        <v>0.7213860890711806</v>
      </c>
      <c r="G50" s="26">
        <f t="shared" si="2"/>
        <v>0.08015400989679784</v>
      </c>
    </row>
    <row r="51" spans="1:7" s="13" customFormat="1" ht="63.6" customHeight="1">
      <c r="A51" s="37" t="s">
        <v>314</v>
      </c>
      <c r="B51" s="40" t="str">
        <f>A33</f>
        <v>średnia stawka; diagnosta laboratoryjny/technik diagnostyki laboratoryjnej</v>
      </c>
      <c r="C51" s="16">
        <v>900</v>
      </c>
      <c r="D51" s="17" t="s">
        <v>179</v>
      </c>
      <c r="E51" s="16">
        <v>60</v>
      </c>
      <c r="F51" s="26">
        <f>C33</f>
        <v>0.7213860890711806</v>
      </c>
      <c r="G51" s="26">
        <f t="shared" si="2"/>
        <v>0.04809240593807871</v>
      </c>
    </row>
    <row r="52" spans="1:7" s="13" customFormat="1" ht="63.6" customHeight="1">
      <c r="A52" s="37" t="s">
        <v>315</v>
      </c>
      <c r="B52" s="17" t="str">
        <f>A33</f>
        <v>średnia stawka; diagnosta laboratoryjny/technik diagnostyki laboratoryjnej</v>
      </c>
      <c r="C52" s="16">
        <v>900</v>
      </c>
      <c r="D52" s="17" t="s">
        <v>179</v>
      </c>
      <c r="E52" s="16">
        <v>35</v>
      </c>
      <c r="F52" s="26">
        <f>C33</f>
        <v>0.7213860890711806</v>
      </c>
      <c r="G52" s="26">
        <f t="shared" si="2"/>
        <v>0.028053903463879246</v>
      </c>
    </row>
    <row r="53" spans="1:7" s="14" customFormat="1" ht="27.6" customHeight="1">
      <c r="A53" s="136" t="s">
        <v>178</v>
      </c>
      <c r="B53" s="136"/>
      <c r="C53" s="136"/>
      <c r="D53" s="136"/>
      <c r="E53" s="136"/>
      <c r="F53" s="136"/>
      <c r="G53" s="35">
        <f>SUM(G39:G52)</f>
        <v>4.587786413078655</v>
      </c>
    </row>
    <row r="54" spans="1:7" s="55" customFormat="1" ht="27.6" customHeight="1">
      <c r="A54" s="53"/>
      <c r="B54" s="53"/>
      <c r="C54" s="53"/>
      <c r="D54" s="53"/>
      <c r="E54" s="53"/>
      <c r="F54" s="53"/>
      <c r="G54" s="54"/>
    </row>
    <row r="55" spans="1:3" ht="27" customHeight="1">
      <c r="A55" s="134" t="s">
        <v>164</v>
      </c>
      <c r="B55" s="134"/>
      <c r="C55" s="18">
        <f>H20</f>
        <v>12.188156684285714</v>
      </c>
    </row>
    <row r="56" spans="1:3" ht="27" customHeight="1">
      <c r="A56" s="133" t="s">
        <v>165</v>
      </c>
      <c r="B56" s="133"/>
      <c r="C56" s="19">
        <f>G53</f>
        <v>4.587786413078655</v>
      </c>
    </row>
    <row r="57" spans="1:3" s="7" customFormat="1" ht="27" customHeight="1">
      <c r="A57" s="122" t="s">
        <v>163</v>
      </c>
      <c r="B57" s="122"/>
      <c r="C57" s="28">
        <f>SUM(C55:C56)</f>
        <v>16.77594309736437</v>
      </c>
    </row>
  </sheetData>
  <mergeCells count="9">
    <mergeCell ref="A35:F35"/>
    <mergeCell ref="A53:F53"/>
    <mergeCell ref="A36:D36"/>
    <mergeCell ref="A43:A44"/>
    <mergeCell ref="A57:B57"/>
    <mergeCell ref="A56:B56"/>
    <mergeCell ref="A55:B55"/>
    <mergeCell ref="A39:A40"/>
    <mergeCell ref="A46:A47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96D77-1E50-4255-A261-D947D0B829E6}">
  <dimension ref="A1:H59"/>
  <sheetViews>
    <sheetView workbookViewId="0" topLeftCell="A1">
      <selection activeCell="B10" sqref="B10"/>
    </sheetView>
  </sheetViews>
  <sheetFormatPr defaultColWidth="9.140625" defaultRowHeight="15"/>
  <cols>
    <col min="1" max="1" width="41.28125" style="1" customWidth="1"/>
    <col min="2" max="2" width="33.57421875" style="1" customWidth="1"/>
    <col min="3" max="3" width="20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6" t="s">
        <v>60</v>
      </c>
    </row>
    <row r="2" spans="1:2" ht="19.2" customHeight="1">
      <c r="A2" s="7" t="s">
        <v>157</v>
      </c>
      <c r="B2" s="7" t="s">
        <v>59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0.2" customHeight="1">
      <c r="A8" s="16" t="s">
        <v>387</v>
      </c>
      <c r="B8" s="48" t="s">
        <v>663</v>
      </c>
      <c r="C8" s="16" t="s">
        <v>298</v>
      </c>
      <c r="D8" s="16">
        <v>320</v>
      </c>
      <c r="E8" s="48" t="s">
        <v>492</v>
      </c>
      <c r="F8" s="16">
        <v>1</v>
      </c>
      <c r="G8" s="26">
        <f>'Przykładowe materiały - ceny'!E61</f>
        <v>1617.8400000000001</v>
      </c>
      <c r="H8" s="26">
        <f>(F8/D8)*G8</f>
        <v>5.055750000000001</v>
      </c>
    </row>
    <row r="9" spans="1:8" s="13" customFormat="1" ht="41.4" customHeight="1">
      <c r="A9" s="16" t="s">
        <v>468</v>
      </c>
      <c r="B9" s="48" t="s">
        <v>664</v>
      </c>
      <c r="C9" s="16" t="s">
        <v>301</v>
      </c>
      <c r="D9" s="16">
        <v>700</v>
      </c>
      <c r="E9" s="48" t="s">
        <v>494</v>
      </c>
      <c r="F9" s="16">
        <v>1</v>
      </c>
      <c r="G9" s="26">
        <f>'Przykładowe materiały - ceny'!E170</f>
        <v>529.6500000000001</v>
      </c>
      <c r="H9" s="26">
        <f aca="true" t="shared" si="0" ref="H9:H21">(F9/D9)*G9</f>
        <v>0.7566428571428573</v>
      </c>
    </row>
    <row r="10" spans="1:8" s="13" customFormat="1" ht="63" customHeight="1">
      <c r="A10" s="16" t="s">
        <v>400</v>
      </c>
      <c r="B10" s="48" t="s">
        <v>638</v>
      </c>
      <c r="C10" s="16" t="s">
        <v>299</v>
      </c>
      <c r="D10" s="16">
        <v>2850</v>
      </c>
      <c r="E10" s="48" t="s">
        <v>494</v>
      </c>
      <c r="F10" s="16">
        <v>3</v>
      </c>
      <c r="G10" s="26">
        <f>'Przykładowe materiały - ceny'!E71</f>
        <v>1284</v>
      </c>
      <c r="H10" s="26">
        <f t="shared" si="0"/>
        <v>1.351578947368421</v>
      </c>
    </row>
    <row r="11" spans="1:8" s="13" customFormat="1" ht="38.4" customHeight="1">
      <c r="A11" s="16" t="s">
        <v>622</v>
      </c>
      <c r="B11" s="48" t="s">
        <v>670</v>
      </c>
      <c r="C11" s="16" t="s">
        <v>300</v>
      </c>
      <c r="D11" s="16">
        <v>9700</v>
      </c>
      <c r="E11" s="45" t="s">
        <v>494</v>
      </c>
      <c r="F11" s="16">
        <v>1</v>
      </c>
      <c r="G11" s="26">
        <f>'Przykładowe materiały - ceny'!E129</f>
        <v>165.315</v>
      </c>
      <c r="H11" s="26">
        <f t="shared" si="0"/>
        <v>0.01704278350515464</v>
      </c>
    </row>
    <row r="12" spans="1:8" s="13" customFormat="1" ht="36" customHeight="1">
      <c r="A12" s="16" t="s">
        <v>623</v>
      </c>
      <c r="B12" s="48" t="s">
        <v>671</v>
      </c>
      <c r="C12" s="16" t="s">
        <v>300</v>
      </c>
      <c r="D12" s="16">
        <v>9700</v>
      </c>
      <c r="E12" s="45" t="s">
        <v>494</v>
      </c>
      <c r="F12" s="16">
        <v>38</v>
      </c>
      <c r="G12" s="26">
        <f>'Przykładowe materiały - ceny'!E130</f>
        <v>165.315</v>
      </c>
      <c r="H12" s="26">
        <f t="shared" si="0"/>
        <v>0.6476257731958762</v>
      </c>
    </row>
    <row r="13" spans="1:8" s="13" customFormat="1" ht="37.8" customHeight="1">
      <c r="A13" s="16" t="s">
        <v>624</v>
      </c>
      <c r="B13" s="48" t="s">
        <v>672</v>
      </c>
      <c r="C13" s="16" t="s">
        <v>300</v>
      </c>
      <c r="D13" s="16">
        <v>9700</v>
      </c>
      <c r="E13" s="45" t="s">
        <v>494</v>
      </c>
      <c r="F13" s="16">
        <v>9</v>
      </c>
      <c r="G13" s="26">
        <f>'Przykładowe materiały - ceny'!E131</f>
        <v>165.315</v>
      </c>
      <c r="H13" s="26">
        <f t="shared" si="0"/>
        <v>0.15338505154639176</v>
      </c>
    </row>
    <row r="14" spans="1:8" s="13" customFormat="1" ht="39" customHeight="1">
      <c r="A14" s="16" t="s">
        <v>625</v>
      </c>
      <c r="B14" s="48" t="s">
        <v>673</v>
      </c>
      <c r="C14" s="16" t="s">
        <v>300</v>
      </c>
      <c r="D14" s="16">
        <v>9700</v>
      </c>
      <c r="E14" s="45" t="s">
        <v>494</v>
      </c>
      <c r="F14" s="16">
        <v>6</v>
      </c>
      <c r="G14" s="26">
        <f>'Przykładowe materiały - ceny'!E132</f>
        <v>165.315</v>
      </c>
      <c r="H14" s="26">
        <f t="shared" si="0"/>
        <v>0.10225670103092782</v>
      </c>
    </row>
    <row r="15" spans="1:8" s="13" customFormat="1" ht="38.4" customHeight="1">
      <c r="A15" s="16" t="s">
        <v>626</v>
      </c>
      <c r="B15" s="48" t="s">
        <v>674</v>
      </c>
      <c r="C15" s="16" t="s">
        <v>300</v>
      </c>
      <c r="D15" s="16">
        <v>9700</v>
      </c>
      <c r="E15" s="45" t="s">
        <v>494</v>
      </c>
      <c r="F15" s="16">
        <v>18</v>
      </c>
      <c r="G15" s="26">
        <f>'Przykładowe materiały - ceny'!E133</f>
        <v>264.504</v>
      </c>
      <c r="H15" s="26">
        <f t="shared" si="0"/>
        <v>0.4908321649484536</v>
      </c>
    </row>
    <row r="16" spans="1:8" s="13" customFormat="1" ht="38.4" customHeight="1">
      <c r="A16" s="16" t="s">
        <v>627</v>
      </c>
      <c r="B16" s="48" t="s">
        <v>675</v>
      </c>
      <c r="C16" s="16" t="s">
        <v>300</v>
      </c>
      <c r="D16" s="16">
        <v>9700</v>
      </c>
      <c r="E16" s="45" t="s">
        <v>494</v>
      </c>
      <c r="F16" s="16">
        <v>5</v>
      </c>
      <c r="G16" s="26">
        <f>'Przykładowe materiały - ceny'!E134</f>
        <v>743.9175</v>
      </c>
      <c r="H16" s="26">
        <f t="shared" si="0"/>
        <v>0.3834626288659794</v>
      </c>
    </row>
    <row r="17" spans="1:8" s="13" customFormat="1" ht="42.6" customHeight="1">
      <c r="A17" s="16" t="s">
        <v>628</v>
      </c>
      <c r="B17" s="48" t="s">
        <v>676</v>
      </c>
      <c r="C17" s="16" t="s">
        <v>300</v>
      </c>
      <c r="D17" s="16">
        <v>9700</v>
      </c>
      <c r="E17" s="45" t="s">
        <v>494</v>
      </c>
      <c r="F17" s="16">
        <v>2</v>
      </c>
      <c r="G17" s="26">
        <f>'Przykładowe materiały - ceny'!E135</f>
        <v>363.69300000000004</v>
      </c>
      <c r="H17" s="26">
        <f t="shared" si="0"/>
        <v>0.07498824742268043</v>
      </c>
    </row>
    <row r="18" spans="1:8" s="13" customFormat="1" ht="39" customHeight="1">
      <c r="A18" s="16" t="s">
        <v>629</v>
      </c>
      <c r="B18" s="48" t="s">
        <v>677</v>
      </c>
      <c r="C18" s="16" t="s">
        <v>300</v>
      </c>
      <c r="D18" s="16">
        <v>9700</v>
      </c>
      <c r="E18" s="45" t="s">
        <v>494</v>
      </c>
      <c r="F18" s="16">
        <v>1</v>
      </c>
      <c r="G18" s="26">
        <f>'Przykładowe materiały - ceny'!E136</f>
        <v>66.126</v>
      </c>
      <c r="H18" s="26">
        <f t="shared" si="0"/>
        <v>0.0068171134020618565</v>
      </c>
    </row>
    <row r="19" spans="1:8" s="13" customFormat="1" ht="37.2" customHeight="1">
      <c r="A19" s="16" t="s">
        <v>630</v>
      </c>
      <c r="B19" s="48" t="s">
        <v>678</v>
      </c>
      <c r="C19" s="16" t="s">
        <v>300</v>
      </c>
      <c r="D19" s="16">
        <v>9700</v>
      </c>
      <c r="E19" s="45" t="s">
        <v>494</v>
      </c>
      <c r="F19" s="16">
        <v>12</v>
      </c>
      <c r="G19" s="26">
        <f>'Przykładowe materiały - ceny'!E137</f>
        <v>264.504</v>
      </c>
      <c r="H19" s="26">
        <f t="shared" si="0"/>
        <v>0.3272214432989691</v>
      </c>
    </row>
    <row r="20" spans="1:8" s="13" customFormat="1" ht="38.4" customHeight="1">
      <c r="A20" s="16" t="s">
        <v>631</v>
      </c>
      <c r="B20" s="48" t="s">
        <v>679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ceny'!E138</f>
        <v>414.67800000000005</v>
      </c>
      <c r="H20" s="26">
        <f t="shared" si="0"/>
        <v>0.08550061855670105</v>
      </c>
    </row>
    <row r="21" spans="1:8" s="13" customFormat="1" ht="41.4" customHeight="1">
      <c r="A21" s="16" t="s">
        <v>632</v>
      </c>
      <c r="B21" s="48" t="s">
        <v>680</v>
      </c>
      <c r="C21" s="16" t="s">
        <v>300</v>
      </c>
      <c r="D21" s="16">
        <v>9700</v>
      </c>
      <c r="E21" s="45" t="s">
        <v>494</v>
      </c>
      <c r="F21" s="16">
        <v>2</v>
      </c>
      <c r="G21" s="26">
        <f>'Przykładowe materiały - ceny'!E139</f>
        <v>414.67800000000005</v>
      </c>
      <c r="H21" s="26">
        <f t="shared" si="0"/>
        <v>0.08550061855670105</v>
      </c>
    </row>
    <row r="22" spans="1:8" s="13" customFormat="1" ht="31.8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24" customHeight="1">
      <c r="A23" s="22" t="s">
        <v>178</v>
      </c>
      <c r="B23" s="23"/>
      <c r="C23" s="23"/>
      <c r="D23" s="23"/>
      <c r="E23" s="23"/>
      <c r="F23" s="23"/>
      <c r="G23" s="23"/>
      <c r="H23" s="36">
        <f>SUM(H8:H22)</f>
        <v>9.732628983126892</v>
      </c>
    </row>
    <row r="31" ht="15">
      <c r="A31" s="7" t="s">
        <v>159</v>
      </c>
    </row>
    <row r="32" spans="1:3" ht="18.6" customHeight="1">
      <c r="A32" s="7" t="s">
        <v>182</v>
      </c>
      <c r="B32" s="21" t="s">
        <v>180</v>
      </c>
      <c r="C32" s="21" t="s">
        <v>181</v>
      </c>
    </row>
    <row r="33" spans="1:3" ht="18.6" customHeight="1">
      <c r="A33" s="8" t="s">
        <v>160</v>
      </c>
      <c r="B33" s="9">
        <f>'Przykładowe stawki wynagrodzeń'!E12</f>
        <v>46.195639765624996</v>
      </c>
      <c r="C33" s="9">
        <f>B33/60</f>
        <v>0.7699273294270833</v>
      </c>
    </row>
    <row r="34" spans="1:3" ht="18.6" customHeight="1">
      <c r="A34" s="10" t="s">
        <v>161</v>
      </c>
      <c r="B34" s="11">
        <f>'Przykładowe stawki wynagrodzeń'!E16</f>
        <v>34.545742080208335</v>
      </c>
      <c r="C34" s="11">
        <f aca="true" t="shared" si="1" ref="C34:C35">B34/60</f>
        <v>0.5757623680034722</v>
      </c>
    </row>
    <row r="35" spans="1:3" ht="18.6" customHeight="1">
      <c r="A35" s="8" t="s">
        <v>162</v>
      </c>
      <c r="B35" s="11">
        <f>'Przykładowe stawki wynagrodzeń'!E19</f>
        <v>26.306730143750002</v>
      </c>
      <c r="C35" s="11">
        <f t="shared" si="1"/>
        <v>0.43844550239583335</v>
      </c>
    </row>
    <row r="36" spans="1:3" ht="28.2" customHeight="1">
      <c r="A36" s="10" t="s">
        <v>198</v>
      </c>
      <c r="B36" s="11">
        <f>'Przykładowe stawki wynagrodzeń'!E17</f>
        <v>43.283165344270834</v>
      </c>
      <c r="C36" s="11">
        <f>B36/60</f>
        <v>0.7213860890711806</v>
      </c>
    </row>
    <row r="37" ht="25.8" customHeight="1"/>
    <row r="38" spans="1:7" ht="21" customHeight="1">
      <c r="A38" s="130" t="s">
        <v>304</v>
      </c>
      <c r="B38" s="131"/>
      <c r="C38" s="131"/>
      <c r="D38" s="131"/>
      <c r="E38" s="131"/>
      <c r="F38" s="131"/>
      <c r="G38" s="34"/>
    </row>
    <row r="39" spans="1:7" ht="21" customHeight="1">
      <c r="A39" s="127" t="s">
        <v>285</v>
      </c>
      <c r="B39" s="127"/>
      <c r="C39" s="127"/>
      <c r="D39" s="127"/>
      <c r="E39" s="34"/>
      <c r="F39" s="34"/>
      <c r="G39" s="34"/>
    </row>
    <row r="40" spans="1:7" s="13" customFormat="1" ht="42" customHeight="1">
      <c r="A40" s="15" t="s">
        <v>197</v>
      </c>
      <c r="B40" s="15" t="s">
        <v>166</v>
      </c>
      <c r="C40" s="15" t="s">
        <v>167</v>
      </c>
      <c r="D40" s="15" t="s">
        <v>168</v>
      </c>
      <c r="E40" s="15" t="s">
        <v>169</v>
      </c>
      <c r="F40" s="15" t="s">
        <v>170</v>
      </c>
      <c r="G40" s="15" t="s">
        <v>171</v>
      </c>
    </row>
    <row r="41" spans="1:7" s="13" customFormat="1" ht="15" customHeight="1">
      <c r="A41" s="29"/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30" t="s">
        <v>177</v>
      </c>
    </row>
    <row r="42" spans="1:7" s="13" customFormat="1" ht="29.4" customHeight="1">
      <c r="A42" s="125" t="s">
        <v>284</v>
      </c>
      <c r="B42" s="25" t="str">
        <f>A34</f>
        <v>starszy technik diagnostyki laboratoryjnej</v>
      </c>
      <c r="C42" s="32">
        <v>45</v>
      </c>
      <c r="D42" s="17" t="s">
        <v>179</v>
      </c>
      <c r="E42" s="32">
        <v>10</v>
      </c>
      <c r="F42" s="27">
        <f>C34</f>
        <v>0.5757623680034722</v>
      </c>
      <c r="G42" s="27">
        <f>(E42/C42)*F42</f>
        <v>0.1279471928896605</v>
      </c>
    </row>
    <row r="43" spans="1:7" s="13" customFormat="1" ht="29.4" customHeight="1">
      <c r="A43" s="126"/>
      <c r="B43" s="25" t="str">
        <f>A35</f>
        <v>pomoc laboratoryjna</v>
      </c>
      <c r="C43" s="32">
        <v>45</v>
      </c>
      <c r="D43" s="17" t="s">
        <v>179</v>
      </c>
      <c r="E43" s="32">
        <v>10</v>
      </c>
      <c r="F43" s="27">
        <f>C35</f>
        <v>0.43844550239583335</v>
      </c>
      <c r="G43" s="27">
        <f>(E43/C43)*F43</f>
        <v>0.09743233386574074</v>
      </c>
    </row>
    <row r="44" spans="1:7" s="13" customFormat="1" ht="78" customHeight="1">
      <c r="A44" s="33" t="s">
        <v>283</v>
      </c>
      <c r="B44" s="17" t="str">
        <f>A34</f>
        <v>starszy technik diagnostyki laboratoryjnej</v>
      </c>
      <c r="C44" s="16">
        <v>150</v>
      </c>
      <c r="D44" s="17" t="s">
        <v>179</v>
      </c>
      <c r="E44" s="16">
        <v>120</v>
      </c>
      <c r="F44" s="26">
        <f>C34</f>
        <v>0.5757623680034722</v>
      </c>
      <c r="G44" s="26">
        <f>(E44/C44)*F44</f>
        <v>0.46060989440277783</v>
      </c>
    </row>
    <row r="45" spans="1:7" s="13" customFormat="1" ht="22.95" customHeight="1">
      <c r="A45" s="24" t="s">
        <v>192</v>
      </c>
      <c r="B45" s="17" t="str">
        <f>A33</f>
        <v>diagnosta laboratoryjny</v>
      </c>
      <c r="C45" s="16">
        <v>13</v>
      </c>
      <c r="D45" s="17" t="s">
        <v>179</v>
      </c>
      <c r="E45" s="16">
        <v>40</v>
      </c>
      <c r="F45" s="26">
        <f>C33</f>
        <v>0.7699273294270833</v>
      </c>
      <c r="G45" s="26">
        <f aca="true" t="shared" si="2" ref="G45:G53">(E45/C45)*F45</f>
        <v>2.3690071674679487</v>
      </c>
    </row>
    <row r="46" spans="1:7" s="13" customFormat="1" ht="22.95" customHeight="1">
      <c r="A46" s="132" t="s">
        <v>286</v>
      </c>
      <c r="B46" s="17" t="str">
        <f>A33</f>
        <v>diagnosta laboratoryjny</v>
      </c>
      <c r="C46" s="16">
        <v>45</v>
      </c>
      <c r="D46" s="17" t="s">
        <v>179</v>
      </c>
      <c r="E46" s="16">
        <v>10</v>
      </c>
      <c r="F46" s="26">
        <f>C33</f>
        <v>0.7699273294270833</v>
      </c>
      <c r="G46" s="26">
        <f t="shared" si="2"/>
        <v>0.1710949620949074</v>
      </c>
    </row>
    <row r="47" spans="1:7" s="13" customFormat="1" ht="28.2" customHeight="1">
      <c r="A47" s="126"/>
      <c r="B47" s="17" t="str">
        <f>A34</f>
        <v>starszy technik diagnostyki laboratoryjnej</v>
      </c>
      <c r="C47" s="16">
        <v>45</v>
      </c>
      <c r="D47" s="17" t="s">
        <v>179</v>
      </c>
      <c r="E47" s="16">
        <v>10</v>
      </c>
      <c r="F47" s="26">
        <f>C34</f>
        <v>0.5757623680034722</v>
      </c>
      <c r="G47" s="26">
        <f t="shared" si="2"/>
        <v>0.1279471928896605</v>
      </c>
    </row>
    <row r="48" spans="1:7" s="13" customFormat="1" ht="22.95" customHeight="1">
      <c r="A48" s="24" t="s">
        <v>287</v>
      </c>
      <c r="B48" s="17" t="str">
        <f>A33</f>
        <v>diagnosta laboratoryjny</v>
      </c>
      <c r="C48" s="16">
        <v>13</v>
      </c>
      <c r="D48" s="17" t="s">
        <v>179</v>
      </c>
      <c r="E48" s="16">
        <v>20</v>
      </c>
      <c r="F48" s="26">
        <f>C33</f>
        <v>0.7699273294270833</v>
      </c>
      <c r="G48" s="26">
        <f t="shared" si="2"/>
        <v>1.1845035837339744</v>
      </c>
    </row>
    <row r="49" spans="1:7" s="13" customFormat="1" ht="30.6" customHeight="1">
      <c r="A49" s="125" t="s">
        <v>288</v>
      </c>
      <c r="B49" s="17" t="str">
        <f>A34</f>
        <v>starszy technik diagnostyki laboratoryjnej</v>
      </c>
      <c r="C49" s="16">
        <v>45</v>
      </c>
      <c r="D49" s="17" t="s">
        <v>179</v>
      </c>
      <c r="E49" s="16">
        <v>15</v>
      </c>
      <c r="F49" s="26">
        <f>C34</f>
        <v>0.5757623680034722</v>
      </c>
      <c r="G49" s="26">
        <f t="shared" si="2"/>
        <v>0.19192078933449075</v>
      </c>
    </row>
    <row r="50" spans="1:7" s="13" customFormat="1" ht="30.6" customHeight="1">
      <c r="A50" s="126"/>
      <c r="B50" s="17" t="str">
        <f>A35</f>
        <v>pomoc laboratoryjna</v>
      </c>
      <c r="C50" s="16">
        <v>45</v>
      </c>
      <c r="D50" s="17" t="s">
        <v>179</v>
      </c>
      <c r="E50" s="16">
        <v>15</v>
      </c>
      <c r="F50" s="26">
        <f>C35</f>
        <v>0.43844550239583335</v>
      </c>
      <c r="G50" s="26">
        <f t="shared" si="2"/>
        <v>0.1461485007986111</v>
      </c>
    </row>
    <row r="51" spans="1:7" s="13" customFormat="1" ht="48" customHeight="1">
      <c r="A51" s="37" t="s">
        <v>289</v>
      </c>
      <c r="B51" s="17" t="str">
        <f>A36</f>
        <v>średnia stawka; diagnosta laboratoryjny/technik diagnostyki laboratoryjnej</v>
      </c>
      <c r="C51" s="16">
        <v>225</v>
      </c>
      <c r="D51" s="17" t="s">
        <v>179</v>
      </c>
      <c r="E51" s="16">
        <v>45</v>
      </c>
      <c r="F51" s="26">
        <f>C36</f>
        <v>0.7213860890711806</v>
      </c>
      <c r="G51" s="26">
        <f t="shared" si="2"/>
        <v>0.14427721781423614</v>
      </c>
    </row>
    <row r="52" spans="1:7" s="13" customFormat="1" ht="48.6" customHeight="1">
      <c r="A52" s="37" t="s">
        <v>302</v>
      </c>
      <c r="B52" s="17" t="str">
        <f>A36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C36</f>
        <v>0.7213860890711806</v>
      </c>
      <c r="G52" s="26">
        <f t="shared" si="2"/>
        <v>0.19236962375231484</v>
      </c>
    </row>
    <row r="53" spans="1:7" s="13" customFormat="1" ht="63.6" customHeight="1">
      <c r="A53" s="37" t="s">
        <v>303</v>
      </c>
      <c r="B53" s="17" t="str">
        <f>A36</f>
        <v>średnia stawka; diagnosta laboratoryjny/technik diagnostyki laboratoryjnej</v>
      </c>
      <c r="C53" s="16">
        <v>225</v>
      </c>
      <c r="D53" s="17" t="s">
        <v>179</v>
      </c>
      <c r="E53" s="16">
        <v>25</v>
      </c>
      <c r="F53" s="26">
        <f>C36</f>
        <v>0.7213860890711806</v>
      </c>
      <c r="G53" s="26">
        <f t="shared" si="2"/>
        <v>0.08015400989679784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SUM(G42:G53)</f>
        <v>5.29341246894112</v>
      </c>
    </row>
    <row r="57" spans="1:3" ht="27" customHeight="1">
      <c r="A57" s="134" t="s">
        <v>164</v>
      </c>
      <c r="B57" s="134"/>
      <c r="C57" s="18">
        <f>H23</f>
        <v>9.732628983126892</v>
      </c>
    </row>
    <row r="58" spans="1:3" ht="27" customHeight="1">
      <c r="A58" s="133" t="s">
        <v>165</v>
      </c>
      <c r="B58" s="133"/>
      <c r="C58" s="19">
        <f>G54</f>
        <v>5.29341246894112</v>
      </c>
    </row>
    <row r="59" spans="1:3" s="7" customFormat="1" ht="27" customHeight="1">
      <c r="A59" s="122" t="s">
        <v>163</v>
      </c>
      <c r="B59" s="122"/>
      <c r="C59" s="28">
        <f>SUM(C57:C58)</f>
        <v>15.02604145206801</v>
      </c>
    </row>
  </sheetData>
  <mergeCells count="9">
    <mergeCell ref="A39:D39"/>
    <mergeCell ref="A46:A47"/>
    <mergeCell ref="A38:F38"/>
    <mergeCell ref="A54:F54"/>
    <mergeCell ref="A59:B59"/>
    <mergeCell ref="A58:B58"/>
    <mergeCell ref="A57:B57"/>
    <mergeCell ref="A42:A43"/>
    <mergeCell ref="A49:A50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C5E90-128B-46DA-A9A0-73DC7C75E69F}">
  <dimension ref="A1:I52"/>
  <sheetViews>
    <sheetView workbookViewId="0" topLeftCell="A1">
      <selection activeCell="H14" sqref="H14"/>
    </sheetView>
  </sheetViews>
  <sheetFormatPr defaultColWidth="9.140625" defaultRowHeight="15"/>
  <cols>
    <col min="1" max="1" width="41.28125" style="1" customWidth="1"/>
    <col min="2" max="2" width="27.00390625" style="1" customWidth="1"/>
    <col min="3" max="3" width="21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12" t="s">
        <v>62</v>
      </c>
    </row>
    <row r="2" spans="1:2" ht="19.2" customHeight="1">
      <c r="A2" s="7" t="s">
        <v>157</v>
      </c>
      <c r="B2" s="7" t="s">
        <v>61</v>
      </c>
    </row>
    <row r="4" ht="15">
      <c r="A4" s="7" t="s">
        <v>158</v>
      </c>
    </row>
    <row r="6" spans="1:8" s="13" customFormat="1" ht="7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27.6" customHeight="1">
      <c r="A8" s="16" t="s">
        <v>333</v>
      </c>
      <c r="B8" s="48" t="s">
        <v>703</v>
      </c>
      <c r="C8" s="16" t="s">
        <v>298</v>
      </c>
      <c r="D8" s="16">
        <v>80</v>
      </c>
      <c r="E8" s="48" t="s">
        <v>492</v>
      </c>
      <c r="F8" s="16">
        <v>1</v>
      </c>
      <c r="G8" s="26">
        <f>'Przykładowe materiały - ceny'!E7</f>
        <v>2069.064</v>
      </c>
      <c r="H8" s="26">
        <f>(F8/D8)*G8</f>
        <v>25.8633</v>
      </c>
    </row>
    <row r="9" spans="1:8" s="13" customFormat="1" ht="40.8" customHeight="1">
      <c r="A9" s="16" t="s">
        <v>690</v>
      </c>
      <c r="B9" s="48" t="s">
        <v>695</v>
      </c>
      <c r="C9" s="16" t="s">
        <v>694</v>
      </c>
      <c r="D9" s="16">
        <v>3500</v>
      </c>
      <c r="E9" s="48" t="s">
        <v>494</v>
      </c>
      <c r="F9" s="16">
        <v>1</v>
      </c>
      <c r="G9" s="26">
        <f>'Przykładowe materiały - ceny'!E140</f>
        <v>1785</v>
      </c>
      <c r="H9" s="26">
        <f aca="true" t="shared" si="0" ref="H9:H12">(F9/D9)*G9</f>
        <v>0.51</v>
      </c>
    </row>
    <row r="10" spans="1:8" s="13" customFormat="1" ht="41.4" customHeight="1">
      <c r="A10" s="16" t="s">
        <v>691</v>
      </c>
      <c r="B10" s="48" t="s">
        <v>696</v>
      </c>
      <c r="C10" s="16" t="s">
        <v>300</v>
      </c>
      <c r="D10" s="16">
        <v>3500</v>
      </c>
      <c r="E10" s="48" t="s">
        <v>494</v>
      </c>
      <c r="F10" s="16">
        <v>1</v>
      </c>
      <c r="G10" s="26">
        <f>'Przykładowe materiały - ceny'!E141</f>
        <v>875</v>
      </c>
      <c r="H10" s="26">
        <f t="shared" si="0"/>
        <v>0.25</v>
      </c>
    </row>
    <row r="11" spans="1:8" s="13" customFormat="1" ht="39" customHeight="1">
      <c r="A11" s="16" t="s">
        <v>692</v>
      </c>
      <c r="B11" s="48" t="s">
        <v>697</v>
      </c>
      <c r="C11" s="16" t="s">
        <v>300</v>
      </c>
      <c r="D11" s="16">
        <v>3500</v>
      </c>
      <c r="E11" s="48" t="s">
        <v>494</v>
      </c>
      <c r="F11" s="16">
        <v>1</v>
      </c>
      <c r="G11" s="26">
        <f>'Przykładowe materiały - ceny'!E142</f>
        <v>560</v>
      </c>
      <c r="H11" s="26">
        <f t="shared" si="0"/>
        <v>0.16</v>
      </c>
    </row>
    <row r="12" spans="1:8" s="13" customFormat="1" ht="43.2" customHeight="1">
      <c r="A12" s="16" t="s">
        <v>693</v>
      </c>
      <c r="B12" s="48" t="s">
        <v>698</v>
      </c>
      <c r="C12" s="16" t="s">
        <v>694</v>
      </c>
      <c r="D12" s="16">
        <v>3500</v>
      </c>
      <c r="E12" s="48" t="s">
        <v>494</v>
      </c>
      <c r="F12" s="16">
        <v>1</v>
      </c>
      <c r="G12" s="26">
        <f>'Przykładowe materiały - ceny'!E143</f>
        <v>1225</v>
      </c>
      <c r="H12" s="26">
        <f t="shared" si="0"/>
        <v>0.35000000000000003</v>
      </c>
    </row>
    <row r="13" spans="1:8" s="13" customFormat="1" ht="30.6" customHeight="1">
      <c r="A13" s="16"/>
      <c r="B13" s="16" t="s">
        <v>507</v>
      </c>
      <c r="C13" s="16" t="s">
        <v>498</v>
      </c>
      <c r="D13" s="16"/>
      <c r="E13" s="16"/>
      <c r="F13" s="16"/>
      <c r="G13" s="26"/>
      <c r="H13" s="26">
        <f>'Przykładowe mat. wspólne-ceny '!H19</f>
        <v>0.1940240342857143</v>
      </c>
    </row>
    <row r="14" spans="1:8" s="14" customFormat="1" ht="25.8" customHeight="1">
      <c r="A14" s="22" t="s">
        <v>178</v>
      </c>
      <c r="B14" s="23"/>
      <c r="C14" s="23"/>
      <c r="D14" s="23"/>
      <c r="E14" s="23"/>
      <c r="F14" s="23"/>
      <c r="G14" s="23"/>
      <c r="H14" s="36">
        <f>SUM(H8:H13)</f>
        <v>27.327324034285716</v>
      </c>
    </row>
    <row r="24" ht="15">
      <c r="A24" s="7" t="s">
        <v>159</v>
      </c>
    </row>
    <row r="25" spans="1:3" ht="18.6" customHeight="1">
      <c r="A25" s="7" t="s">
        <v>182</v>
      </c>
      <c r="B25" s="21" t="s">
        <v>180</v>
      </c>
      <c r="C25" s="21" t="s">
        <v>181</v>
      </c>
    </row>
    <row r="26" spans="1:3" ht="18.6" customHeight="1">
      <c r="A26" s="8" t="s">
        <v>160</v>
      </c>
      <c r="B26" s="9">
        <f>'Przykładowe stawki wynagrodzeń'!E12</f>
        <v>46.195639765624996</v>
      </c>
      <c r="C26" s="9">
        <f>B26/60</f>
        <v>0.7699273294270833</v>
      </c>
    </row>
    <row r="27" spans="1:3" ht="18.6" customHeight="1">
      <c r="A27" s="10" t="s">
        <v>161</v>
      </c>
      <c r="B27" s="11">
        <f>'Przykładowe stawki wynagrodzeń'!E16</f>
        <v>34.545742080208335</v>
      </c>
      <c r="C27" s="11">
        <f aca="true" t="shared" si="1" ref="C27:C28">B27/60</f>
        <v>0.5757623680034722</v>
      </c>
    </row>
    <row r="28" spans="1:3" ht="18.6" customHeight="1">
      <c r="A28" s="8" t="s">
        <v>162</v>
      </c>
      <c r="B28" s="11">
        <f>'Przykładowe stawki wynagrodzeń'!E19</f>
        <v>26.306730143750002</v>
      </c>
      <c r="C28" s="11">
        <f t="shared" si="1"/>
        <v>0.43844550239583335</v>
      </c>
    </row>
    <row r="29" spans="1:3" ht="28.2" customHeight="1">
      <c r="A29" s="10" t="s">
        <v>198</v>
      </c>
      <c r="B29" s="11">
        <f>'Przykładowe stawki wynagrodzeń'!E17</f>
        <v>43.283165344270834</v>
      </c>
      <c r="C29" s="11">
        <f>B29/60</f>
        <v>0.7213860890711806</v>
      </c>
    </row>
    <row r="30" ht="25.8" customHeight="1"/>
    <row r="31" spans="1:7" ht="21" customHeight="1">
      <c r="A31" s="130" t="s">
        <v>309</v>
      </c>
      <c r="B31" s="131"/>
      <c r="C31" s="131"/>
      <c r="D31" s="131"/>
      <c r="E31" s="131"/>
      <c r="F31" s="131"/>
      <c r="G31" s="34"/>
    </row>
    <row r="32" spans="1:7" ht="21" customHeight="1">
      <c r="A32" s="127" t="s">
        <v>312</v>
      </c>
      <c r="B32" s="127"/>
      <c r="C32" s="127"/>
      <c r="D32" s="127"/>
      <c r="E32" s="34"/>
      <c r="F32" s="34"/>
      <c r="G32" s="34"/>
    </row>
    <row r="33" spans="1:7" s="13" customFormat="1" ht="42" customHeight="1">
      <c r="A33" s="15" t="s">
        <v>197</v>
      </c>
      <c r="B33" s="15" t="s">
        <v>166</v>
      </c>
      <c r="C33" s="15" t="s">
        <v>167</v>
      </c>
      <c r="D33" s="15" t="s">
        <v>168</v>
      </c>
      <c r="E33" s="15" t="s">
        <v>169</v>
      </c>
      <c r="F33" s="15" t="s">
        <v>170</v>
      </c>
      <c r="G33" s="15" t="s">
        <v>171</v>
      </c>
    </row>
    <row r="34" spans="1:7" s="13" customFormat="1" ht="15" customHeight="1">
      <c r="A34" s="29"/>
      <c r="B34" s="5" t="s">
        <v>172</v>
      </c>
      <c r="C34" s="5" t="s">
        <v>173</v>
      </c>
      <c r="D34" s="5" t="s">
        <v>174</v>
      </c>
      <c r="E34" s="5" t="s">
        <v>175</v>
      </c>
      <c r="F34" s="5" t="s">
        <v>176</v>
      </c>
      <c r="G34" s="30" t="s">
        <v>177</v>
      </c>
    </row>
    <row r="35" spans="1:7" s="13" customFormat="1" ht="29.4" customHeight="1">
      <c r="A35" s="125" t="s">
        <v>284</v>
      </c>
      <c r="B35" s="25" t="str">
        <f>A27</f>
        <v>starszy technik diagnostyki laboratoryjnej</v>
      </c>
      <c r="C35" s="32">
        <v>165</v>
      </c>
      <c r="D35" s="17" t="s">
        <v>179</v>
      </c>
      <c r="E35" s="32">
        <v>20</v>
      </c>
      <c r="F35" s="27">
        <f>C27</f>
        <v>0.5757623680034722</v>
      </c>
      <c r="G35" s="27">
        <f>(E35/C35)*F35</f>
        <v>0.06978937793981482</v>
      </c>
    </row>
    <row r="36" spans="1:7" s="13" customFormat="1" ht="29.4" customHeight="1">
      <c r="A36" s="126"/>
      <c r="B36" s="25" t="str">
        <f>A28</f>
        <v>pomoc laboratoryjna</v>
      </c>
      <c r="C36" s="32">
        <v>165</v>
      </c>
      <c r="D36" s="17" t="s">
        <v>179</v>
      </c>
      <c r="E36" s="32">
        <v>20</v>
      </c>
      <c r="F36" s="27">
        <f>C28</f>
        <v>0.43844550239583335</v>
      </c>
      <c r="G36" s="27">
        <f>(E36/C36)*F36</f>
        <v>0.05314490938131314</v>
      </c>
    </row>
    <row r="37" spans="1:7" s="13" customFormat="1" ht="78" customHeight="1">
      <c r="A37" s="31" t="s">
        <v>283</v>
      </c>
      <c r="B37" s="17" t="str">
        <f>A27</f>
        <v>starszy technik diagnostyki laboratoryjnej</v>
      </c>
      <c r="C37" s="16">
        <v>150</v>
      </c>
      <c r="D37" s="17" t="s">
        <v>179</v>
      </c>
      <c r="E37" s="16">
        <v>120</v>
      </c>
      <c r="F37" s="26">
        <f>C27</f>
        <v>0.5757623680034722</v>
      </c>
      <c r="G37" s="26">
        <f>(E37/C37)*F37</f>
        <v>0.46060989440277783</v>
      </c>
    </row>
    <row r="38" spans="1:7" s="13" customFormat="1" ht="22.95" customHeight="1">
      <c r="A38" s="24" t="s">
        <v>192</v>
      </c>
      <c r="B38" s="17" t="str">
        <f>A26</f>
        <v>diagnosta laboratoryjny</v>
      </c>
      <c r="C38" s="16">
        <v>25</v>
      </c>
      <c r="D38" s="17" t="s">
        <v>179</v>
      </c>
      <c r="E38" s="16">
        <v>95</v>
      </c>
      <c r="F38" s="26">
        <f>C26</f>
        <v>0.7699273294270833</v>
      </c>
      <c r="G38" s="26">
        <f aca="true" t="shared" si="2" ref="G38:G46">(E38/C38)*F38</f>
        <v>2.9257238518229163</v>
      </c>
    </row>
    <row r="39" spans="1:7" s="13" customFormat="1" ht="22.95" customHeight="1">
      <c r="A39" s="132" t="s">
        <v>286</v>
      </c>
      <c r="B39" s="17" t="str">
        <f>A26</f>
        <v>diagnosta laboratoryjny</v>
      </c>
      <c r="C39" s="16">
        <v>165</v>
      </c>
      <c r="D39" s="17" t="s">
        <v>179</v>
      </c>
      <c r="E39" s="16">
        <v>40</v>
      </c>
      <c r="F39" s="26">
        <f>C26</f>
        <v>0.7699273294270833</v>
      </c>
      <c r="G39" s="26">
        <f t="shared" si="2"/>
        <v>0.18664904955808082</v>
      </c>
    </row>
    <row r="40" spans="1:7" s="13" customFormat="1" ht="28.2" customHeight="1">
      <c r="A40" s="126"/>
      <c r="B40" s="17" t="str">
        <f>A27</f>
        <v>starszy technik diagnostyki laboratoryjnej</v>
      </c>
      <c r="C40" s="16">
        <v>165</v>
      </c>
      <c r="D40" s="17" t="s">
        <v>179</v>
      </c>
      <c r="E40" s="16">
        <v>40</v>
      </c>
      <c r="F40" s="26">
        <f>C27</f>
        <v>0.5757623680034722</v>
      </c>
      <c r="G40" s="26">
        <f t="shared" si="2"/>
        <v>0.13957875587962965</v>
      </c>
    </row>
    <row r="41" spans="1:7" s="13" customFormat="1" ht="22.95" customHeight="1">
      <c r="A41" s="24" t="s">
        <v>287</v>
      </c>
      <c r="B41" s="17" t="str">
        <f>A26</f>
        <v>diagnosta laboratoryjny</v>
      </c>
      <c r="C41" s="16">
        <v>25</v>
      </c>
      <c r="D41" s="17" t="s">
        <v>179</v>
      </c>
      <c r="E41" s="16">
        <v>20</v>
      </c>
      <c r="F41" s="26">
        <f>C26</f>
        <v>0.7699273294270833</v>
      </c>
      <c r="G41" s="26">
        <f t="shared" si="2"/>
        <v>0.6159418635416667</v>
      </c>
    </row>
    <row r="42" spans="1:7" s="13" customFormat="1" ht="30.6" customHeight="1">
      <c r="A42" s="125" t="s">
        <v>288</v>
      </c>
      <c r="B42" s="17" t="str">
        <f>A27</f>
        <v>starszy technik diagnostyki laboratoryjnej</v>
      </c>
      <c r="C42" s="16">
        <v>165</v>
      </c>
      <c r="D42" s="17" t="s">
        <v>179</v>
      </c>
      <c r="E42" s="16">
        <v>30</v>
      </c>
      <c r="F42" s="26">
        <f>C27</f>
        <v>0.5757623680034722</v>
      </c>
      <c r="G42" s="26">
        <f t="shared" si="2"/>
        <v>0.10468406690972223</v>
      </c>
    </row>
    <row r="43" spans="1:9" s="13" customFormat="1" ht="30.6" customHeight="1">
      <c r="A43" s="126"/>
      <c r="B43" s="17" t="str">
        <f>A28</f>
        <v>pomoc laboratoryjna</v>
      </c>
      <c r="C43" s="16">
        <v>165</v>
      </c>
      <c r="D43" s="17" t="s">
        <v>179</v>
      </c>
      <c r="E43" s="16">
        <v>30</v>
      </c>
      <c r="F43" s="26">
        <f>C28</f>
        <v>0.43844550239583335</v>
      </c>
      <c r="G43" s="26">
        <f t="shared" si="2"/>
        <v>0.0797173640719697</v>
      </c>
      <c r="I43" s="38"/>
    </row>
    <row r="44" spans="1:9" s="13" customFormat="1" ht="55.2" customHeight="1">
      <c r="A44" s="37" t="s">
        <v>308</v>
      </c>
      <c r="B44" s="17" t="str">
        <f>A29</f>
        <v>średnia stawka; diagnosta laboratoryjny/technik diagnostyki laboratoryjnej</v>
      </c>
      <c r="C44" s="16">
        <v>825</v>
      </c>
      <c r="D44" s="17" t="s">
        <v>179</v>
      </c>
      <c r="E44" s="16">
        <v>125</v>
      </c>
      <c r="F44" s="26">
        <f>C29</f>
        <v>0.7213860890711806</v>
      </c>
      <c r="G44" s="26">
        <f t="shared" si="2"/>
        <v>0.10930092258654252</v>
      </c>
      <c r="I44" s="39"/>
    </row>
    <row r="45" spans="1:9" s="13" customFormat="1" ht="48.6" customHeight="1">
      <c r="A45" s="37" t="s">
        <v>310</v>
      </c>
      <c r="B45" s="17" t="str">
        <f>A29</f>
        <v>średnia stawka; diagnosta laboratoryjny/technik diagnostyki laboratoryjnej</v>
      </c>
      <c r="C45" s="16">
        <v>825</v>
      </c>
      <c r="D45" s="17" t="s">
        <v>179</v>
      </c>
      <c r="E45" s="16">
        <v>90</v>
      </c>
      <c r="F45" s="26">
        <f>C29</f>
        <v>0.7213860890711806</v>
      </c>
      <c r="G45" s="26">
        <f t="shared" si="2"/>
        <v>0.0786966642623106</v>
      </c>
      <c r="I45" s="39"/>
    </row>
    <row r="46" spans="1:9" s="13" customFormat="1" ht="55.8" customHeight="1">
      <c r="A46" s="37" t="s">
        <v>311</v>
      </c>
      <c r="B46" s="17" t="str">
        <f>A29</f>
        <v>średnia stawka; diagnosta laboratoryjny/technik diagnostyki laboratoryjnej</v>
      </c>
      <c r="C46" s="16">
        <v>825</v>
      </c>
      <c r="D46" s="17" t="s">
        <v>179</v>
      </c>
      <c r="E46" s="16">
        <v>25</v>
      </c>
      <c r="F46" s="26">
        <f>C29</f>
        <v>0.7213860890711806</v>
      </c>
      <c r="G46" s="26">
        <f t="shared" si="2"/>
        <v>0.021860184517308503</v>
      </c>
      <c r="I46" s="39"/>
    </row>
    <row r="47" spans="1:7" s="14" customFormat="1" ht="27.6" customHeight="1">
      <c r="A47" s="128" t="s">
        <v>178</v>
      </c>
      <c r="B47" s="129"/>
      <c r="C47" s="129"/>
      <c r="D47" s="129"/>
      <c r="E47" s="129"/>
      <c r="F47" s="129"/>
      <c r="G47" s="35">
        <f>SUM(G35:G46)</f>
        <v>4.845696904874052</v>
      </c>
    </row>
    <row r="50" spans="1:3" ht="27" customHeight="1">
      <c r="A50" s="134" t="s">
        <v>164</v>
      </c>
      <c r="B50" s="134"/>
      <c r="C50" s="18">
        <f>H14</f>
        <v>27.327324034285716</v>
      </c>
    </row>
    <row r="51" spans="1:3" ht="27" customHeight="1">
      <c r="A51" s="133" t="s">
        <v>165</v>
      </c>
      <c r="B51" s="133"/>
      <c r="C51" s="19">
        <f>G47</f>
        <v>4.845696904874052</v>
      </c>
    </row>
    <row r="52" spans="1:3" s="7" customFormat="1" ht="27" customHeight="1">
      <c r="A52" s="122" t="s">
        <v>163</v>
      </c>
      <c r="B52" s="122"/>
      <c r="C52" s="28">
        <f>SUM(C50:C51)</f>
        <v>32.17302093915977</v>
      </c>
    </row>
  </sheetData>
  <mergeCells count="9">
    <mergeCell ref="A31:F31"/>
    <mergeCell ref="A32:D32"/>
    <mergeCell ref="A39:A40"/>
    <mergeCell ref="A47:F47"/>
    <mergeCell ref="A52:B52"/>
    <mergeCell ref="A51:B51"/>
    <mergeCell ref="A50:B50"/>
    <mergeCell ref="A35:A36"/>
    <mergeCell ref="A42:A43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296CC-DE37-4D7B-9E15-DBC9FC1A7162}">
  <dimension ref="A1:H59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38.7109375" style="1" customWidth="1"/>
    <col min="3" max="3" width="19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2" customHeight="1">
      <c r="A1" s="7" t="s">
        <v>156</v>
      </c>
      <c r="B1" s="121" t="s">
        <v>107</v>
      </c>
      <c r="C1" s="121"/>
      <c r="D1" s="121"/>
    </row>
    <row r="2" spans="1:2" ht="19.2" customHeight="1">
      <c r="A2" s="7" t="s">
        <v>157</v>
      </c>
      <c r="B2" s="7" t="s">
        <v>106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9" customHeight="1">
      <c r="A8" s="16" t="s">
        <v>384</v>
      </c>
      <c r="B8" s="48" t="s">
        <v>647</v>
      </c>
      <c r="C8" s="16" t="s">
        <v>298</v>
      </c>
      <c r="D8" s="16">
        <v>294</v>
      </c>
      <c r="E8" s="48" t="s">
        <v>492</v>
      </c>
      <c r="F8" s="16">
        <v>1</v>
      </c>
      <c r="G8" s="26">
        <f>'Przykładowe materiały - ceny'!E58</f>
        <v>1386.72</v>
      </c>
      <c r="H8" s="26">
        <f>(F8/D8)*G8</f>
        <v>4.716734693877551</v>
      </c>
    </row>
    <row r="9" spans="1:8" s="13" customFormat="1" ht="43.2" customHeight="1">
      <c r="A9" s="16" t="s">
        <v>465</v>
      </c>
      <c r="B9" s="48" t="s">
        <v>649</v>
      </c>
      <c r="C9" s="16" t="s">
        <v>301</v>
      </c>
      <c r="D9" s="16">
        <v>600</v>
      </c>
      <c r="E9" s="48" t="s">
        <v>494</v>
      </c>
      <c r="F9" s="16">
        <v>2</v>
      </c>
      <c r="G9" s="26">
        <f>'Przykładowe materiały - ceny'!E167</f>
        <v>277.34400000000005</v>
      </c>
      <c r="H9" s="26">
        <f aca="true" t="shared" si="0" ref="H9:H20">(F9/D9)*G9</f>
        <v>0.9244800000000002</v>
      </c>
    </row>
    <row r="10" spans="1:8" s="13" customFormat="1" ht="38.4" customHeight="1">
      <c r="A10" s="16" t="s">
        <v>622</v>
      </c>
      <c r="B10" s="48" t="s">
        <v>670</v>
      </c>
      <c r="C10" s="16" t="s">
        <v>300</v>
      </c>
      <c r="D10" s="16">
        <v>9700</v>
      </c>
      <c r="E10" s="45" t="s">
        <v>494</v>
      </c>
      <c r="F10" s="16">
        <v>1</v>
      </c>
      <c r="G10" s="26">
        <f>'Przykładowe materiały - ceny'!E128</f>
        <v>171.07200000000003</v>
      </c>
      <c r="H10" s="26">
        <f t="shared" si="0"/>
        <v>0.01763628865979382</v>
      </c>
    </row>
    <row r="11" spans="1:8" s="13" customFormat="1" ht="36" customHeight="1">
      <c r="A11" s="16" t="s">
        <v>623</v>
      </c>
      <c r="B11" s="48" t="s">
        <v>671</v>
      </c>
      <c r="C11" s="16" t="s">
        <v>300</v>
      </c>
      <c r="D11" s="16">
        <v>9700</v>
      </c>
      <c r="E11" s="45" t="s">
        <v>494</v>
      </c>
      <c r="F11" s="16">
        <v>38</v>
      </c>
      <c r="G11" s="26">
        <f>'Przykładowe materiały - ceny'!E129</f>
        <v>165.315</v>
      </c>
      <c r="H11" s="26">
        <f t="shared" si="0"/>
        <v>0.6476257731958762</v>
      </c>
    </row>
    <row r="12" spans="1:8" s="13" customFormat="1" ht="37.8" customHeight="1">
      <c r="A12" s="16" t="s">
        <v>624</v>
      </c>
      <c r="B12" s="48" t="s">
        <v>672</v>
      </c>
      <c r="C12" s="16" t="s">
        <v>300</v>
      </c>
      <c r="D12" s="16">
        <v>9700</v>
      </c>
      <c r="E12" s="45" t="s">
        <v>494</v>
      </c>
      <c r="F12" s="16">
        <v>9</v>
      </c>
      <c r="G12" s="26">
        <f>'Przykładowe materiały - ceny'!E130</f>
        <v>165.315</v>
      </c>
      <c r="H12" s="26">
        <f t="shared" si="0"/>
        <v>0.15338505154639176</v>
      </c>
    </row>
    <row r="13" spans="1:8" s="13" customFormat="1" ht="39" customHeight="1">
      <c r="A13" s="16" t="s">
        <v>625</v>
      </c>
      <c r="B13" s="48" t="s">
        <v>673</v>
      </c>
      <c r="C13" s="16" t="s">
        <v>300</v>
      </c>
      <c r="D13" s="16">
        <v>9700</v>
      </c>
      <c r="E13" s="45" t="s">
        <v>494</v>
      </c>
      <c r="F13" s="16">
        <v>6</v>
      </c>
      <c r="G13" s="26">
        <f>'Przykładowe materiały - ceny'!E131</f>
        <v>165.315</v>
      </c>
      <c r="H13" s="26">
        <f t="shared" si="0"/>
        <v>0.10225670103092782</v>
      </c>
    </row>
    <row r="14" spans="1:8" s="13" customFormat="1" ht="38.4" customHeight="1">
      <c r="A14" s="16" t="s">
        <v>626</v>
      </c>
      <c r="B14" s="48" t="s">
        <v>674</v>
      </c>
      <c r="C14" s="16" t="s">
        <v>300</v>
      </c>
      <c r="D14" s="16">
        <v>9700</v>
      </c>
      <c r="E14" s="45" t="s">
        <v>494</v>
      </c>
      <c r="F14" s="16">
        <v>18</v>
      </c>
      <c r="G14" s="26">
        <f>'Przykładowe materiały - ceny'!E132</f>
        <v>165.315</v>
      </c>
      <c r="H14" s="26">
        <f t="shared" si="0"/>
        <v>0.3067701030927835</v>
      </c>
    </row>
    <row r="15" spans="1:8" s="13" customFormat="1" ht="38.4" customHeight="1">
      <c r="A15" s="16" t="s">
        <v>627</v>
      </c>
      <c r="B15" s="48" t="s">
        <v>675</v>
      </c>
      <c r="C15" s="16" t="s">
        <v>300</v>
      </c>
      <c r="D15" s="16">
        <v>9700</v>
      </c>
      <c r="E15" s="45" t="s">
        <v>494</v>
      </c>
      <c r="F15" s="16">
        <v>5</v>
      </c>
      <c r="G15" s="26">
        <f>'Przykładowe materiały - ceny'!E133</f>
        <v>264.504</v>
      </c>
      <c r="H15" s="26">
        <f t="shared" si="0"/>
        <v>0.1363422680412371</v>
      </c>
    </row>
    <row r="16" spans="1:8" s="13" customFormat="1" ht="42.6" customHeight="1">
      <c r="A16" s="16" t="s">
        <v>628</v>
      </c>
      <c r="B16" s="48" t="s">
        <v>676</v>
      </c>
      <c r="C16" s="16" t="s">
        <v>300</v>
      </c>
      <c r="D16" s="16">
        <v>9700</v>
      </c>
      <c r="E16" s="45" t="s">
        <v>494</v>
      </c>
      <c r="F16" s="16">
        <v>2</v>
      </c>
      <c r="G16" s="26">
        <f>'Przykładowe materiały - ceny'!E134</f>
        <v>743.9175</v>
      </c>
      <c r="H16" s="26">
        <f t="shared" si="0"/>
        <v>0.15338505154639176</v>
      </c>
    </row>
    <row r="17" spans="1:8" s="13" customFormat="1" ht="39" customHeight="1">
      <c r="A17" s="16" t="s">
        <v>629</v>
      </c>
      <c r="B17" s="48" t="s">
        <v>677</v>
      </c>
      <c r="C17" s="16" t="s">
        <v>300</v>
      </c>
      <c r="D17" s="16">
        <v>9700</v>
      </c>
      <c r="E17" s="45" t="s">
        <v>494</v>
      </c>
      <c r="F17" s="16">
        <v>1</v>
      </c>
      <c r="G17" s="26">
        <f>'Przykładowe materiały - ceny'!E135</f>
        <v>363.69300000000004</v>
      </c>
      <c r="H17" s="26">
        <f t="shared" si="0"/>
        <v>0.03749412371134021</v>
      </c>
    </row>
    <row r="18" spans="1:8" s="13" customFormat="1" ht="37.2" customHeight="1">
      <c r="A18" s="16" t="s">
        <v>630</v>
      </c>
      <c r="B18" s="48" t="s">
        <v>678</v>
      </c>
      <c r="C18" s="16" t="s">
        <v>300</v>
      </c>
      <c r="D18" s="16">
        <v>9700</v>
      </c>
      <c r="E18" s="45" t="s">
        <v>494</v>
      </c>
      <c r="F18" s="16">
        <v>12</v>
      </c>
      <c r="G18" s="26">
        <f>'Przykładowe materiały - ceny'!E136</f>
        <v>66.126</v>
      </c>
      <c r="H18" s="26">
        <f t="shared" si="0"/>
        <v>0.08180536082474227</v>
      </c>
    </row>
    <row r="19" spans="1:8" s="13" customFormat="1" ht="38.4" customHeight="1">
      <c r="A19" s="16" t="s">
        <v>631</v>
      </c>
      <c r="B19" s="48" t="s">
        <v>679</v>
      </c>
      <c r="C19" s="16" t="s">
        <v>300</v>
      </c>
      <c r="D19" s="16">
        <v>9700</v>
      </c>
      <c r="E19" s="45" t="s">
        <v>494</v>
      </c>
      <c r="F19" s="16">
        <v>2</v>
      </c>
      <c r="G19" s="26">
        <f>'Przykładowe materiały - ceny'!E137</f>
        <v>264.504</v>
      </c>
      <c r="H19" s="26">
        <f t="shared" si="0"/>
        <v>0.05453690721649485</v>
      </c>
    </row>
    <row r="20" spans="1:8" s="13" customFormat="1" ht="41.4" customHeight="1">
      <c r="A20" s="16" t="s">
        <v>632</v>
      </c>
      <c r="B20" s="48" t="s">
        <v>680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ceny'!E138</f>
        <v>414.67800000000005</v>
      </c>
      <c r="H20" s="26">
        <f t="shared" si="0"/>
        <v>0.08550061855670105</v>
      </c>
    </row>
    <row r="21" spans="1:8" s="13" customFormat="1" ht="31.8" customHeight="1">
      <c r="A21" s="16"/>
      <c r="B21" s="16" t="s">
        <v>507</v>
      </c>
      <c r="C21" s="16" t="s">
        <v>498</v>
      </c>
      <c r="D21" s="16"/>
      <c r="E21" s="16"/>
      <c r="F21" s="16"/>
      <c r="G21" s="26"/>
      <c r="H21" s="26">
        <f>'Przykładowe mat. wspólne-ceny '!H19</f>
        <v>0.1940240342857143</v>
      </c>
    </row>
    <row r="22" spans="1:8" s="14" customFormat="1" ht="28.2" customHeight="1">
      <c r="A22" s="22" t="s">
        <v>178</v>
      </c>
      <c r="B22" s="23"/>
      <c r="C22" s="23"/>
      <c r="D22" s="23"/>
      <c r="E22" s="23"/>
      <c r="F22" s="23"/>
      <c r="G22" s="23"/>
      <c r="H22" s="36">
        <f>SUM(H8:H21)</f>
        <v>7.611976975585946</v>
      </c>
    </row>
    <row r="31" ht="15">
      <c r="A31" s="7" t="s">
        <v>159</v>
      </c>
    </row>
    <row r="32" spans="1:3" ht="18.6" customHeight="1">
      <c r="A32" s="7" t="s">
        <v>182</v>
      </c>
      <c r="B32" s="21" t="s">
        <v>180</v>
      </c>
      <c r="C32" s="21" t="s">
        <v>181</v>
      </c>
    </row>
    <row r="33" spans="1:3" ht="18.6" customHeight="1">
      <c r="A33" s="8" t="s">
        <v>160</v>
      </c>
      <c r="B33" s="9">
        <f>'Przykładowe stawki wynagrodzeń'!E12</f>
        <v>46.195639765624996</v>
      </c>
      <c r="C33" s="9">
        <f>B33/60</f>
        <v>0.7699273294270833</v>
      </c>
    </row>
    <row r="34" spans="1:3" ht="18.6" customHeight="1">
      <c r="A34" s="10" t="s">
        <v>161</v>
      </c>
      <c r="B34" s="11">
        <f>'Przykładowe stawki wynagrodzeń'!E16</f>
        <v>34.545742080208335</v>
      </c>
      <c r="C34" s="11">
        <f aca="true" t="shared" si="1" ref="C34:C35">B34/60</f>
        <v>0.5757623680034722</v>
      </c>
    </row>
    <row r="35" spans="1:3" ht="18.6" customHeight="1">
      <c r="A35" s="8" t="s">
        <v>162</v>
      </c>
      <c r="B35" s="11">
        <f>'Przykładowe stawki wynagrodzeń'!E19</f>
        <v>26.306730143750002</v>
      </c>
      <c r="C35" s="11">
        <f t="shared" si="1"/>
        <v>0.43844550239583335</v>
      </c>
    </row>
    <row r="36" spans="1:3" ht="28.2" customHeight="1">
      <c r="A36" s="10" t="s">
        <v>198</v>
      </c>
      <c r="B36" s="11">
        <f>'Przykładowe stawki wynagrodzeń'!E17</f>
        <v>43.283165344270834</v>
      </c>
      <c r="C36" s="11">
        <f>B36/60</f>
        <v>0.7213860890711806</v>
      </c>
    </row>
    <row r="37" ht="25.8" customHeight="1"/>
    <row r="38" spans="1:7" ht="21" customHeight="1">
      <c r="A38" s="130" t="s">
        <v>304</v>
      </c>
      <c r="B38" s="131"/>
      <c r="C38" s="131"/>
      <c r="D38" s="131"/>
      <c r="E38" s="131"/>
      <c r="F38" s="131"/>
      <c r="G38" s="34"/>
    </row>
    <row r="39" spans="1:7" ht="21" customHeight="1">
      <c r="A39" s="127" t="s">
        <v>285</v>
      </c>
      <c r="B39" s="127"/>
      <c r="C39" s="127"/>
      <c r="D39" s="127"/>
      <c r="E39" s="34"/>
      <c r="F39" s="34"/>
      <c r="G39" s="34"/>
    </row>
    <row r="40" spans="1:7" s="13" customFormat="1" ht="42" customHeight="1">
      <c r="A40" s="15" t="s">
        <v>197</v>
      </c>
      <c r="B40" s="15" t="s">
        <v>166</v>
      </c>
      <c r="C40" s="15" t="s">
        <v>167</v>
      </c>
      <c r="D40" s="15" t="s">
        <v>168</v>
      </c>
      <c r="E40" s="15" t="s">
        <v>169</v>
      </c>
      <c r="F40" s="15" t="s">
        <v>170</v>
      </c>
      <c r="G40" s="15" t="s">
        <v>171</v>
      </c>
    </row>
    <row r="41" spans="1:7" s="13" customFormat="1" ht="15" customHeight="1">
      <c r="A41" s="29"/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30" t="s">
        <v>177</v>
      </c>
    </row>
    <row r="42" spans="1:7" s="13" customFormat="1" ht="29.4" customHeight="1">
      <c r="A42" s="125" t="s">
        <v>284</v>
      </c>
      <c r="B42" s="25" t="str">
        <f>A34</f>
        <v>starszy technik diagnostyki laboratoryjnej</v>
      </c>
      <c r="C42" s="32">
        <v>45</v>
      </c>
      <c r="D42" s="17" t="s">
        <v>179</v>
      </c>
      <c r="E42" s="32">
        <v>10</v>
      </c>
      <c r="F42" s="27">
        <f>C34</f>
        <v>0.5757623680034722</v>
      </c>
      <c r="G42" s="27">
        <f>(E42/C42)*F42</f>
        <v>0.1279471928896605</v>
      </c>
    </row>
    <row r="43" spans="1:7" s="13" customFormat="1" ht="29.4" customHeight="1">
      <c r="A43" s="126"/>
      <c r="B43" s="25" t="str">
        <f>A35</f>
        <v>pomoc laboratoryjna</v>
      </c>
      <c r="C43" s="32">
        <v>45</v>
      </c>
      <c r="D43" s="17" t="s">
        <v>179</v>
      </c>
      <c r="E43" s="32">
        <v>10</v>
      </c>
      <c r="F43" s="27">
        <f>C35</f>
        <v>0.43844550239583335</v>
      </c>
      <c r="G43" s="27">
        <f>(E43/C43)*F43</f>
        <v>0.09743233386574074</v>
      </c>
    </row>
    <row r="44" spans="1:7" s="13" customFormat="1" ht="78" customHeight="1">
      <c r="A44" s="33" t="s">
        <v>283</v>
      </c>
      <c r="B44" s="17" t="str">
        <f>A34</f>
        <v>starszy technik diagnostyki laboratoryjnej</v>
      </c>
      <c r="C44" s="16">
        <v>150</v>
      </c>
      <c r="D44" s="17" t="s">
        <v>179</v>
      </c>
      <c r="E44" s="16">
        <v>120</v>
      </c>
      <c r="F44" s="26">
        <f>C34</f>
        <v>0.5757623680034722</v>
      </c>
      <c r="G44" s="26">
        <f>(E44/C44)*F44</f>
        <v>0.46060989440277783</v>
      </c>
    </row>
    <row r="45" spans="1:7" s="13" customFormat="1" ht="22.95" customHeight="1">
      <c r="A45" s="24" t="s">
        <v>192</v>
      </c>
      <c r="B45" s="17" t="str">
        <f>A33</f>
        <v>diagnosta laboratoryjny</v>
      </c>
      <c r="C45" s="16">
        <v>13</v>
      </c>
      <c r="D45" s="17" t="s">
        <v>179</v>
      </c>
      <c r="E45" s="16">
        <v>40</v>
      </c>
      <c r="F45" s="26">
        <f>C33</f>
        <v>0.7699273294270833</v>
      </c>
      <c r="G45" s="26">
        <f aca="true" t="shared" si="2" ref="G45:G53">(E45/C45)*F45</f>
        <v>2.3690071674679487</v>
      </c>
    </row>
    <row r="46" spans="1:7" s="13" customFormat="1" ht="22.95" customHeight="1">
      <c r="A46" s="132" t="s">
        <v>286</v>
      </c>
      <c r="B46" s="17" t="str">
        <f>A33</f>
        <v>diagnosta laboratoryjny</v>
      </c>
      <c r="C46" s="16">
        <v>45</v>
      </c>
      <c r="D46" s="17" t="s">
        <v>179</v>
      </c>
      <c r="E46" s="16">
        <v>10</v>
      </c>
      <c r="F46" s="26">
        <f>C33</f>
        <v>0.7699273294270833</v>
      </c>
      <c r="G46" s="26">
        <f t="shared" si="2"/>
        <v>0.1710949620949074</v>
      </c>
    </row>
    <row r="47" spans="1:7" s="13" customFormat="1" ht="28.2" customHeight="1">
      <c r="A47" s="126"/>
      <c r="B47" s="17" t="str">
        <f>A34</f>
        <v>starszy technik diagnostyki laboratoryjnej</v>
      </c>
      <c r="C47" s="16">
        <v>45</v>
      </c>
      <c r="D47" s="17" t="s">
        <v>179</v>
      </c>
      <c r="E47" s="16">
        <v>10</v>
      </c>
      <c r="F47" s="26">
        <f>C34</f>
        <v>0.5757623680034722</v>
      </c>
      <c r="G47" s="26">
        <f t="shared" si="2"/>
        <v>0.1279471928896605</v>
      </c>
    </row>
    <row r="48" spans="1:7" s="13" customFormat="1" ht="22.95" customHeight="1">
      <c r="A48" s="24" t="s">
        <v>287</v>
      </c>
      <c r="B48" s="17" t="str">
        <f>A33</f>
        <v>diagnosta laboratoryjny</v>
      </c>
      <c r="C48" s="16">
        <v>13</v>
      </c>
      <c r="D48" s="17" t="s">
        <v>179</v>
      </c>
      <c r="E48" s="16">
        <v>20</v>
      </c>
      <c r="F48" s="26">
        <f>C33</f>
        <v>0.7699273294270833</v>
      </c>
      <c r="G48" s="26">
        <f t="shared" si="2"/>
        <v>1.1845035837339744</v>
      </c>
    </row>
    <row r="49" spans="1:7" s="13" customFormat="1" ht="30.6" customHeight="1">
      <c r="A49" s="125" t="s">
        <v>288</v>
      </c>
      <c r="B49" s="17" t="str">
        <f>A34</f>
        <v>starszy technik diagnostyki laboratoryjnej</v>
      </c>
      <c r="C49" s="16">
        <v>45</v>
      </c>
      <c r="D49" s="17" t="s">
        <v>179</v>
      </c>
      <c r="E49" s="16">
        <v>15</v>
      </c>
      <c r="F49" s="26">
        <f>C34</f>
        <v>0.5757623680034722</v>
      </c>
      <c r="G49" s="26">
        <f t="shared" si="2"/>
        <v>0.19192078933449075</v>
      </c>
    </row>
    <row r="50" spans="1:7" s="13" customFormat="1" ht="30.6" customHeight="1">
      <c r="A50" s="126"/>
      <c r="B50" s="17" t="str">
        <f>A35</f>
        <v>pomoc laboratoryjna</v>
      </c>
      <c r="C50" s="16">
        <v>45</v>
      </c>
      <c r="D50" s="17" t="s">
        <v>179</v>
      </c>
      <c r="E50" s="16">
        <v>15</v>
      </c>
      <c r="F50" s="26">
        <f>C35</f>
        <v>0.43844550239583335</v>
      </c>
      <c r="G50" s="26">
        <f t="shared" si="2"/>
        <v>0.1461485007986111</v>
      </c>
    </row>
    <row r="51" spans="1:7" s="13" customFormat="1" ht="48" customHeight="1">
      <c r="A51" s="37" t="s">
        <v>289</v>
      </c>
      <c r="B51" s="17" t="str">
        <f>A36</f>
        <v>średnia stawka; diagnosta laboratoryjny/technik diagnostyki laboratoryjnej</v>
      </c>
      <c r="C51" s="16">
        <v>225</v>
      </c>
      <c r="D51" s="17" t="s">
        <v>179</v>
      </c>
      <c r="E51" s="16">
        <v>45</v>
      </c>
      <c r="F51" s="26">
        <f>C36</f>
        <v>0.7213860890711806</v>
      </c>
      <c r="G51" s="26">
        <f t="shared" si="2"/>
        <v>0.14427721781423614</v>
      </c>
    </row>
    <row r="52" spans="1:7" s="13" customFormat="1" ht="48.6" customHeight="1">
      <c r="A52" s="37" t="s">
        <v>302</v>
      </c>
      <c r="B52" s="17" t="str">
        <f>A36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C36</f>
        <v>0.7213860890711806</v>
      </c>
      <c r="G52" s="26">
        <f t="shared" si="2"/>
        <v>0.19236962375231484</v>
      </c>
    </row>
    <row r="53" spans="1:7" s="13" customFormat="1" ht="63.6" customHeight="1">
      <c r="A53" s="37" t="s">
        <v>303</v>
      </c>
      <c r="B53" s="17" t="str">
        <f>A36</f>
        <v>średnia stawka; diagnosta laboratoryjny/technik diagnostyki laboratoryjnej</v>
      </c>
      <c r="C53" s="16">
        <v>225</v>
      </c>
      <c r="D53" s="17" t="s">
        <v>179</v>
      </c>
      <c r="E53" s="16">
        <v>25</v>
      </c>
      <c r="F53" s="26">
        <f>C36</f>
        <v>0.7213860890711806</v>
      </c>
      <c r="G53" s="26">
        <f t="shared" si="2"/>
        <v>0.08015400989679784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SUM(G42:G53)</f>
        <v>5.29341246894112</v>
      </c>
    </row>
    <row r="57" spans="1:3" ht="27" customHeight="1">
      <c r="A57" s="134" t="s">
        <v>164</v>
      </c>
      <c r="B57" s="134"/>
      <c r="C57" s="18">
        <f>H22</f>
        <v>7.611976975585946</v>
      </c>
    </row>
    <row r="58" spans="1:3" ht="27" customHeight="1">
      <c r="A58" s="133" t="s">
        <v>165</v>
      </c>
      <c r="B58" s="133"/>
      <c r="C58" s="19">
        <f>G54</f>
        <v>5.29341246894112</v>
      </c>
    </row>
    <row r="59" spans="1:3" s="7" customFormat="1" ht="27" customHeight="1">
      <c r="A59" s="122" t="s">
        <v>163</v>
      </c>
      <c r="B59" s="122"/>
      <c r="C59" s="28">
        <f>SUM(C57:C58)</f>
        <v>12.905389444527065</v>
      </c>
    </row>
  </sheetData>
  <mergeCells count="10">
    <mergeCell ref="B1:D1"/>
    <mergeCell ref="A54:F54"/>
    <mergeCell ref="A59:B59"/>
    <mergeCell ref="A58:B58"/>
    <mergeCell ref="A57:B57"/>
    <mergeCell ref="A42:A43"/>
    <mergeCell ref="A49:A50"/>
    <mergeCell ref="A39:D39"/>
    <mergeCell ref="A46:A47"/>
    <mergeCell ref="A38:F3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83A0-9DDC-4D3E-AD9B-4AAD7C671240}">
  <dimension ref="A1:J60"/>
  <sheetViews>
    <sheetView workbookViewId="0" topLeftCell="A1">
      <selection activeCell="B10" sqref="B10"/>
    </sheetView>
  </sheetViews>
  <sheetFormatPr defaultColWidth="9.140625" defaultRowHeight="15"/>
  <cols>
    <col min="1" max="1" width="41.28125" style="1" customWidth="1"/>
    <col min="2" max="2" width="38.7109375" style="1" customWidth="1"/>
    <col min="3" max="3" width="21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9" width="8.8515625" style="1" customWidth="1"/>
    <col min="10" max="10" width="13.28125" style="1" bestFit="1" customWidth="1"/>
    <col min="11" max="16384" width="8.8515625" style="1" customWidth="1"/>
  </cols>
  <sheetData>
    <row r="1" spans="1:2" ht="19.2" customHeight="1">
      <c r="A1" s="7" t="s">
        <v>156</v>
      </c>
      <c r="B1" s="6" t="s">
        <v>109</v>
      </c>
    </row>
    <row r="2" spans="1:2" ht="19.2" customHeight="1">
      <c r="A2" s="7" t="s">
        <v>157</v>
      </c>
      <c r="B2" s="7" t="s">
        <v>108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10" s="13" customFormat="1" ht="39" customHeight="1">
      <c r="A8" s="16" t="s">
        <v>381</v>
      </c>
      <c r="B8" s="48" t="s">
        <v>681</v>
      </c>
      <c r="C8" s="16" t="s">
        <v>298</v>
      </c>
      <c r="D8" s="16">
        <v>2000</v>
      </c>
      <c r="E8" s="45" t="s">
        <v>492</v>
      </c>
      <c r="F8" s="16">
        <v>1</v>
      </c>
      <c r="G8" s="26">
        <f>'Przykładowe materiały - ceny'!E55</f>
        <v>25084.800000000003</v>
      </c>
      <c r="H8" s="26">
        <f>(F8/D8)*G8</f>
        <v>12.542400000000002</v>
      </c>
      <c r="J8" s="43"/>
    </row>
    <row r="9" spans="1:10" s="13" customFormat="1" ht="43.2" customHeight="1">
      <c r="A9" s="16" t="s">
        <v>399</v>
      </c>
      <c r="B9" s="48" t="s">
        <v>682</v>
      </c>
      <c r="C9" s="16" t="s">
        <v>299</v>
      </c>
      <c r="D9" s="16">
        <v>2000</v>
      </c>
      <c r="E9" s="45" t="s">
        <v>494</v>
      </c>
      <c r="F9" s="16">
        <v>1</v>
      </c>
      <c r="G9" s="26">
        <f>'Przykładowe materiały - ceny'!E70</f>
        <v>630.8280000000001</v>
      </c>
      <c r="H9" s="26">
        <f aca="true" t="shared" si="0" ref="H9:H21">(F9/D9)*G9</f>
        <v>0.315414</v>
      </c>
      <c r="J9" s="43"/>
    </row>
    <row r="10" spans="1:10" s="13" customFormat="1" ht="43.2" customHeight="1">
      <c r="A10" s="16" t="s">
        <v>462</v>
      </c>
      <c r="B10" s="48" t="s">
        <v>683</v>
      </c>
      <c r="C10" s="16" t="s">
        <v>301</v>
      </c>
      <c r="D10" s="16">
        <v>2000</v>
      </c>
      <c r="E10" s="45" t="s">
        <v>494</v>
      </c>
      <c r="F10" s="16">
        <v>1</v>
      </c>
      <c r="G10" s="26">
        <f>'Przykładowe materiały - ceny'!E164</f>
        <v>673.92</v>
      </c>
      <c r="H10" s="26">
        <f t="shared" si="0"/>
        <v>0.33696</v>
      </c>
      <c r="J10" s="43"/>
    </row>
    <row r="11" spans="1:8" s="13" customFormat="1" ht="42.6" customHeight="1">
      <c r="A11" s="16" t="s">
        <v>563</v>
      </c>
      <c r="B11" s="45" t="s">
        <v>574</v>
      </c>
      <c r="C11" s="16" t="s">
        <v>300</v>
      </c>
      <c r="D11" s="16">
        <v>7500</v>
      </c>
      <c r="E11" s="16" t="s">
        <v>494</v>
      </c>
      <c r="F11" s="16">
        <v>1</v>
      </c>
      <c r="G11" s="26">
        <v>677.1600000000001</v>
      </c>
      <c r="H11" s="26">
        <f t="shared" si="0"/>
        <v>0.09028800000000002</v>
      </c>
    </row>
    <row r="12" spans="1:8" s="13" customFormat="1" ht="47.4" customHeight="1">
      <c r="A12" s="16" t="s">
        <v>564</v>
      </c>
      <c r="B12" s="45" t="s">
        <v>575</v>
      </c>
      <c r="C12" s="16" t="s">
        <v>300</v>
      </c>
      <c r="D12" s="16">
        <v>7500</v>
      </c>
      <c r="E12" s="16" t="s">
        <v>494</v>
      </c>
      <c r="F12" s="16">
        <v>1</v>
      </c>
      <c r="G12" s="26">
        <v>1354.3200000000002</v>
      </c>
      <c r="H12" s="26">
        <f t="shared" si="0"/>
        <v>0.18057600000000004</v>
      </c>
    </row>
    <row r="13" spans="1:8" s="13" customFormat="1" ht="38.4" customHeight="1">
      <c r="A13" s="16" t="s">
        <v>565</v>
      </c>
      <c r="B13" s="45" t="s">
        <v>576</v>
      </c>
      <c r="C13" s="16" t="s">
        <v>300</v>
      </c>
      <c r="D13" s="16">
        <v>7500</v>
      </c>
      <c r="E13" s="16" t="s">
        <v>494</v>
      </c>
      <c r="F13" s="16">
        <v>1</v>
      </c>
      <c r="G13" s="26">
        <v>831.6</v>
      </c>
      <c r="H13" s="26">
        <f t="shared" si="0"/>
        <v>0.11088</v>
      </c>
    </row>
    <row r="14" spans="1:8" s="13" customFormat="1" ht="38.4" customHeight="1">
      <c r="A14" s="16" t="s">
        <v>566</v>
      </c>
      <c r="B14" s="45" t="s">
        <v>577</v>
      </c>
      <c r="C14" s="16" t="s">
        <v>300</v>
      </c>
      <c r="D14" s="16">
        <v>7500</v>
      </c>
      <c r="E14" s="16" t="s">
        <v>494</v>
      </c>
      <c r="F14" s="16">
        <v>1</v>
      </c>
      <c r="G14" s="26">
        <v>386.958</v>
      </c>
      <c r="H14" s="26">
        <f t="shared" si="0"/>
        <v>0.051594400000000006</v>
      </c>
    </row>
    <row r="15" spans="1:8" s="13" customFormat="1" ht="38.4" customHeight="1">
      <c r="A15" s="16" t="s">
        <v>567</v>
      </c>
      <c r="B15" s="45" t="s">
        <v>599</v>
      </c>
      <c r="C15" s="16" t="s">
        <v>300</v>
      </c>
      <c r="D15" s="16">
        <v>7500</v>
      </c>
      <c r="E15" s="16" t="s">
        <v>494</v>
      </c>
      <c r="F15" s="16">
        <v>1</v>
      </c>
      <c r="G15" s="26">
        <v>2851.2000000000003</v>
      </c>
      <c r="H15" s="26">
        <f t="shared" si="0"/>
        <v>0.38016000000000005</v>
      </c>
    </row>
    <row r="16" spans="1:8" s="13" customFormat="1" ht="38.4" customHeight="1">
      <c r="A16" s="16" t="s">
        <v>568</v>
      </c>
      <c r="B16" s="45" t="s">
        <v>598</v>
      </c>
      <c r="C16" s="16" t="s">
        <v>300</v>
      </c>
      <c r="D16" s="16">
        <v>7500</v>
      </c>
      <c r="E16" s="16" t="s">
        <v>494</v>
      </c>
      <c r="F16" s="16">
        <v>1</v>
      </c>
      <c r="G16" s="26">
        <v>1540.0000000000002</v>
      </c>
      <c r="H16" s="26">
        <f t="shared" si="0"/>
        <v>0.20533333333333337</v>
      </c>
    </row>
    <row r="17" spans="1:8" s="13" customFormat="1" ht="38.4" customHeight="1">
      <c r="A17" s="16" t="s">
        <v>569</v>
      </c>
      <c r="B17" s="45" t="s">
        <v>600</v>
      </c>
      <c r="C17" s="16" t="s">
        <v>300</v>
      </c>
      <c r="D17" s="16">
        <v>7500</v>
      </c>
      <c r="E17" s="16" t="s">
        <v>494</v>
      </c>
      <c r="F17" s="16">
        <v>1</v>
      </c>
      <c r="G17" s="26">
        <v>174.636</v>
      </c>
      <c r="H17" s="26">
        <f t="shared" si="0"/>
        <v>0.0232848</v>
      </c>
    </row>
    <row r="18" spans="1:8" s="13" customFormat="1" ht="38.4" customHeight="1">
      <c r="A18" s="16" t="s">
        <v>570</v>
      </c>
      <c r="B18" s="45" t="s">
        <v>579</v>
      </c>
      <c r="C18" s="16" t="s">
        <v>300</v>
      </c>
      <c r="D18" s="16">
        <v>7500</v>
      </c>
      <c r="E18" s="16" t="s">
        <v>494</v>
      </c>
      <c r="F18" s="16">
        <v>1</v>
      </c>
      <c r="G18" s="26">
        <v>2851.2000000000003</v>
      </c>
      <c r="H18" s="26">
        <f t="shared" si="0"/>
        <v>0.38016000000000005</v>
      </c>
    </row>
    <row r="19" spans="1:8" s="13" customFormat="1" ht="38.4" customHeight="1">
      <c r="A19" s="16" t="s">
        <v>571</v>
      </c>
      <c r="B19" s="45" t="s">
        <v>580</v>
      </c>
      <c r="C19" s="16" t="s">
        <v>300</v>
      </c>
      <c r="D19" s="16">
        <v>7500</v>
      </c>
      <c r="E19" s="16" t="s">
        <v>494</v>
      </c>
      <c r="F19" s="16">
        <v>1</v>
      </c>
      <c r="G19" s="26">
        <v>1261.6560000000002</v>
      </c>
      <c r="H19" s="26">
        <f t="shared" si="0"/>
        <v>0.16822080000000003</v>
      </c>
    </row>
    <row r="20" spans="1:8" s="13" customFormat="1" ht="38.4" customHeight="1">
      <c r="A20" s="16" t="s">
        <v>572</v>
      </c>
      <c r="B20" s="45" t="s">
        <v>582</v>
      </c>
      <c r="C20" s="16" t="s">
        <v>300</v>
      </c>
      <c r="D20" s="16">
        <v>7500</v>
      </c>
      <c r="E20" s="16" t="s">
        <v>494</v>
      </c>
      <c r="F20" s="16">
        <v>1</v>
      </c>
      <c r="G20" s="26">
        <v>831.6</v>
      </c>
      <c r="H20" s="26">
        <f t="shared" si="0"/>
        <v>0.11088</v>
      </c>
    </row>
    <row r="21" spans="1:8" s="13" customFormat="1" ht="38.4" customHeight="1">
      <c r="A21" s="16" t="s">
        <v>573</v>
      </c>
      <c r="B21" s="45" t="s">
        <v>581</v>
      </c>
      <c r="C21" s="16" t="s">
        <v>300</v>
      </c>
      <c r="D21" s="16">
        <v>7500</v>
      </c>
      <c r="E21" s="16" t="s">
        <v>494</v>
      </c>
      <c r="F21" s="16">
        <v>1</v>
      </c>
      <c r="G21" s="26">
        <v>171.07200000000003</v>
      </c>
      <c r="H21" s="26">
        <f t="shared" si="0"/>
        <v>0.022809600000000006</v>
      </c>
    </row>
    <row r="22" spans="1:8" s="13" customFormat="1" ht="38.4" customHeight="1">
      <c r="A22" s="16"/>
      <c r="B22" s="16" t="s">
        <v>507</v>
      </c>
      <c r="C22" s="16" t="s">
        <v>498</v>
      </c>
      <c r="D22" s="16"/>
      <c r="E22" s="16"/>
      <c r="F22" s="16"/>
      <c r="G22" s="26"/>
      <c r="H22" s="26">
        <f>'Przykładowe mat. wspólne-ceny '!H19</f>
        <v>0.1940240342857143</v>
      </c>
    </row>
    <row r="23" spans="1:8" s="14" customFormat="1" ht="28.2" customHeight="1">
      <c r="A23" s="22" t="s">
        <v>178</v>
      </c>
      <c r="B23" s="23"/>
      <c r="C23" s="23"/>
      <c r="D23" s="23"/>
      <c r="E23" s="23"/>
      <c r="F23" s="23"/>
      <c r="G23" s="23"/>
      <c r="H23" s="36">
        <f>SUM(H8:H22)</f>
        <v>15.112984967619052</v>
      </c>
    </row>
    <row r="32" ht="15">
      <c r="A32" s="7" t="s">
        <v>159</v>
      </c>
    </row>
    <row r="33" spans="1:3" ht="18.6" customHeight="1">
      <c r="A33" s="7" t="s">
        <v>182</v>
      </c>
      <c r="B33" s="21" t="s">
        <v>180</v>
      </c>
      <c r="C33" s="21" t="s">
        <v>181</v>
      </c>
    </row>
    <row r="34" spans="1:3" ht="18.6" customHeight="1">
      <c r="A34" s="8" t="s">
        <v>160</v>
      </c>
      <c r="B34" s="9">
        <f>'Przykładowe stawki wynagrodzeń'!E12</f>
        <v>46.195639765624996</v>
      </c>
      <c r="C34" s="9">
        <f>B34/60</f>
        <v>0.7699273294270833</v>
      </c>
    </row>
    <row r="35" spans="1:3" ht="18.6" customHeight="1">
      <c r="A35" s="10" t="s">
        <v>161</v>
      </c>
      <c r="B35" s="11">
        <f>'Przykładowe stawki wynagrodzeń'!E16</f>
        <v>34.545742080208335</v>
      </c>
      <c r="C35" s="11">
        <f aca="true" t="shared" si="1" ref="C35:C36">B35/60</f>
        <v>0.5757623680034722</v>
      </c>
    </row>
    <row r="36" spans="1:3" ht="18.6" customHeight="1">
      <c r="A36" s="8" t="s">
        <v>162</v>
      </c>
      <c r="B36" s="11">
        <f>'Przykładowe stawki wynagrodzeń'!E19</f>
        <v>26.306730143750002</v>
      </c>
      <c r="C36" s="11">
        <f t="shared" si="1"/>
        <v>0.43844550239583335</v>
      </c>
    </row>
    <row r="37" spans="1:3" ht="28.2" customHeight="1">
      <c r="A37" s="10" t="s">
        <v>198</v>
      </c>
      <c r="B37" s="11">
        <f>'Przykładowe stawki wynagrodzeń'!E17</f>
        <v>43.283165344270834</v>
      </c>
      <c r="C37" s="11">
        <f>B37/60</f>
        <v>0.7213860890711806</v>
      </c>
    </row>
    <row r="38" ht="25.8" customHeight="1"/>
    <row r="39" spans="1:7" ht="21" customHeight="1">
      <c r="A39" s="130" t="s">
        <v>305</v>
      </c>
      <c r="B39" s="131"/>
      <c r="C39" s="131"/>
      <c r="D39" s="131"/>
      <c r="E39" s="131"/>
      <c r="F39" s="131"/>
      <c r="G39" s="34"/>
    </row>
    <row r="40" spans="1:7" ht="21" customHeight="1">
      <c r="A40" s="127" t="s">
        <v>306</v>
      </c>
      <c r="B40" s="127"/>
      <c r="C40" s="127"/>
      <c r="D40" s="127"/>
      <c r="E40" s="34"/>
      <c r="F40" s="34"/>
      <c r="G40" s="34"/>
    </row>
    <row r="41" spans="1:7" s="13" customFormat="1" ht="42" customHeight="1">
      <c r="A41" s="15" t="s">
        <v>197</v>
      </c>
      <c r="B41" s="15" t="s">
        <v>166</v>
      </c>
      <c r="C41" s="15" t="s">
        <v>167</v>
      </c>
      <c r="D41" s="15" t="s">
        <v>168</v>
      </c>
      <c r="E41" s="15" t="s">
        <v>169</v>
      </c>
      <c r="F41" s="15" t="s">
        <v>170</v>
      </c>
      <c r="G41" s="15" t="s">
        <v>171</v>
      </c>
    </row>
    <row r="42" spans="1:7" s="13" customFormat="1" ht="15" customHeight="1">
      <c r="A42" s="29"/>
      <c r="B42" s="5" t="s">
        <v>172</v>
      </c>
      <c r="C42" s="5" t="s">
        <v>173</v>
      </c>
      <c r="D42" s="5" t="s">
        <v>174</v>
      </c>
      <c r="E42" s="5" t="s">
        <v>175</v>
      </c>
      <c r="F42" s="5" t="s">
        <v>176</v>
      </c>
      <c r="G42" s="30" t="s">
        <v>177</v>
      </c>
    </row>
    <row r="43" spans="1:7" s="13" customFormat="1" ht="29.4" customHeight="1">
      <c r="A43" s="125" t="s">
        <v>284</v>
      </c>
      <c r="B43" s="25" t="str">
        <f>A35</f>
        <v>starszy technik diagnostyki laboratoryjnej</v>
      </c>
      <c r="C43" s="32">
        <v>45</v>
      </c>
      <c r="D43" s="17" t="s">
        <v>179</v>
      </c>
      <c r="E43" s="32">
        <v>10</v>
      </c>
      <c r="F43" s="27">
        <f>C35</f>
        <v>0.5757623680034722</v>
      </c>
      <c r="G43" s="27">
        <f>(E43/C43)*F43</f>
        <v>0.1279471928896605</v>
      </c>
    </row>
    <row r="44" spans="1:7" s="13" customFormat="1" ht="29.4" customHeight="1">
      <c r="A44" s="126"/>
      <c r="B44" s="25" t="str">
        <f>A36</f>
        <v>pomoc laboratoryjna</v>
      </c>
      <c r="C44" s="32">
        <v>45</v>
      </c>
      <c r="D44" s="17" t="s">
        <v>179</v>
      </c>
      <c r="E44" s="32">
        <v>10</v>
      </c>
      <c r="F44" s="27">
        <f>C36</f>
        <v>0.43844550239583335</v>
      </c>
      <c r="G44" s="27">
        <f>(E44/C44)*F44</f>
        <v>0.09743233386574074</v>
      </c>
    </row>
    <row r="45" spans="1:7" s="13" customFormat="1" ht="78" customHeight="1">
      <c r="A45" s="33" t="s">
        <v>283</v>
      </c>
      <c r="B45" s="17" t="str">
        <f>A35</f>
        <v>starszy technik diagnostyki laboratoryjnej</v>
      </c>
      <c r="C45" s="16">
        <v>150</v>
      </c>
      <c r="D45" s="17" t="s">
        <v>179</v>
      </c>
      <c r="E45" s="16">
        <v>120</v>
      </c>
      <c r="F45" s="26">
        <f>C35</f>
        <v>0.5757623680034722</v>
      </c>
      <c r="G45" s="26">
        <f>(E45/C45)*F45</f>
        <v>0.46060989440277783</v>
      </c>
    </row>
    <row r="46" spans="1:7" s="13" customFormat="1" ht="22.95" customHeight="1">
      <c r="A46" s="24" t="s">
        <v>192</v>
      </c>
      <c r="B46" s="17" t="str">
        <f>A34</f>
        <v>diagnosta laboratoryjny</v>
      </c>
      <c r="C46" s="16">
        <v>10</v>
      </c>
      <c r="D46" s="17" t="s">
        <v>179</v>
      </c>
      <c r="E46" s="16">
        <v>40</v>
      </c>
      <c r="F46" s="26">
        <f>C34</f>
        <v>0.7699273294270833</v>
      </c>
      <c r="G46" s="26">
        <f aca="true" t="shared" si="2" ref="G46:G54">(E46/C46)*F46</f>
        <v>3.0797093177083332</v>
      </c>
    </row>
    <row r="47" spans="1:7" s="13" customFormat="1" ht="22.95" customHeight="1">
      <c r="A47" s="132" t="s">
        <v>286</v>
      </c>
      <c r="B47" s="17" t="str">
        <f>A34</f>
        <v>diagnosta laboratoryjny</v>
      </c>
      <c r="C47" s="16">
        <v>45</v>
      </c>
      <c r="D47" s="17" t="s">
        <v>179</v>
      </c>
      <c r="E47" s="16">
        <v>10</v>
      </c>
      <c r="F47" s="26">
        <f>C34</f>
        <v>0.7699273294270833</v>
      </c>
      <c r="G47" s="26">
        <f t="shared" si="2"/>
        <v>0.1710949620949074</v>
      </c>
    </row>
    <row r="48" spans="1:7" s="13" customFormat="1" ht="28.2" customHeight="1">
      <c r="A48" s="126"/>
      <c r="B48" s="17" t="str">
        <f>A35</f>
        <v>starszy technik diagnostyki laboratoryjnej</v>
      </c>
      <c r="C48" s="16">
        <v>45</v>
      </c>
      <c r="D48" s="17" t="s">
        <v>179</v>
      </c>
      <c r="E48" s="16">
        <v>10</v>
      </c>
      <c r="F48" s="26">
        <f>C35</f>
        <v>0.5757623680034722</v>
      </c>
      <c r="G48" s="26">
        <f t="shared" si="2"/>
        <v>0.1279471928896605</v>
      </c>
    </row>
    <row r="49" spans="1:7" s="13" customFormat="1" ht="22.95" customHeight="1">
      <c r="A49" s="24" t="s">
        <v>287</v>
      </c>
      <c r="B49" s="17" t="str">
        <f>A34</f>
        <v>diagnosta laboratoryjny</v>
      </c>
      <c r="C49" s="16">
        <v>10</v>
      </c>
      <c r="D49" s="17" t="s">
        <v>179</v>
      </c>
      <c r="E49" s="16">
        <v>15</v>
      </c>
      <c r="F49" s="26">
        <f>C34</f>
        <v>0.7699273294270833</v>
      </c>
      <c r="G49" s="26">
        <f t="shared" si="2"/>
        <v>1.154890994140625</v>
      </c>
    </row>
    <row r="50" spans="1:7" s="13" customFormat="1" ht="30.6" customHeight="1">
      <c r="A50" s="125" t="s">
        <v>288</v>
      </c>
      <c r="B50" s="17" t="str">
        <f>A35</f>
        <v>starszy technik diagnostyki laboratoryjnej</v>
      </c>
      <c r="C50" s="16">
        <v>45</v>
      </c>
      <c r="D50" s="17" t="s">
        <v>179</v>
      </c>
      <c r="E50" s="16">
        <v>15</v>
      </c>
      <c r="F50" s="26">
        <f>C35</f>
        <v>0.5757623680034722</v>
      </c>
      <c r="G50" s="26">
        <f t="shared" si="2"/>
        <v>0.19192078933449075</v>
      </c>
    </row>
    <row r="51" spans="1:7" s="13" customFormat="1" ht="30.6" customHeight="1">
      <c r="A51" s="126"/>
      <c r="B51" s="17" t="str">
        <f>A36</f>
        <v>pomoc laboratoryjna</v>
      </c>
      <c r="C51" s="16">
        <v>45</v>
      </c>
      <c r="D51" s="17" t="s">
        <v>179</v>
      </c>
      <c r="E51" s="16">
        <v>15</v>
      </c>
      <c r="F51" s="26">
        <f>C36</f>
        <v>0.43844550239583335</v>
      </c>
      <c r="G51" s="26">
        <f t="shared" si="2"/>
        <v>0.1461485007986111</v>
      </c>
    </row>
    <row r="52" spans="1:7" s="13" customFormat="1" ht="48" customHeight="1">
      <c r="A52" s="37" t="s">
        <v>307</v>
      </c>
      <c r="B52" s="17" t="str">
        <f>A37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C37</f>
        <v>0.7213860890711806</v>
      </c>
      <c r="G52" s="26">
        <f t="shared" si="2"/>
        <v>0.19236962375231484</v>
      </c>
    </row>
    <row r="53" spans="1:7" s="13" customFormat="1" ht="48.6" customHeight="1">
      <c r="A53" s="37" t="s">
        <v>290</v>
      </c>
      <c r="B53" s="17" t="str">
        <f>A37</f>
        <v>średnia stawka; diagnosta laboratoryjny/technik diagnostyki laboratoryjnej</v>
      </c>
      <c r="C53" s="16">
        <v>225</v>
      </c>
      <c r="D53" s="17" t="s">
        <v>179</v>
      </c>
      <c r="E53" s="16">
        <v>50</v>
      </c>
      <c r="F53" s="26">
        <f>C37</f>
        <v>0.7213860890711806</v>
      </c>
      <c r="G53" s="26">
        <f t="shared" si="2"/>
        <v>0.16030801979359569</v>
      </c>
    </row>
    <row r="54" spans="1:7" s="13" customFormat="1" ht="63.6" customHeight="1">
      <c r="A54" s="37" t="s">
        <v>303</v>
      </c>
      <c r="B54" s="17" t="str">
        <f>A37</f>
        <v>średnia stawka; diagnosta laboratoryjny/technik diagnostyki laboratoryjnej</v>
      </c>
      <c r="C54" s="16">
        <v>225</v>
      </c>
      <c r="D54" s="17" t="s">
        <v>179</v>
      </c>
      <c r="E54" s="16">
        <v>25</v>
      </c>
      <c r="F54" s="26">
        <f>C37</f>
        <v>0.7213860890711806</v>
      </c>
      <c r="G54" s="26">
        <f t="shared" si="2"/>
        <v>0.08015400989679784</v>
      </c>
    </row>
    <row r="55" spans="1:7" s="14" customFormat="1" ht="27.6" customHeight="1">
      <c r="A55" s="128" t="s">
        <v>178</v>
      </c>
      <c r="B55" s="129"/>
      <c r="C55" s="129"/>
      <c r="D55" s="129"/>
      <c r="E55" s="129"/>
      <c r="F55" s="129"/>
      <c r="G55" s="35">
        <f>SUM(G43:G54)</f>
        <v>5.990532831567515</v>
      </c>
    </row>
    <row r="58" spans="1:3" ht="27" customHeight="1">
      <c r="A58" s="134" t="s">
        <v>164</v>
      </c>
      <c r="B58" s="134"/>
      <c r="C58" s="18">
        <f>H23</f>
        <v>15.112984967619052</v>
      </c>
    </row>
    <row r="59" spans="1:3" ht="27" customHeight="1">
      <c r="A59" s="133" t="s">
        <v>165</v>
      </c>
      <c r="B59" s="133"/>
      <c r="C59" s="19">
        <f>G55</f>
        <v>5.990532831567515</v>
      </c>
    </row>
    <row r="60" spans="1:3" s="7" customFormat="1" ht="27" customHeight="1">
      <c r="A60" s="122" t="s">
        <v>163</v>
      </c>
      <c r="B60" s="122"/>
      <c r="C60" s="28">
        <f>SUM(C58:C59)</f>
        <v>21.10351779918657</v>
      </c>
    </row>
  </sheetData>
  <mergeCells count="9">
    <mergeCell ref="A40:D40"/>
    <mergeCell ref="A47:A48"/>
    <mergeCell ref="A39:F39"/>
    <mergeCell ref="A55:F55"/>
    <mergeCell ref="A60:B60"/>
    <mergeCell ref="A59:B59"/>
    <mergeCell ref="A58:B58"/>
    <mergeCell ref="A43:A44"/>
    <mergeCell ref="A50:A5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921C7-88DB-43C2-8E87-CCF2A6F7B0E0}">
  <dimension ref="A1:A1"/>
  <sheetViews>
    <sheetView workbookViewId="0" topLeftCell="A31">
      <selection activeCell="Q48" sqref="Q48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5A93-BB10-42AB-885B-EB22BD353D11}">
  <dimension ref="A1:H59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38.28125" style="1" customWidth="1"/>
    <col min="3" max="3" width="21.71093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6" t="s">
        <v>111</v>
      </c>
    </row>
    <row r="2" spans="1:2" ht="19.2" customHeight="1">
      <c r="A2" s="7" t="s">
        <v>157</v>
      </c>
      <c r="B2" s="7" t="s">
        <v>110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9" customHeight="1">
      <c r="A8" s="16" t="s">
        <v>385</v>
      </c>
      <c r="B8" s="48" t="s">
        <v>651</v>
      </c>
      <c r="C8" s="16" t="s">
        <v>298</v>
      </c>
      <c r="D8" s="16">
        <v>1884</v>
      </c>
      <c r="E8" s="48" t="s">
        <v>492</v>
      </c>
      <c r="F8" s="16">
        <v>1</v>
      </c>
      <c r="G8" s="26">
        <f>'Przykładowe materiały - ceny'!E59</f>
        <v>6933.6</v>
      </c>
      <c r="H8" s="26">
        <f>(F8/D8)*G8</f>
        <v>3.680254777070064</v>
      </c>
    </row>
    <row r="9" spans="1:8" s="13" customFormat="1" ht="43.2" customHeight="1">
      <c r="A9" s="16" t="s">
        <v>466</v>
      </c>
      <c r="B9" s="48" t="s">
        <v>669</v>
      </c>
      <c r="C9" s="16" t="s">
        <v>301</v>
      </c>
      <c r="D9" s="16">
        <v>3500</v>
      </c>
      <c r="E9" s="48" t="s">
        <v>494</v>
      </c>
      <c r="F9" s="16">
        <v>2</v>
      </c>
      <c r="G9" s="26">
        <f>'Przykładowe materiały - ceny'!E168</f>
        <v>277.34400000000005</v>
      </c>
      <c r="H9" s="26">
        <f aca="true" t="shared" si="0" ref="H9:H20">(F9/D9)*G9</f>
        <v>0.15848228571428574</v>
      </c>
    </row>
    <row r="10" spans="1:8" s="13" customFormat="1" ht="38.4" customHeight="1">
      <c r="A10" s="16" t="s">
        <v>622</v>
      </c>
      <c r="B10" s="48" t="s">
        <v>670</v>
      </c>
      <c r="C10" s="16" t="s">
        <v>300</v>
      </c>
      <c r="D10" s="16">
        <v>9700</v>
      </c>
      <c r="E10" s="45" t="s">
        <v>494</v>
      </c>
      <c r="F10" s="16">
        <v>1</v>
      </c>
      <c r="G10" s="26">
        <f>'Przykładowe materiały - ceny'!E128</f>
        <v>171.07200000000003</v>
      </c>
      <c r="H10" s="26">
        <f t="shared" si="0"/>
        <v>0.01763628865979382</v>
      </c>
    </row>
    <row r="11" spans="1:8" s="13" customFormat="1" ht="36" customHeight="1">
      <c r="A11" s="16" t="s">
        <v>623</v>
      </c>
      <c r="B11" s="48" t="s">
        <v>671</v>
      </c>
      <c r="C11" s="16" t="s">
        <v>300</v>
      </c>
      <c r="D11" s="16">
        <v>9700</v>
      </c>
      <c r="E11" s="45" t="s">
        <v>494</v>
      </c>
      <c r="F11" s="16">
        <v>38</v>
      </c>
      <c r="G11" s="26">
        <f>'Przykładowe materiały - ceny'!E129</f>
        <v>165.315</v>
      </c>
      <c r="H11" s="26">
        <f t="shared" si="0"/>
        <v>0.6476257731958762</v>
      </c>
    </row>
    <row r="12" spans="1:8" s="13" customFormat="1" ht="37.8" customHeight="1">
      <c r="A12" s="16" t="s">
        <v>624</v>
      </c>
      <c r="B12" s="48" t="s">
        <v>672</v>
      </c>
      <c r="C12" s="16" t="s">
        <v>300</v>
      </c>
      <c r="D12" s="16">
        <v>9700</v>
      </c>
      <c r="E12" s="45" t="s">
        <v>494</v>
      </c>
      <c r="F12" s="16">
        <v>9</v>
      </c>
      <c r="G12" s="26">
        <f>'Przykładowe materiały - ceny'!E130</f>
        <v>165.315</v>
      </c>
      <c r="H12" s="26">
        <f t="shared" si="0"/>
        <v>0.15338505154639176</v>
      </c>
    </row>
    <row r="13" spans="1:8" s="13" customFormat="1" ht="39" customHeight="1">
      <c r="A13" s="16" t="s">
        <v>625</v>
      </c>
      <c r="B13" s="48" t="s">
        <v>673</v>
      </c>
      <c r="C13" s="16" t="s">
        <v>300</v>
      </c>
      <c r="D13" s="16">
        <v>9700</v>
      </c>
      <c r="E13" s="45" t="s">
        <v>494</v>
      </c>
      <c r="F13" s="16">
        <v>6</v>
      </c>
      <c r="G13" s="26">
        <f>'Przykładowe materiały - ceny'!E131</f>
        <v>165.315</v>
      </c>
      <c r="H13" s="26">
        <f t="shared" si="0"/>
        <v>0.10225670103092782</v>
      </c>
    </row>
    <row r="14" spans="1:8" s="13" customFormat="1" ht="38.4" customHeight="1">
      <c r="A14" s="16" t="s">
        <v>626</v>
      </c>
      <c r="B14" s="48" t="s">
        <v>674</v>
      </c>
      <c r="C14" s="16" t="s">
        <v>300</v>
      </c>
      <c r="D14" s="16">
        <v>9700</v>
      </c>
      <c r="E14" s="45" t="s">
        <v>494</v>
      </c>
      <c r="F14" s="16">
        <v>18</v>
      </c>
      <c r="G14" s="26">
        <f>'Przykładowe materiały - ceny'!E132</f>
        <v>165.315</v>
      </c>
      <c r="H14" s="26">
        <f t="shared" si="0"/>
        <v>0.3067701030927835</v>
      </c>
    </row>
    <row r="15" spans="1:8" s="13" customFormat="1" ht="38.4" customHeight="1">
      <c r="A15" s="16" t="s">
        <v>627</v>
      </c>
      <c r="B15" s="48" t="s">
        <v>675</v>
      </c>
      <c r="C15" s="16" t="s">
        <v>300</v>
      </c>
      <c r="D15" s="16">
        <v>9700</v>
      </c>
      <c r="E15" s="45" t="s">
        <v>494</v>
      </c>
      <c r="F15" s="16">
        <v>5</v>
      </c>
      <c r="G15" s="26">
        <f>'Przykładowe materiały - ceny'!E133</f>
        <v>264.504</v>
      </c>
      <c r="H15" s="26">
        <f t="shared" si="0"/>
        <v>0.1363422680412371</v>
      </c>
    </row>
    <row r="16" spans="1:8" s="13" customFormat="1" ht="42.6" customHeight="1">
      <c r="A16" s="16" t="s">
        <v>628</v>
      </c>
      <c r="B16" s="48" t="s">
        <v>676</v>
      </c>
      <c r="C16" s="16" t="s">
        <v>300</v>
      </c>
      <c r="D16" s="16">
        <v>9700</v>
      </c>
      <c r="E16" s="45" t="s">
        <v>494</v>
      </c>
      <c r="F16" s="16">
        <v>2</v>
      </c>
      <c r="G16" s="26">
        <f>'Przykładowe materiały - ceny'!E134</f>
        <v>743.9175</v>
      </c>
      <c r="H16" s="26">
        <f t="shared" si="0"/>
        <v>0.15338505154639176</v>
      </c>
    </row>
    <row r="17" spans="1:8" s="13" customFormat="1" ht="39" customHeight="1">
      <c r="A17" s="16" t="s">
        <v>629</v>
      </c>
      <c r="B17" s="48" t="s">
        <v>677</v>
      </c>
      <c r="C17" s="16" t="s">
        <v>300</v>
      </c>
      <c r="D17" s="16">
        <v>9700</v>
      </c>
      <c r="E17" s="45" t="s">
        <v>494</v>
      </c>
      <c r="F17" s="16">
        <v>1</v>
      </c>
      <c r="G17" s="26">
        <f>'Przykładowe materiały - ceny'!E135</f>
        <v>363.69300000000004</v>
      </c>
      <c r="H17" s="26">
        <f t="shared" si="0"/>
        <v>0.03749412371134021</v>
      </c>
    </row>
    <row r="18" spans="1:8" s="13" customFormat="1" ht="37.2" customHeight="1">
      <c r="A18" s="16" t="s">
        <v>630</v>
      </c>
      <c r="B18" s="48" t="s">
        <v>678</v>
      </c>
      <c r="C18" s="16" t="s">
        <v>300</v>
      </c>
      <c r="D18" s="16">
        <v>9700</v>
      </c>
      <c r="E18" s="45" t="s">
        <v>494</v>
      </c>
      <c r="F18" s="16">
        <v>12</v>
      </c>
      <c r="G18" s="26">
        <f>'Przykładowe materiały - ceny'!E136</f>
        <v>66.126</v>
      </c>
      <c r="H18" s="26">
        <f t="shared" si="0"/>
        <v>0.08180536082474227</v>
      </c>
    </row>
    <row r="19" spans="1:8" s="13" customFormat="1" ht="38.4" customHeight="1">
      <c r="A19" s="16" t="s">
        <v>631</v>
      </c>
      <c r="B19" s="48" t="s">
        <v>679</v>
      </c>
      <c r="C19" s="16" t="s">
        <v>300</v>
      </c>
      <c r="D19" s="16">
        <v>9700</v>
      </c>
      <c r="E19" s="45" t="s">
        <v>494</v>
      </c>
      <c r="F19" s="16">
        <v>2</v>
      </c>
      <c r="G19" s="26">
        <f>'Przykładowe materiały - ceny'!E137</f>
        <v>264.504</v>
      </c>
      <c r="H19" s="26">
        <f t="shared" si="0"/>
        <v>0.05453690721649485</v>
      </c>
    </row>
    <row r="20" spans="1:8" s="13" customFormat="1" ht="41.4" customHeight="1">
      <c r="A20" s="16" t="s">
        <v>632</v>
      </c>
      <c r="B20" s="48" t="s">
        <v>680</v>
      </c>
      <c r="C20" s="16" t="s">
        <v>300</v>
      </c>
      <c r="D20" s="16">
        <v>9700</v>
      </c>
      <c r="E20" s="45" t="s">
        <v>494</v>
      </c>
      <c r="F20" s="16">
        <v>2</v>
      </c>
      <c r="G20" s="26">
        <f>'Przykładowe materiały - ceny'!E138</f>
        <v>414.67800000000005</v>
      </c>
      <c r="H20" s="26">
        <f t="shared" si="0"/>
        <v>0.08550061855670105</v>
      </c>
    </row>
    <row r="21" spans="1:8" s="13" customFormat="1" ht="31.8" customHeight="1">
      <c r="A21" s="16"/>
      <c r="B21" s="16" t="s">
        <v>507</v>
      </c>
      <c r="C21" s="16" t="s">
        <v>498</v>
      </c>
      <c r="D21" s="16"/>
      <c r="E21" s="16"/>
      <c r="F21" s="16"/>
      <c r="G21" s="26"/>
      <c r="H21" s="26">
        <f>'Przykładowe mat. wspólne-ceny '!H19</f>
        <v>0.1940240342857143</v>
      </c>
    </row>
    <row r="22" spans="1:8" s="14" customFormat="1" ht="26.4" customHeight="1">
      <c r="A22" s="22" t="s">
        <v>178</v>
      </c>
      <c r="B22" s="23"/>
      <c r="C22" s="23"/>
      <c r="D22" s="23"/>
      <c r="E22" s="23"/>
      <c r="F22" s="23"/>
      <c r="G22" s="23"/>
      <c r="H22" s="36">
        <f>SUM(H8:H21)</f>
        <v>5.809499344492745</v>
      </c>
    </row>
    <row r="31" ht="15">
      <c r="A31" s="7" t="s">
        <v>159</v>
      </c>
    </row>
    <row r="32" spans="1:3" ht="18.6" customHeight="1">
      <c r="A32" s="7" t="s">
        <v>182</v>
      </c>
      <c r="B32" s="21" t="s">
        <v>180</v>
      </c>
      <c r="C32" s="21" t="s">
        <v>181</v>
      </c>
    </row>
    <row r="33" spans="1:3" ht="18.6" customHeight="1">
      <c r="A33" s="8" t="s">
        <v>160</v>
      </c>
      <c r="B33" s="9">
        <f>'Przykładowe stawki wynagrodzeń'!E12</f>
        <v>46.195639765624996</v>
      </c>
      <c r="C33" s="9">
        <f>B33/60</f>
        <v>0.7699273294270833</v>
      </c>
    </row>
    <row r="34" spans="1:3" ht="18.6" customHeight="1">
      <c r="A34" s="10" t="s">
        <v>161</v>
      </c>
      <c r="B34" s="11">
        <f>'Przykładowe stawki wynagrodzeń'!E16</f>
        <v>34.545742080208335</v>
      </c>
      <c r="C34" s="11">
        <f aca="true" t="shared" si="1" ref="C34:C35">B34/60</f>
        <v>0.5757623680034722</v>
      </c>
    </row>
    <row r="35" spans="1:3" ht="18.6" customHeight="1">
      <c r="A35" s="8" t="s">
        <v>162</v>
      </c>
      <c r="B35" s="11">
        <f>'Przykładowe stawki wynagrodzeń'!E19</f>
        <v>26.306730143750002</v>
      </c>
      <c r="C35" s="11">
        <f t="shared" si="1"/>
        <v>0.43844550239583335</v>
      </c>
    </row>
    <row r="36" spans="1:3" ht="28.2" customHeight="1">
      <c r="A36" s="10" t="s">
        <v>198</v>
      </c>
      <c r="B36" s="11">
        <f>'Przykładowe stawki wynagrodzeń'!E17</f>
        <v>43.283165344270834</v>
      </c>
      <c r="C36" s="11">
        <f>B36/60</f>
        <v>0.7213860890711806</v>
      </c>
    </row>
    <row r="37" ht="25.8" customHeight="1"/>
    <row r="38" spans="1:7" ht="21" customHeight="1">
      <c r="A38" s="130" t="s">
        <v>304</v>
      </c>
      <c r="B38" s="131"/>
      <c r="C38" s="131"/>
      <c r="D38" s="131"/>
      <c r="E38" s="131"/>
      <c r="F38" s="131"/>
      <c r="G38" s="34"/>
    </row>
    <row r="39" spans="1:7" ht="21" customHeight="1">
      <c r="A39" s="127" t="s">
        <v>285</v>
      </c>
      <c r="B39" s="127"/>
      <c r="C39" s="127"/>
      <c r="D39" s="127"/>
      <c r="E39" s="34"/>
      <c r="F39" s="34"/>
      <c r="G39" s="34"/>
    </row>
    <row r="40" spans="1:7" s="13" customFormat="1" ht="42" customHeight="1">
      <c r="A40" s="15" t="s">
        <v>197</v>
      </c>
      <c r="B40" s="15" t="s">
        <v>166</v>
      </c>
      <c r="C40" s="15" t="s">
        <v>167</v>
      </c>
      <c r="D40" s="15" t="s">
        <v>168</v>
      </c>
      <c r="E40" s="15" t="s">
        <v>169</v>
      </c>
      <c r="F40" s="15" t="s">
        <v>170</v>
      </c>
      <c r="G40" s="15" t="s">
        <v>171</v>
      </c>
    </row>
    <row r="41" spans="1:7" s="13" customFormat="1" ht="15" customHeight="1">
      <c r="A41" s="29"/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30" t="s">
        <v>177</v>
      </c>
    </row>
    <row r="42" spans="1:7" s="13" customFormat="1" ht="29.4" customHeight="1">
      <c r="A42" s="125" t="s">
        <v>284</v>
      </c>
      <c r="B42" s="25" t="str">
        <f>A34</f>
        <v>starszy technik diagnostyki laboratoryjnej</v>
      </c>
      <c r="C42" s="32">
        <v>45</v>
      </c>
      <c r="D42" s="17" t="s">
        <v>179</v>
      </c>
      <c r="E42" s="32">
        <v>10</v>
      </c>
      <c r="F42" s="27">
        <f>C34</f>
        <v>0.5757623680034722</v>
      </c>
      <c r="G42" s="27">
        <f>(E42/C42)*F42</f>
        <v>0.1279471928896605</v>
      </c>
    </row>
    <row r="43" spans="1:7" s="13" customFormat="1" ht="29.4" customHeight="1">
      <c r="A43" s="126"/>
      <c r="B43" s="25" t="str">
        <f>A35</f>
        <v>pomoc laboratoryjna</v>
      </c>
      <c r="C43" s="32">
        <v>45</v>
      </c>
      <c r="D43" s="17" t="s">
        <v>179</v>
      </c>
      <c r="E43" s="32">
        <v>10</v>
      </c>
      <c r="F43" s="27">
        <f>C35</f>
        <v>0.43844550239583335</v>
      </c>
      <c r="G43" s="27">
        <f>(E43/C43)*F43</f>
        <v>0.09743233386574074</v>
      </c>
    </row>
    <row r="44" spans="1:7" s="13" customFormat="1" ht="78" customHeight="1">
      <c r="A44" s="33" t="s">
        <v>283</v>
      </c>
      <c r="B44" s="17" t="str">
        <f>A34</f>
        <v>starszy technik diagnostyki laboratoryjnej</v>
      </c>
      <c r="C44" s="16">
        <v>150</v>
      </c>
      <c r="D44" s="17" t="s">
        <v>179</v>
      </c>
      <c r="E44" s="16">
        <v>120</v>
      </c>
      <c r="F44" s="26">
        <f>C34</f>
        <v>0.5757623680034722</v>
      </c>
      <c r="G44" s="26">
        <f>(E44/C44)*F44</f>
        <v>0.46060989440277783</v>
      </c>
    </row>
    <row r="45" spans="1:7" s="13" customFormat="1" ht="22.95" customHeight="1">
      <c r="A45" s="24" t="s">
        <v>192</v>
      </c>
      <c r="B45" s="17" t="str">
        <f>A33</f>
        <v>diagnosta laboratoryjny</v>
      </c>
      <c r="C45" s="16">
        <v>13</v>
      </c>
      <c r="D45" s="17" t="s">
        <v>179</v>
      </c>
      <c r="E45" s="16">
        <v>40</v>
      </c>
      <c r="F45" s="26">
        <f>C33</f>
        <v>0.7699273294270833</v>
      </c>
      <c r="G45" s="26">
        <f aca="true" t="shared" si="2" ref="G45:G53">(E45/C45)*F45</f>
        <v>2.3690071674679487</v>
      </c>
    </row>
    <row r="46" spans="1:7" s="13" customFormat="1" ht="22.95" customHeight="1">
      <c r="A46" s="132" t="s">
        <v>286</v>
      </c>
      <c r="B46" s="17" t="str">
        <f>A33</f>
        <v>diagnosta laboratoryjny</v>
      </c>
      <c r="C46" s="16">
        <v>45</v>
      </c>
      <c r="D46" s="17" t="s">
        <v>179</v>
      </c>
      <c r="E46" s="16">
        <v>10</v>
      </c>
      <c r="F46" s="26">
        <f>C33</f>
        <v>0.7699273294270833</v>
      </c>
      <c r="G46" s="26">
        <f t="shared" si="2"/>
        <v>0.1710949620949074</v>
      </c>
    </row>
    <row r="47" spans="1:7" s="13" customFormat="1" ht="28.2" customHeight="1">
      <c r="A47" s="126"/>
      <c r="B47" s="17" t="str">
        <f>A34</f>
        <v>starszy technik diagnostyki laboratoryjnej</v>
      </c>
      <c r="C47" s="16">
        <v>45</v>
      </c>
      <c r="D47" s="17" t="s">
        <v>179</v>
      </c>
      <c r="E47" s="16">
        <v>10</v>
      </c>
      <c r="F47" s="26">
        <f>C34</f>
        <v>0.5757623680034722</v>
      </c>
      <c r="G47" s="26">
        <f t="shared" si="2"/>
        <v>0.1279471928896605</v>
      </c>
    </row>
    <row r="48" spans="1:7" s="13" customFormat="1" ht="22.95" customHeight="1">
      <c r="A48" s="24" t="s">
        <v>287</v>
      </c>
      <c r="B48" s="17" t="str">
        <f>A33</f>
        <v>diagnosta laboratoryjny</v>
      </c>
      <c r="C48" s="16">
        <v>13</v>
      </c>
      <c r="D48" s="17" t="s">
        <v>179</v>
      </c>
      <c r="E48" s="16">
        <v>20</v>
      </c>
      <c r="F48" s="26">
        <f>C33</f>
        <v>0.7699273294270833</v>
      </c>
      <c r="G48" s="26">
        <f t="shared" si="2"/>
        <v>1.1845035837339744</v>
      </c>
    </row>
    <row r="49" spans="1:7" s="13" customFormat="1" ht="30.6" customHeight="1">
      <c r="A49" s="125" t="s">
        <v>288</v>
      </c>
      <c r="B49" s="17" t="str">
        <f>A34</f>
        <v>starszy technik diagnostyki laboratoryjnej</v>
      </c>
      <c r="C49" s="16">
        <v>45</v>
      </c>
      <c r="D49" s="17" t="s">
        <v>179</v>
      </c>
      <c r="E49" s="16">
        <v>15</v>
      </c>
      <c r="F49" s="26">
        <f>C34</f>
        <v>0.5757623680034722</v>
      </c>
      <c r="G49" s="26">
        <f t="shared" si="2"/>
        <v>0.19192078933449075</v>
      </c>
    </row>
    <row r="50" spans="1:7" s="13" customFormat="1" ht="30.6" customHeight="1">
      <c r="A50" s="126"/>
      <c r="B50" s="17" t="str">
        <f>A35</f>
        <v>pomoc laboratoryjna</v>
      </c>
      <c r="C50" s="16">
        <v>45</v>
      </c>
      <c r="D50" s="17" t="s">
        <v>179</v>
      </c>
      <c r="E50" s="16">
        <v>15</v>
      </c>
      <c r="F50" s="26">
        <f>C35</f>
        <v>0.43844550239583335</v>
      </c>
      <c r="G50" s="26">
        <f t="shared" si="2"/>
        <v>0.1461485007986111</v>
      </c>
    </row>
    <row r="51" spans="1:7" s="13" customFormat="1" ht="48" customHeight="1">
      <c r="A51" s="37" t="s">
        <v>289</v>
      </c>
      <c r="B51" s="17" t="str">
        <f>A36</f>
        <v>średnia stawka; diagnosta laboratoryjny/technik diagnostyki laboratoryjnej</v>
      </c>
      <c r="C51" s="16">
        <v>225</v>
      </c>
      <c r="D51" s="17" t="s">
        <v>179</v>
      </c>
      <c r="E51" s="16">
        <v>45</v>
      </c>
      <c r="F51" s="26">
        <f>C36</f>
        <v>0.7213860890711806</v>
      </c>
      <c r="G51" s="26">
        <f t="shared" si="2"/>
        <v>0.14427721781423614</v>
      </c>
    </row>
    <row r="52" spans="1:7" s="13" customFormat="1" ht="48.6" customHeight="1">
      <c r="A52" s="37" t="s">
        <v>302</v>
      </c>
      <c r="B52" s="17" t="str">
        <f>A36</f>
        <v>średnia stawka; diagnosta laboratoryjny/technik diagnostyki laboratoryjnej</v>
      </c>
      <c r="C52" s="16">
        <v>225</v>
      </c>
      <c r="D52" s="17" t="s">
        <v>179</v>
      </c>
      <c r="E52" s="16">
        <v>60</v>
      </c>
      <c r="F52" s="26">
        <f>C36</f>
        <v>0.7213860890711806</v>
      </c>
      <c r="G52" s="26">
        <f t="shared" si="2"/>
        <v>0.19236962375231484</v>
      </c>
    </row>
    <row r="53" spans="1:7" s="13" customFormat="1" ht="63.6" customHeight="1">
      <c r="A53" s="37" t="s">
        <v>303</v>
      </c>
      <c r="B53" s="17" t="str">
        <f>A36</f>
        <v>średnia stawka; diagnosta laboratoryjny/technik diagnostyki laboratoryjnej</v>
      </c>
      <c r="C53" s="16">
        <v>225</v>
      </c>
      <c r="D53" s="17" t="s">
        <v>179</v>
      </c>
      <c r="E53" s="16">
        <v>25</v>
      </c>
      <c r="F53" s="26">
        <f>C36</f>
        <v>0.7213860890711806</v>
      </c>
      <c r="G53" s="26">
        <f t="shared" si="2"/>
        <v>0.08015400989679784</v>
      </c>
    </row>
    <row r="54" spans="1:7" s="14" customFormat="1" ht="27.6" customHeight="1">
      <c r="A54" s="128" t="s">
        <v>178</v>
      </c>
      <c r="B54" s="129"/>
      <c r="C54" s="129"/>
      <c r="D54" s="129"/>
      <c r="E54" s="129"/>
      <c r="F54" s="129"/>
      <c r="G54" s="35">
        <f>SUM(G42:G53)</f>
        <v>5.29341246894112</v>
      </c>
    </row>
    <row r="57" spans="1:3" ht="27" customHeight="1">
      <c r="A57" s="134" t="s">
        <v>164</v>
      </c>
      <c r="B57" s="134"/>
      <c r="C57" s="18">
        <f>H22</f>
        <v>5.809499344492745</v>
      </c>
    </row>
    <row r="58" spans="1:3" ht="27" customHeight="1">
      <c r="A58" s="133" t="s">
        <v>165</v>
      </c>
      <c r="B58" s="133"/>
      <c r="C58" s="19">
        <f>G54</f>
        <v>5.29341246894112</v>
      </c>
    </row>
    <row r="59" spans="1:3" s="7" customFormat="1" ht="27" customHeight="1">
      <c r="A59" s="122" t="s">
        <v>163</v>
      </c>
      <c r="B59" s="122"/>
      <c r="C59" s="28">
        <f>SUM(C57:C58)</f>
        <v>11.102911813433865</v>
      </c>
    </row>
  </sheetData>
  <mergeCells count="9">
    <mergeCell ref="A39:D39"/>
    <mergeCell ref="A46:A47"/>
    <mergeCell ref="A38:F38"/>
    <mergeCell ref="A54:F54"/>
    <mergeCell ref="A59:B59"/>
    <mergeCell ref="A58:B58"/>
    <mergeCell ref="A57:B57"/>
    <mergeCell ref="A42:A43"/>
    <mergeCell ref="A49:A50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B05B6-C0F3-4FC3-8C0A-88B2D0443B07}">
  <dimension ref="A1:I68"/>
  <sheetViews>
    <sheetView workbookViewId="0" topLeftCell="A1">
      <selection activeCell="B10" sqref="B10"/>
    </sheetView>
  </sheetViews>
  <sheetFormatPr defaultColWidth="9.140625" defaultRowHeight="15"/>
  <cols>
    <col min="1" max="1" width="41.28125" style="1" customWidth="1"/>
    <col min="2" max="2" width="37.57421875" style="1" customWidth="1"/>
    <col min="3" max="3" width="19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6" t="s">
        <v>113</v>
      </c>
    </row>
    <row r="2" spans="1:2" ht="19.2" customHeight="1">
      <c r="A2" s="7" t="s">
        <v>157</v>
      </c>
      <c r="B2" s="7" t="s">
        <v>112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361</v>
      </c>
      <c r="B8" s="50" t="s">
        <v>768</v>
      </c>
      <c r="C8" s="16" t="s">
        <v>298</v>
      </c>
      <c r="D8" s="16">
        <v>550</v>
      </c>
      <c r="E8" s="50" t="s">
        <v>492</v>
      </c>
      <c r="F8" s="16">
        <v>1</v>
      </c>
      <c r="G8" s="26">
        <f>'Przykładowe materiały - ceny'!E35</f>
        <v>6846.703448275863</v>
      </c>
      <c r="H8" s="26">
        <f>(F8/D8)*G8</f>
        <v>12.448551724137932</v>
      </c>
    </row>
    <row r="9" spans="1:8" s="13" customFormat="1" ht="42" customHeight="1">
      <c r="A9" s="16" t="s">
        <v>450</v>
      </c>
      <c r="B9" s="50" t="s">
        <v>772</v>
      </c>
      <c r="C9" s="16" t="s">
        <v>301</v>
      </c>
      <c r="D9" s="16">
        <v>550</v>
      </c>
      <c r="E9" s="50" t="s">
        <v>494</v>
      </c>
      <c r="F9" s="16">
        <v>2</v>
      </c>
      <c r="G9" s="26">
        <f>'Przykładowe materiały - ceny'!E152</f>
        <v>343.8449</v>
      </c>
      <c r="H9" s="26">
        <f aca="true" t="shared" si="0" ref="H9:H31">(F9/D9)*G9</f>
        <v>1.250345090909091</v>
      </c>
    </row>
    <row r="10" spans="1:8" s="13" customFormat="1" ht="62.4" customHeight="1">
      <c r="A10" s="16" t="s">
        <v>404</v>
      </c>
      <c r="B10" s="50" t="s">
        <v>758</v>
      </c>
      <c r="C10" s="16" t="s">
        <v>299</v>
      </c>
      <c r="D10" s="16">
        <v>23000</v>
      </c>
      <c r="E10" s="48" t="s">
        <v>494</v>
      </c>
      <c r="F10" s="16">
        <v>18</v>
      </c>
      <c r="G10" s="26">
        <f>'Przykładowe materiały - ceny'!E75</f>
        <v>2478.6</v>
      </c>
      <c r="H10" s="26">
        <f t="shared" si="0"/>
        <v>1.9397739130434783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18.04155061987622</v>
      </c>
    </row>
    <row r="40" ht="15">
      <c r="A40" s="7" t="s">
        <v>159</v>
      </c>
    </row>
    <row r="41" spans="1:3" ht="18.6" customHeight="1">
      <c r="A41" s="7" t="s">
        <v>182</v>
      </c>
      <c r="B41" s="21" t="s">
        <v>180</v>
      </c>
      <c r="C41" s="21" t="s">
        <v>181</v>
      </c>
    </row>
    <row r="42" spans="1:3" ht="18.6" customHeight="1">
      <c r="A42" s="8" t="s">
        <v>160</v>
      </c>
      <c r="B42" s="9">
        <f>'Przykładowe stawki wynagrodzeń'!E12</f>
        <v>46.195639765624996</v>
      </c>
      <c r="C42" s="9">
        <f>B42/60</f>
        <v>0.7699273294270833</v>
      </c>
    </row>
    <row r="43" spans="1:3" ht="18.6" customHeight="1">
      <c r="A43" s="10" t="s">
        <v>161</v>
      </c>
      <c r="B43" s="11">
        <f>'Przykładowe stawki wynagrodzeń'!E16</f>
        <v>34.545742080208335</v>
      </c>
      <c r="C43" s="11">
        <f aca="true" t="shared" si="1" ref="C43:C44">B43/60</f>
        <v>0.5757623680034722</v>
      </c>
    </row>
    <row r="44" spans="1:3" ht="18.6" customHeight="1">
      <c r="A44" s="8" t="s">
        <v>162</v>
      </c>
      <c r="B44" s="11">
        <f>'Przykładowe stawki wynagrodzeń'!E19</f>
        <v>26.306730143750002</v>
      </c>
      <c r="C44" s="11">
        <f t="shared" si="1"/>
        <v>0.43844550239583335</v>
      </c>
    </row>
    <row r="45" spans="1:3" ht="28.2" customHeight="1">
      <c r="A45" s="10" t="s">
        <v>198</v>
      </c>
      <c r="B45" s="11">
        <f>'Przykładowe stawki wynagrodzeń'!E17</f>
        <v>43.283165344270834</v>
      </c>
      <c r="C45" s="11">
        <f>B45/60</f>
        <v>0.7213860890711806</v>
      </c>
    </row>
    <row r="46" ht="25.8" customHeight="1"/>
    <row r="47" spans="1:7" ht="21" customHeight="1">
      <c r="A47" s="130" t="s">
        <v>317</v>
      </c>
      <c r="B47" s="131"/>
      <c r="C47" s="131"/>
      <c r="D47" s="131"/>
      <c r="E47" s="131"/>
      <c r="F47" s="131"/>
      <c r="G47" s="34"/>
    </row>
    <row r="48" spans="1:7" ht="21" customHeight="1">
      <c r="A48" s="127" t="s">
        <v>318</v>
      </c>
      <c r="B48" s="127"/>
      <c r="C48" s="127"/>
      <c r="D48" s="127"/>
      <c r="E48" s="34"/>
      <c r="F48" s="34"/>
      <c r="G48" s="34"/>
    </row>
    <row r="49" spans="1:7" s="13" customFormat="1" ht="42" customHeight="1">
      <c r="A49" s="15" t="s">
        <v>197</v>
      </c>
      <c r="B49" s="15" t="s">
        <v>166</v>
      </c>
      <c r="C49" s="15" t="s">
        <v>167</v>
      </c>
      <c r="D49" s="15" t="s">
        <v>168</v>
      </c>
      <c r="E49" s="15" t="s">
        <v>169</v>
      </c>
      <c r="F49" s="15" t="s">
        <v>170</v>
      </c>
      <c r="G49" s="15" t="s">
        <v>171</v>
      </c>
    </row>
    <row r="50" spans="1:7" s="13" customFormat="1" ht="15" customHeight="1">
      <c r="A50" s="29"/>
      <c r="B50" s="5" t="s">
        <v>172</v>
      </c>
      <c r="C50" s="5" t="s">
        <v>173</v>
      </c>
      <c r="D50" s="5" t="s">
        <v>174</v>
      </c>
      <c r="E50" s="5" t="s">
        <v>175</v>
      </c>
      <c r="F50" s="5" t="s">
        <v>176</v>
      </c>
      <c r="G50" s="30" t="s">
        <v>177</v>
      </c>
    </row>
    <row r="51" spans="1:7" s="13" customFormat="1" ht="29.4" customHeight="1">
      <c r="A51" s="125" t="s">
        <v>284</v>
      </c>
      <c r="B51" s="25" t="str">
        <f>A43</f>
        <v>starszy technik diagnostyki laboratoryjnej</v>
      </c>
      <c r="C51" s="32">
        <v>165</v>
      </c>
      <c r="D51" s="17" t="s">
        <v>179</v>
      </c>
      <c r="E51" s="32">
        <v>20</v>
      </c>
      <c r="F51" s="27">
        <f>C43</f>
        <v>0.5757623680034722</v>
      </c>
      <c r="G51" s="27">
        <f>(E51/C51)*F51</f>
        <v>0.06978937793981482</v>
      </c>
    </row>
    <row r="52" spans="1:7" s="13" customFormat="1" ht="29.4" customHeight="1">
      <c r="A52" s="126"/>
      <c r="B52" s="25" t="str">
        <f>A44</f>
        <v>pomoc laboratoryjna</v>
      </c>
      <c r="C52" s="32">
        <v>165</v>
      </c>
      <c r="D52" s="17" t="s">
        <v>179</v>
      </c>
      <c r="E52" s="32">
        <v>20</v>
      </c>
      <c r="F52" s="27">
        <f>C44</f>
        <v>0.43844550239583335</v>
      </c>
      <c r="G52" s="27">
        <f>(E52/C52)*F52</f>
        <v>0.05314490938131314</v>
      </c>
    </row>
    <row r="53" spans="1:7" s="13" customFormat="1" ht="78" customHeight="1">
      <c r="A53" s="31" t="s">
        <v>283</v>
      </c>
      <c r="B53" s="17" t="str">
        <f>A43</f>
        <v>starszy technik diagnostyki laboratoryjnej</v>
      </c>
      <c r="C53" s="16">
        <v>150</v>
      </c>
      <c r="D53" s="17" t="s">
        <v>179</v>
      </c>
      <c r="E53" s="16">
        <v>120</v>
      </c>
      <c r="F53" s="26">
        <f>C43</f>
        <v>0.5757623680034722</v>
      </c>
      <c r="G53" s="26">
        <f>(E53/C53)*F53</f>
        <v>0.46060989440277783</v>
      </c>
    </row>
    <row r="54" spans="1:7" s="13" customFormat="1" ht="22.95" customHeight="1">
      <c r="A54" s="24" t="s">
        <v>192</v>
      </c>
      <c r="B54" s="17" t="str">
        <f>A42</f>
        <v>diagnosta laboratoryjny</v>
      </c>
      <c r="C54" s="16">
        <v>33</v>
      </c>
      <c r="D54" s="17" t="s">
        <v>179</v>
      </c>
      <c r="E54" s="16">
        <v>85</v>
      </c>
      <c r="F54" s="26">
        <f>C42</f>
        <v>0.7699273294270833</v>
      </c>
      <c r="G54" s="26">
        <f aca="true" t="shared" si="2" ref="G54:G62">(E54/C54)*F54</f>
        <v>1.9831461515546085</v>
      </c>
    </row>
    <row r="55" spans="1:7" s="13" customFormat="1" ht="22.95" customHeight="1">
      <c r="A55" s="132" t="s">
        <v>286</v>
      </c>
      <c r="B55" s="17" t="str">
        <f>A42</f>
        <v>diagnosta laboratoryjny</v>
      </c>
      <c r="C55" s="16">
        <v>165</v>
      </c>
      <c r="D55" s="17" t="s">
        <v>179</v>
      </c>
      <c r="E55" s="16">
        <v>40</v>
      </c>
      <c r="F55" s="26">
        <f>C42</f>
        <v>0.7699273294270833</v>
      </c>
      <c r="G55" s="26">
        <f t="shared" si="2"/>
        <v>0.18664904955808082</v>
      </c>
    </row>
    <row r="56" spans="1:7" s="13" customFormat="1" ht="28.2" customHeight="1">
      <c r="A56" s="126"/>
      <c r="B56" s="17" t="str">
        <f>A43</f>
        <v>starszy technik diagnostyki laboratoryjnej</v>
      </c>
      <c r="C56" s="16">
        <v>165</v>
      </c>
      <c r="D56" s="17" t="s">
        <v>179</v>
      </c>
      <c r="E56" s="16">
        <v>40</v>
      </c>
      <c r="F56" s="26">
        <f>C43</f>
        <v>0.5757623680034722</v>
      </c>
      <c r="G56" s="26">
        <f t="shared" si="2"/>
        <v>0.13957875587962965</v>
      </c>
    </row>
    <row r="57" spans="1:7" s="13" customFormat="1" ht="22.95" customHeight="1">
      <c r="A57" s="24" t="s">
        <v>287</v>
      </c>
      <c r="B57" s="17" t="str">
        <f>A42</f>
        <v>diagnosta laboratoryjny</v>
      </c>
      <c r="C57" s="16">
        <v>33</v>
      </c>
      <c r="D57" s="17" t="s">
        <v>179</v>
      </c>
      <c r="E57" s="16">
        <v>65</v>
      </c>
      <c r="F57" s="26">
        <f>C42</f>
        <v>0.7699273294270833</v>
      </c>
      <c r="G57" s="26">
        <f t="shared" si="2"/>
        <v>1.5165235276594065</v>
      </c>
    </row>
    <row r="58" spans="1:7" s="13" customFormat="1" ht="30.6" customHeight="1">
      <c r="A58" s="125" t="s">
        <v>288</v>
      </c>
      <c r="B58" s="17" t="str">
        <f>A43</f>
        <v>starszy technik diagnostyki laboratoryjnej</v>
      </c>
      <c r="C58" s="16">
        <v>165</v>
      </c>
      <c r="D58" s="17" t="s">
        <v>179</v>
      </c>
      <c r="E58" s="16">
        <v>30</v>
      </c>
      <c r="F58" s="26">
        <f>C43</f>
        <v>0.5757623680034722</v>
      </c>
      <c r="G58" s="26">
        <f t="shared" si="2"/>
        <v>0.10468406690972223</v>
      </c>
    </row>
    <row r="59" spans="1:9" s="13" customFormat="1" ht="30.6" customHeight="1">
      <c r="A59" s="126"/>
      <c r="B59" s="17" t="str">
        <f>A44</f>
        <v>pomoc laboratoryjna</v>
      </c>
      <c r="C59" s="16">
        <v>165</v>
      </c>
      <c r="D59" s="17" t="s">
        <v>179</v>
      </c>
      <c r="E59" s="16">
        <v>30</v>
      </c>
      <c r="F59" s="26">
        <f>C44</f>
        <v>0.43844550239583335</v>
      </c>
      <c r="G59" s="26">
        <f t="shared" si="2"/>
        <v>0.0797173640719697</v>
      </c>
      <c r="I59" s="38"/>
    </row>
    <row r="60" spans="1:9" s="13" customFormat="1" ht="55.2" customHeight="1">
      <c r="A60" s="37" t="s">
        <v>308</v>
      </c>
      <c r="B60" s="17" t="str">
        <f>A45</f>
        <v>średnia stawka; diagnosta laboratoryjny/technik diagnostyki laboratoryjnej</v>
      </c>
      <c r="C60" s="16">
        <v>825</v>
      </c>
      <c r="D60" s="17" t="s">
        <v>179</v>
      </c>
      <c r="E60" s="16">
        <v>125</v>
      </c>
      <c r="F60" s="26">
        <f>C45</f>
        <v>0.7213860890711806</v>
      </c>
      <c r="G60" s="26">
        <f t="shared" si="2"/>
        <v>0.10930092258654252</v>
      </c>
      <c r="I60" s="39"/>
    </row>
    <row r="61" spans="1:9" s="13" customFormat="1" ht="48.6" customHeight="1">
      <c r="A61" s="37" t="s">
        <v>319</v>
      </c>
      <c r="B61" s="17" t="str">
        <f>A45</f>
        <v>średnia stawka; diagnosta laboratoryjny/technik diagnostyki laboratoryjnej</v>
      </c>
      <c r="C61" s="16">
        <v>825</v>
      </c>
      <c r="D61" s="17" t="s">
        <v>179</v>
      </c>
      <c r="E61" s="16">
        <v>60</v>
      </c>
      <c r="F61" s="26">
        <f>C45</f>
        <v>0.7213860890711806</v>
      </c>
      <c r="G61" s="26">
        <f t="shared" si="2"/>
        <v>0.05246444284154041</v>
      </c>
      <c r="I61" s="39"/>
    </row>
    <row r="62" spans="1:9" s="13" customFormat="1" ht="55.8" customHeight="1">
      <c r="A62" s="37" t="s">
        <v>311</v>
      </c>
      <c r="B62" s="17" t="str">
        <f>A45</f>
        <v>średnia stawka; diagnosta laboratoryjny/technik diagnostyki laboratoryjnej</v>
      </c>
      <c r="C62" s="16">
        <v>825</v>
      </c>
      <c r="D62" s="17" t="s">
        <v>179</v>
      </c>
      <c r="E62" s="16">
        <v>25</v>
      </c>
      <c r="F62" s="26">
        <f>C45</f>
        <v>0.7213860890711806</v>
      </c>
      <c r="G62" s="26">
        <f t="shared" si="2"/>
        <v>0.021860184517308503</v>
      </c>
      <c r="I62" s="39"/>
    </row>
    <row r="63" spans="1:7" s="14" customFormat="1" ht="27.6" customHeight="1">
      <c r="A63" s="128" t="s">
        <v>178</v>
      </c>
      <c r="B63" s="129"/>
      <c r="C63" s="129"/>
      <c r="D63" s="129"/>
      <c r="E63" s="129"/>
      <c r="F63" s="129"/>
      <c r="G63" s="35">
        <f>SUM(G51:G62)</f>
        <v>4.777468647302714</v>
      </c>
    </row>
    <row r="66" spans="1:3" ht="27" customHeight="1">
      <c r="A66" s="134" t="s">
        <v>164</v>
      </c>
      <c r="B66" s="134"/>
      <c r="C66" s="18">
        <f>H33</f>
        <v>18.04155061987622</v>
      </c>
    </row>
    <row r="67" spans="1:3" ht="27" customHeight="1">
      <c r="A67" s="133" t="s">
        <v>165</v>
      </c>
      <c r="B67" s="133"/>
      <c r="C67" s="19">
        <f>G63</f>
        <v>4.777468647302714</v>
      </c>
    </row>
    <row r="68" spans="1:3" s="7" customFormat="1" ht="27" customHeight="1">
      <c r="A68" s="122" t="s">
        <v>163</v>
      </c>
      <c r="B68" s="122"/>
      <c r="C68" s="28">
        <f>SUM(C66:C67)</f>
        <v>22.819019267178934</v>
      </c>
    </row>
  </sheetData>
  <mergeCells count="9">
    <mergeCell ref="A47:F47"/>
    <mergeCell ref="A48:D48"/>
    <mergeCell ref="A55:A56"/>
    <mergeCell ref="A63:F63"/>
    <mergeCell ref="A68:B68"/>
    <mergeCell ref="A67:B67"/>
    <mergeCell ref="A66:B66"/>
    <mergeCell ref="A51:A52"/>
    <mergeCell ref="A58:A59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96A57-4DCF-4453-A153-FB977663C873}">
  <dimension ref="A1:I71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37.7109375" style="1" customWidth="1"/>
    <col min="3" max="3" width="19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0" width="8.8515625" style="1" customWidth="1"/>
    <col min="11" max="11" width="12.7109375" style="1" bestFit="1" customWidth="1"/>
    <col min="12" max="16384" width="8.8515625" style="1" customWidth="1"/>
  </cols>
  <sheetData>
    <row r="1" spans="1:2" ht="19.2" customHeight="1">
      <c r="A1" s="7" t="s">
        <v>156</v>
      </c>
      <c r="B1" s="6" t="s">
        <v>115</v>
      </c>
    </row>
    <row r="2" spans="1:2" ht="19.2" customHeight="1">
      <c r="A2" s="7" t="s">
        <v>157</v>
      </c>
      <c r="B2" s="7" t="s">
        <v>114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362</v>
      </c>
      <c r="B8" s="48" t="s">
        <v>731</v>
      </c>
      <c r="C8" s="16" t="s">
        <v>298</v>
      </c>
      <c r="D8" s="16">
        <v>1000</v>
      </c>
      <c r="E8" s="48" t="s">
        <v>492</v>
      </c>
      <c r="F8" s="16">
        <v>1</v>
      </c>
      <c r="G8" s="26">
        <f>'Przykładowe materiały - ceny'!E36</f>
        <v>20575.670103092783</v>
      </c>
      <c r="H8" s="26">
        <f>(F8/D8)*G8</f>
        <v>20.575670103092783</v>
      </c>
    </row>
    <row r="9" spans="1:8" s="13" customFormat="1" ht="42" customHeight="1">
      <c r="A9" s="16" t="s">
        <v>447</v>
      </c>
      <c r="B9" s="48" t="s">
        <v>732</v>
      </c>
      <c r="C9" s="16" t="s">
        <v>301</v>
      </c>
      <c r="D9" s="16">
        <v>1000</v>
      </c>
      <c r="E9" s="48" t="s">
        <v>494</v>
      </c>
      <c r="F9" s="16">
        <v>2</v>
      </c>
      <c r="G9" s="26">
        <f>'Przykładowe materiały - ceny'!E149</f>
        <v>397.1268</v>
      </c>
      <c r="H9" s="26">
        <f aca="true" t="shared" si="0" ref="H9:H31">(F9/D9)*G9</f>
        <v>0.7942536</v>
      </c>
    </row>
    <row r="10" spans="1:8" s="13" customFormat="1" ht="41.4" customHeight="1">
      <c r="A10" s="16" t="s">
        <v>403</v>
      </c>
      <c r="B10" s="48" t="s">
        <v>733</v>
      </c>
      <c r="C10" s="16" t="s">
        <v>299</v>
      </c>
      <c r="D10" s="16">
        <v>1000</v>
      </c>
      <c r="E10" s="48" t="s">
        <v>494</v>
      </c>
      <c r="F10" s="16">
        <v>2</v>
      </c>
      <c r="G10" s="26">
        <f>'Przykładowe materiały - ceny'!E74</f>
        <v>385.56</v>
      </c>
      <c r="H10" s="26">
        <f t="shared" si="0"/>
        <v>0.77112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24.543923594878496</v>
      </c>
    </row>
    <row r="43" ht="15">
      <c r="A43" s="7" t="s">
        <v>159</v>
      </c>
    </row>
    <row r="44" spans="1:3" ht="18.6" customHeight="1">
      <c r="A44" s="7" t="s">
        <v>182</v>
      </c>
      <c r="B44" s="21" t="s">
        <v>180</v>
      </c>
      <c r="C44" s="21" t="s">
        <v>181</v>
      </c>
    </row>
    <row r="45" spans="1:3" ht="18.6" customHeight="1">
      <c r="A45" s="8" t="s">
        <v>160</v>
      </c>
      <c r="B45" s="9">
        <f>'Przykładowe stawki wynagrodzeń'!E12</f>
        <v>46.195639765624996</v>
      </c>
      <c r="C45" s="9">
        <f>B45/60</f>
        <v>0.7699273294270833</v>
      </c>
    </row>
    <row r="46" spans="1:3" ht="18.6" customHeight="1">
      <c r="A46" s="10" t="s">
        <v>161</v>
      </c>
      <c r="B46" s="11">
        <f>'Przykładowe stawki wynagrodzeń'!E16</f>
        <v>34.545742080208335</v>
      </c>
      <c r="C46" s="11">
        <f aca="true" t="shared" si="1" ref="C46:C47">B46/60</f>
        <v>0.5757623680034722</v>
      </c>
    </row>
    <row r="47" spans="1:3" ht="18.6" customHeight="1">
      <c r="A47" s="8" t="s">
        <v>162</v>
      </c>
      <c r="B47" s="11">
        <f>'Przykładowe stawki wynagrodzeń'!E19</f>
        <v>26.306730143750002</v>
      </c>
      <c r="C47" s="11">
        <f t="shared" si="1"/>
        <v>0.43844550239583335</v>
      </c>
    </row>
    <row r="48" spans="1:3" ht="28.2" customHeight="1">
      <c r="A48" s="10" t="s">
        <v>198</v>
      </c>
      <c r="B48" s="11">
        <f>'Przykładowe stawki wynagrodzeń'!E17</f>
        <v>43.283165344270834</v>
      </c>
      <c r="C48" s="11">
        <f>B48/60</f>
        <v>0.7213860890711806</v>
      </c>
    </row>
    <row r="49" ht="25.8" customHeight="1"/>
    <row r="50" spans="1:7" ht="21" customHeight="1">
      <c r="A50" s="130" t="s">
        <v>317</v>
      </c>
      <c r="B50" s="131"/>
      <c r="C50" s="131"/>
      <c r="D50" s="131"/>
      <c r="E50" s="131"/>
      <c r="F50" s="131"/>
      <c r="G50" s="34"/>
    </row>
    <row r="51" spans="1:7" ht="21" customHeight="1">
      <c r="A51" s="127" t="s">
        <v>318</v>
      </c>
      <c r="B51" s="127"/>
      <c r="C51" s="127"/>
      <c r="D51" s="127"/>
      <c r="E51" s="34"/>
      <c r="F51" s="34"/>
      <c r="G51" s="34"/>
    </row>
    <row r="52" spans="1:7" s="13" customFormat="1" ht="42" customHeight="1">
      <c r="A52" s="15" t="s">
        <v>197</v>
      </c>
      <c r="B52" s="15" t="s">
        <v>166</v>
      </c>
      <c r="C52" s="15" t="s">
        <v>167</v>
      </c>
      <c r="D52" s="15" t="s">
        <v>168</v>
      </c>
      <c r="E52" s="15" t="s">
        <v>169</v>
      </c>
      <c r="F52" s="15" t="s">
        <v>170</v>
      </c>
      <c r="G52" s="15" t="s">
        <v>171</v>
      </c>
    </row>
    <row r="53" spans="1:7" s="13" customFormat="1" ht="15" customHeight="1">
      <c r="A53" s="29"/>
      <c r="B53" s="5" t="s">
        <v>172</v>
      </c>
      <c r="C53" s="5" t="s">
        <v>173</v>
      </c>
      <c r="D53" s="5" t="s">
        <v>174</v>
      </c>
      <c r="E53" s="5" t="s">
        <v>175</v>
      </c>
      <c r="F53" s="5" t="s">
        <v>176</v>
      </c>
      <c r="G53" s="30" t="s">
        <v>177</v>
      </c>
    </row>
    <row r="54" spans="1:7" s="13" customFormat="1" ht="29.4" customHeight="1">
      <c r="A54" s="125" t="s">
        <v>284</v>
      </c>
      <c r="B54" s="25" t="str">
        <f>A46</f>
        <v>starszy technik diagnostyki laboratoryjnej</v>
      </c>
      <c r="C54" s="32">
        <v>165</v>
      </c>
      <c r="D54" s="17" t="s">
        <v>179</v>
      </c>
      <c r="E54" s="32">
        <v>20</v>
      </c>
      <c r="F54" s="27">
        <f>C46</f>
        <v>0.5757623680034722</v>
      </c>
      <c r="G54" s="27">
        <f>(E54/C54)*F54</f>
        <v>0.06978937793981482</v>
      </c>
    </row>
    <row r="55" spans="1:7" s="13" customFormat="1" ht="29.4" customHeight="1">
      <c r="A55" s="126"/>
      <c r="B55" s="25" t="str">
        <f>A47</f>
        <v>pomoc laboratoryjna</v>
      </c>
      <c r="C55" s="32">
        <v>165</v>
      </c>
      <c r="D55" s="17" t="s">
        <v>179</v>
      </c>
      <c r="E55" s="32">
        <v>20</v>
      </c>
      <c r="F55" s="27">
        <f>C47</f>
        <v>0.43844550239583335</v>
      </c>
      <c r="G55" s="27">
        <f>(E55/C55)*F55</f>
        <v>0.05314490938131314</v>
      </c>
    </row>
    <row r="56" spans="1:7" s="13" customFormat="1" ht="78" customHeight="1">
      <c r="A56" s="31" t="s">
        <v>283</v>
      </c>
      <c r="B56" s="17" t="str">
        <f>A46</f>
        <v>starszy technik diagnostyki laboratoryjnej</v>
      </c>
      <c r="C56" s="16">
        <v>150</v>
      </c>
      <c r="D56" s="17" t="s">
        <v>179</v>
      </c>
      <c r="E56" s="16">
        <v>120</v>
      </c>
      <c r="F56" s="26">
        <f>C46</f>
        <v>0.5757623680034722</v>
      </c>
      <c r="G56" s="26">
        <f>(E56/C56)*F56</f>
        <v>0.46060989440277783</v>
      </c>
    </row>
    <row r="57" spans="1:7" s="13" customFormat="1" ht="22.95" customHeight="1">
      <c r="A57" s="24" t="s">
        <v>192</v>
      </c>
      <c r="B57" s="17" t="str">
        <f>A45</f>
        <v>diagnosta laboratoryjny</v>
      </c>
      <c r="C57" s="16">
        <v>33</v>
      </c>
      <c r="D57" s="17" t="s">
        <v>179</v>
      </c>
      <c r="E57" s="16">
        <v>85</v>
      </c>
      <c r="F57" s="26">
        <f>C45</f>
        <v>0.7699273294270833</v>
      </c>
      <c r="G57" s="26">
        <f aca="true" t="shared" si="2" ref="G57:G65">(E57/C57)*F57</f>
        <v>1.9831461515546085</v>
      </c>
    </row>
    <row r="58" spans="1:7" s="13" customFormat="1" ht="22.95" customHeight="1">
      <c r="A58" s="132" t="s">
        <v>286</v>
      </c>
      <c r="B58" s="17" t="str">
        <f>A45</f>
        <v>diagnosta laboratoryjny</v>
      </c>
      <c r="C58" s="16">
        <v>165</v>
      </c>
      <c r="D58" s="17" t="s">
        <v>179</v>
      </c>
      <c r="E58" s="16">
        <v>40</v>
      </c>
      <c r="F58" s="26">
        <f>C45</f>
        <v>0.7699273294270833</v>
      </c>
      <c r="G58" s="26">
        <f t="shared" si="2"/>
        <v>0.18664904955808082</v>
      </c>
    </row>
    <row r="59" spans="1:7" s="13" customFormat="1" ht="28.2" customHeight="1">
      <c r="A59" s="126"/>
      <c r="B59" s="17" t="str">
        <f>A46</f>
        <v>starszy technik diagnostyki laboratoryjnej</v>
      </c>
      <c r="C59" s="16">
        <v>165</v>
      </c>
      <c r="D59" s="17" t="s">
        <v>179</v>
      </c>
      <c r="E59" s="16">
        <v>40</v>
      </c>
      <c r="F59" s="26">
        <f>C46</f>
        <v>0.5757623680034722</v>
      </c>
      <c r="G59" s="26">
        <f t="shared" si="2"/>
        <v>0.13957875587962965</v>
      </c>
    </row>
    <row r="60" spans="1:7" s="13" customFormat="1" ht="22.95" customHeight="1">
      <c r="A60" s="24" t="s">
        <v>287</v>
      </c>
      <c r="B60" s="17" t="str">
        <f>A45</f>
        <v>diagnosta laboratoryjny</v>
      </c>
      <c r="C60" s="16">
        <v>33</v>
      </c>
      <c r="D60" s="17" t="s">
        <v>179</v>
      </c>
      <c r="E60" s="16">
        <v>65</v>
      </c>
      <c r="F60" s="26">
        <f>C45</f>
        <v>0.7699273294270833</v>
      </c>
      <c r="G60" s="26">
        <f t="shared" si="2"/>
        <v>1.5165235276594065</v>
      </c>
    </row>
    <row r="61" spans="1:7" s="13" customFormat="1" ht="30.6" customHeight="1">
      <c r="A61" s="125" t="s">
        <v>288</v>
      </c>
      <c r="B61" s="17" t="str">
        <f>A46</f>
        <v>starszy technik diagnostyki laboratoryjnej</v>
      </c>
      <c r="C61" s="16">
        <v>165</v>
      </c>
      <c r="D61" s="17" t="s">
        <v>179</v>
      </c>
      <c r="E61" s="16">
        <v>30</v>
      </c>
      <c r="F61" s="26">
        <f>C46</f>
        <v>0.5757623680034722</v>
      </c>
      <c r="G61" s="26">
        <f t="shared" si="2"/>
        <v>0.10468406690972223</v>
      </c>
    </row>
    <row r="62" spans="1:9" s="13" customFormat="1" ht="30.6" customHeight="1">
      <c r="A62" s="126"/>
      <c r="B62" s="17" t="str">
        <f>A47</f>
        <v>pomoc laboratoryjna</v>
      </c>
      <c r="C62" s="16">
        <v>165</v>
      </c>
      <c r="D62" s="17" t="s">
        <v>179</v>
      </c>
      <c r="E62" s="16">
        <v>30</v>
      </c>
      <c r="F62" s="26">
        <f>C47</f>
        <v>0.43844550239583335</v>
      </c>
      <c r="G62" s="26">
        <f t="shared" si="2"/>
        <v>0.0797173640719697</v>
      </c>
      <c r="I62" s="38"/>
    </row>
    <row r="63" spans="1:9" s="13" customFormat="1" ht="55.2" customHeight="1">
      <c r="A63" s="37" t="s">
        <v>308</v>
      </c>
      <c r="B63" s="17" t="str">
        <f>A48</f>
        <v>średnia stawka; diagnosta laboratoryjny/technik diagnostyki laboratoryjnej</v>
      </c>
      <c r="C63" s="16">
        <v>825</v>
      </c>
      <c r="D63" s="17" t="s">
        <v>179</v>
      </c>
      <c r="E63" s="16">
        <v>125</v>
      </c>
      <c r="F63" s="26">
        <f>C48</f>
        <v>0.7213860890711806</v>
      </c>
      <c r="G63" s="26">
        <f t="shared" si="2"/>
        <v>0.10930092258654252</v>
      </c>
      <c r="I63" s="39"/>
    </row>
    <row r="64" spans="1:9" s="13" customFormat="1" ht="48.6" customHeight="1">
      <c r="A64" s="37" t="s">
        <v>319</v>
      </c>
      <c r="B64" s="17" t="str">
        <f>A48</f>
        <v>średnia stawka; diagnosta laboratoryjny/technik diagnostyki laboratoryjnej</v>
      </c>
      <c r="C64" s="16">
        <v>825</v>
      </c>
      <c r="D64" s="17" t="s">
        <v>179</v>
      </c>
      <c r="E64" s="16">
        <v>60</v>
      </c>
      <c r="F64" s="26">
        <f>C48</f>
        <v>0.7213860890711806</v>
      </c>
      <c r="G64" s="26">
        <f t="shared" si="2"/>
        <v>0.05246444284154041</v>
      </c>
      <c r="I64" s="39"/>
    </row>
    <row r="65" spans="1:9" s="13" customFormat="1" ht="55.8" customHeight="1">
      <c r="A65" s="37" t="s">
        <v>311</v>
      </c>
      <c r="B65" s="17" t="str">
        <f>A48</f>
        <v>średnia stawka; diagnosta laboratoryjny/technik diagnostyki laboratoryjnej</v>
      </c>
      <c r="C65" s="16">
        <v>825</v>
      </c>
      <c r="D65" s="17" t="s">
        <v>179</v>
      </c>
      <c r="E65" s="16">
        <v>25</v>
      </c>
      <c r="F65" s="26">
        <f>C48</f>
        <v>0.7213860890711806</v>
      </c>
      <c r="G65" s="26">
        <f t="shared" si="2"/>
        <v>0.021860184517308503</v>
      </c>
      <c r="I65" s="39"/>
    </row>
    <row r="66" spans="1:7" s="14" customFormat="1" ht="27.6" customHeight="1">
      <c r="A66" s="128" t="s">
        <v>178</v>
      </c>
      <c r="B66" s="129"/>
      <c r="C66" s="129"/>
      <c r="D66" s="129"/>
      <c r="E66" s="129"/>
      <c r="F66" s="129"/>
      <c r="G66" s="35">
        <f>SUM(G54:G65)</f>
        <v>4.777468647302714</v>
      </c>
    </row>
    <row r="69" spans="1:3" ht="27" customHeight="1">
      <c r="A69" s="134" t="s">
        <v>164</v>
      </c>
      <c r="B69" s="134"/>
      <c r="C69" s="18">
        <f>H33</f>
        <v>24.543923594878496</v>
      </c>
    </row>
    <row r="70" spans="1:3" ht="27" customHeight="1">
      <c r="A70" s="133" t="s">
        <v>165</v>
      </c>
      <c r="B70" s="133"/>
      <c r="C70" s="19">
        <f>G66</f>
        <v>4.777468647302714</v>
      </c>
    </row>
    <row r="71" spans="1:3" s="7" customFormat="1" ht="27" customHeight="1">
      <c r="A71" s="122" t="s">
        <v>163</v>
      </c>
      <c r="B71" s="122"/>
      <c r="C71" s="28">
        <f>SUM(C69:C70)</f>
        <v>29.32139224218121</v>
      </c>
    </row>
  </sheetData>
  <mergeCells count="9">
    <mergeCell ref="A50:F50"/>
    <mergeCell ref="A51:D51"/>
    <mergeCell ref="A58:A59"/>
    <mergeCell ref="A66:F66"/>
    <mergeCell ref="A71:B71"/>
    <mergeCell ref="A70:B70"/>
    <mergeCell ref="A69:B69"/>
    <mergeCell ref="A54:A55"/>
    <mergeCell ref="A61:A62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EE797-9067-4F0B-83F7-0FBD2E5F9014}">
  <dimension ref="A1:I70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37.7109375" style="1" customWidth="1"/>
    <col min="3" max="3" width="23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0" width="8.8515625" style="1" customWidth="1"/>
    <col min="11" max="11" width="12.7109375" style="1" bestFit="1" customWidth="1"/>
    <col min="12" max="16384" width="8.8515625" style="1" customWidth="1"/>
  </cols>
  <sheetData>
    <row r="1" spans="1:2" ht="19.2" customHeight="1">
      <c r="A1" s="7" t="s">
        <v>156</v>
      </c>
      <c r="B1" s="12" t="s">
        <v>117</v>
      </c>
    </row>
    <row r="2" spans="1:2" ht="19.2" customHeight="1">
      <c r="A2" s="7" t="s">
        <v>157</v>
      </c>
      <c r="B2" s="7" t="s">
        <v>116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42" customHeight="1">
      <c r="A8" s="16" t="s">
        <v>368</v>
      </c>
      <c r="B8" s="48" t="s">
        <v>706</v>
      </c>
      <c r="C8" s="16" t="s">
        <v>298</v>
      </c>
      <c r="D8" s="16">
        <v>2500</v>
      </c>
      <c r="E8" s="48" t="s">
        <v>492</v>
      </c>
      <c r="F8" s="16">
        <v>1</v>
      </c>
      <c r="G8" s="26">
        <f>'Przykładowe materiały - ceny'!E42</f>
        <v>29297.177419354834</v>
      </c>
      <c r="H8" s="26">
        <f>(F8/D8)*G8</f>
        <v>11.718870967741934</v>
      </c>
    </row>
    <row r="9" spans="1:8" s="13" customFormat="1" ht="42" customHeight="1">
      <c r="A9" s="16" t="s">
        <v>472</v>
      </c>
      <c r="B9" s="48" t="s">
        <v>707</v>
      </c>
      <c r="C9" s="16" t="s">
        <v>301</v>
      </c>
      <c r="D9" s="16">
        <v>2500</v>
      </c>
      <c r="E9" s="48" t="s">
        <v>494</v>
      </c>
      <c r="F9" s="16">
        <v>1</v>
      </c>
      <c r="G9" s="26">
        <f>'Przykładowe materiały - ceny'!E174</f>
        <v>1313.8657258064516</v>
      </c>
      <c r="H9" s="26">
        <f aca="true" t="shared" si="0" ref="H9:H31">(F9/D9)*G9</f>
        <v>0.5255462903225806</v>
      </c>
    </row>
    <row r="10" spans="1:8" s="13" customFormat="1" ht="41.4" customHeight="1">
      <c r="A10" s="16" t="s">
        <v>402</v>
      </c>
      <c r="B10" s="48" t="s">
        <v>708</v>
      </c>
      <c r="C10" s="16" t="s">
        <v>299</v>
      </c>
      <c r="D10" s="16">
        <v>2500</v>
      </c>
      <c r="E10" s="48" t="s">
        <v>494</v>
      </c>
      <c r="F10" s="16">
        <v>1</v>
      </c>
      <c r="G10" s="26">
        <f>'Przykładowe materiały - ceny'!E73</f>
        <v>796.1895161290322</v>
      </c>
      <c r="H10" s="26">
        <f t="shared" si="0"/>
        <v>0.3184758064516129</v>
      </c>
    </row>
    <row r="11" spans="1:8" s="13" customFormat="1" ht="39" customHeight="1">
      <c r="A11" s="16" t="s">
        <v>428</v>
      </c>
      <c r="B11" s="48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26.4" customHeight="1">
      <c r="A33" s="22" t="s">
        <v>178</v>
      </c>
      <c r="B33" s="23"/>
      <c r="C33" s="23"/>
      <c r="D33" s="23"/>
      <c r="E33" s="23"/>
      <c r="F33" s="23"/>
      <c r="G33" s="23"/>
      <c r="H33" s="36">
        <f>SUM(H8:H32)</f>
        <v>14.965772956301842</v>
      </c>
    </row>
    <row r="42" ht="15">
      <c r="A42" s="7" t="s">
        <v>159</v>
      </c>
    </row>
    <row r="43" spans="1:3" ht="18.6" customHeight="1">
      <c r="A43" s="7" t="s">
        <v>182</v>
      </c>
      <c r="B43" s="21" t="s">
        <v>180</v>
      </c>
      <c r="C43" s="21" t="s">
        <v>181</v>
      </c>
    </row>
    <row r="44" spans="1:3" ht="18.6" customHeight="1">
      <c r="A44" s="8" t="s">
        <v>160</v>
      </c>
      <c r="B44" s="9">
        <f>'Przykładowe stawki wynagrodzeń'!E12</f>
        <v>46.195639765624996</v>
      </c>
      <c r="C44" s="9">
        <f>B44/60</f>
        <v>0.7699273294270833</v>
      </c>
    </row>
    <row r="45" spans="1:3" ht="18.6" customHeight="1">
      <c r="A45" s="10" t="s">
        <v>161</v>
      </c>
      <c r="B45" s="11">
        <f>'Przykładowe stawki wynagrodzeń'!E16</f>
        <v>34.545742080208335</v>
      </c>
      <c r="C45" s="11">
        <f aca="true" t="shared" si="1" ref="C45:C46">B45/60</f>
        <v>0.5757623680034722</v>
      </c>
    </row>
    <row r="46" spans="1:3" ht="18.6" customHeight="1">
      <c r="A46" s="8" t="s">
        <v>162</v>
      </c>
      <c r="B46" s="11">
        <f>'Przykładowe stawki wynagrodzeń'!E19</f>
        <v>26.306730143750002</v>
      </c>
      <c r="C46" s="11">
        <f t="shared" si="1"/>
        <v>0.43844550239583335</v>
      </c>
    </row>
    <row r="47" spans="1:3" ht="28.2" customHeight="1">
      <c r="A47" s="10" t="s">
        <v>198</v>
      </c>
      <c r="B47" s="11">
        <f>'Przykładowe stawki wynagrodzeń'!E17</f>
        <v>43.283165344270834</v>
      </c>
      <c r="C47" s="11">
        <f>B47/60</f>
        <v>0.7213860890711806</v>
      </c>
    </row>
    <row r="48" ht="25.8" customHeight="1"/>
    <row r="49" spans="1:7" ht="21" customHeight="1">
      <c r="A49" s="130" t="s">
        <v>317</v>
      </c>
      <c r="B49" s="131"/>
      <c r="C49" s="131"/>
      <c r="D49" s="131"/>
      <c r="E49" s="131"/>
      <c r="F49" s="131"/>
      <c r="G49" s="34"/>
    </row>
    <row r="50" spans="1:7" ht="21" customHeight="1">
      <c r="A50" s="127" t="s">
        <v>318</v>
      </c>
      <c r="B50" s="127"/>
      <c r="C50" s="127"/>
      <c r="D50" s="127"/>
      <c r="E50" s="34"/>
      <c r="F50" s="34"/>
      <c r="G50" s="34"/>
    </row>
    <row r="51" spans="1:7" s="13" customFormat="1" ht="42" customHeight="1">
      <c r="A51" s="15" t="s">
        <v>197</v>
      </c>
      <c r="B51" s="15" t="s">
        <v>166</v>
      </c>
      <c r="C51" s="15" t="s">
        <v>167</v>
      </c>
      <c r="D51" s="15" t="s">
        <v>168</v>
      </c>
      <c r="E51" s="15" t="s">
        <v>169</v>
      </c>
      <c r="F51" s="15" t="s">
        <v>170</v>
      </c>
      <c r="G51" s="15" t="s">
        <v>171</v>
      </c>
    </row>
    <row r="52" spans="1:7" s="13" customFormat="1" ht="15" customHeight="1">
      <c r="A52" s="29"/>
      <c r="B52" s="5" t="s">
        <v>172</v>
      </c>
      <c r="C52" s="5" t="s">
        <v>173</v>
      </c>
      <c r="D52" s="5" t="s">
        <v>174</v>
      </c>
      <c r="E52" s="5" t="s">
        <v>175</v>
      </c>
      <c r="F52" s="5" t="s">
        <v>176</v>
      </c>
      <c r="G52" s="30" t="s">
        <v>177</v>
      </c>
    </row>
    <row r="53" spans="1:7" s="13" customFormat="1" ht="29.4" customHeight="1">
      <c r="A53" s="125" t="s">
        <v>284</v>
      </c>
      <c r="B53" s="25" t="str">
        <f>A45</f>
        <v>starszy technik diagnostyki laboratoryjnej</v>
      </c>
      <c r="C53" s="32">
        <v>165</v>
      </c>
      <c r="D53" s="17" t="s">
        <v>179</v>
      </c>
      <c r="E53" s="32">
        <v>20</v>
      </c>
      <c r="F53" s="27">
        <f>C45</f>
        <v>0.5757623680034722</v>
      </c>
      <c r="G53" s="27">
        <f>(E53/C53)*F53</f>
        <v>0.06978937793981482</v>
      </c>
    </row>
    <row r="54" spans="1:7" s="13" customFormat="1" ht="29.4" customHeight="1">
      <c r="A54" s="126"/>
      <c r="B54" s="25" t="str">
        <f>A46</f>
        <v>pomoc laboratoryjna</v>
      </c>
      <c r="C54" s="32">
        <v>165</v>
      </c>
      <c r="D54" s="17" t="s">
        <v>179</v>
      </c>
      <c r="E54" s="32">
        <v>20</v>
      </c>
      <c r="F54" s="27">
        <f>C46</f>
        <v>0.43844550239583335</v>
      </c>
      <c r="G54" s="27">
        <f>(E54/C54)*F54</f>
        <v>0.05314490938131314</v>
      </c>
    </row>
    <row r="55" spans="1:7" s="13" customFormat="1" ht="78" customHeight="1">
      <c r="A55" s="31" t="s">
        <v>283</v>
      </c>
      <c r="B55" s="17" t="str">
        <f>A45</f>
        <v>starszy technik diagnostyki laboratoryjnej</v>
      </c>
      <c r="C55" s="16">
        <v>150</v>
      </c>
      <c r="D55" s="17" t="s">
        <v>179</v>
      </c>
      <c r="E55" s="16">
        <v>120</v>
      </c>
      <c r="F55" s="26">
        <f>C45</f>
        <v>0.5757623680034722</v>
      </c>
      <c r="G55" s="26">
        <f>(E55/C55)*F55</f>
        <v>0.46060989440277783</v>
      </c>
    </row>
    <row r="56" spans="1:7" s="13" customFormat="1" ht="22.95" customHeight="1">
      <c r="A56" s="24" t="s">
        <v>192</v>
      </c>
      <c r="B56" s="17" t="str">
        <f>A44</f>
        <v>diagnosta laboratoryjny</v>
      </c>
      <c r="C56" s="16">
        <v>33</v>
      </c>
      <c r="D56" s="17" t="s">
        <v>179</v>
      </c>
      <c r="E56" s="16">
        <v>85</v>
      </c>
      <c r="F56" s="26">
        <f>C44</f>
        <v>0.7699273294270833</v>
      </c>
      <c r="G56" s="26">
        <f aca="true" t="shared" si="2" ref="G56:G64">(E56/C56)*F56</f>
        <v>1.9831461515546085</v>
      </c>
    </row>
    <row r="57" spans="1:7" s="13" customFormat="1" ht="22.95" customHeight="1">
      <c r="A57" s="132" t="s">
        <v>286</v>
      </c>
      <c r="B57" s="17" t="str">
        <f>A44</f>
        <v>diagnosta laboratoryjny</v>
      </c>
      <c r="C57" s="16">
        <v>165</v>
      </c>
      <c r="D57" s="17" t="s">
        <v>179</v>
      </c>
      <c r="E57" s="16">
        <v>40</v>
      </c>
      <c r="F57" s="26">
        <f>C44</f>
        <v>0.7699273294270833</v>
      </c>
      <c r="G57" s="26">
        <f t="shared" si="2"/>
        <v>0.18664904955808082</v>
      </c>
    </row>
    <row r="58" spans="1:7" s="13" customFormat="1" ht="28.2" customHeight="1">
      <c r="A58" s="126"/>
      <c r="B58" s="17" t="str">
        <f>A45</f>
        <v>starszy technik diagnostyki laboratoryjnej</v>
      </c>
      <c r="C58" s="16">
        <v>165</v>
      </c>
      <c r="D58" s="17" t="s">
        <v>179</v>
      </c>
      <c r="E58" s="16">
        <v>40</v>
      </c>
      <c r="F58" s="26">
        <f>C45</f>
        <v>0.5757623680034722</v>
      </c>
      <c r="G58" s="26">
        <f t="shared" si="2"/>
        <v>0.13957875587962965</v>
      </c>
    </row>
    <row r="59" spans="1:7" s="13" customFormat="1" ht="22.95" customHeight="1">
      <c r="A59" s="24" t="s">
        <v>287</v>
      </c>
      <c r="B59" s="17" t="str">
        <f>A44</f>
        <v>diagnosta laboratoryjny</v>
      </c>
      <c r="C59" s="16">
        <v>33</v>
      </c>
      <c r="D59" s="17" t="s">
        <v>179</v>
      </c>
      <c r="E59" s="16">
        <v>65</v>
      </c>
      <c r="F59" s="26">
        <f>C44</f>
        <v>0.7699273294270833</v>
      </c>
      <c r="G59" s="26">
        <f t="shared" si="2"/>
        <v>1.5165235276594065</v>
      </c>
    </row>
    <row r="60" spans="1:7" s="13" customFormat="1" ht="30.6" customHeight="1">
      <c r="A60" s="125" t="s">
        <v>288</v>
      </c>
      <c r="B60" s="17" t="str">
        <f>A45</f>
        <v>starszy technik diagnostyki laboratoryjnej</v>
      </c>
      <c r="C60" s="16">
        <v>165</v>
      </c>
      <c r="D60" s="17" t="s">
        <v>179</v>
      </c>
      <c r="E60" s="16">
        <v>30</v>
      </c>
      <c r="F60" s="26">
        <f>C45</f>
        <v>0.5757623680034722</v>
      </c>
      <c r="G60" s="26">
        <f t="shared" si="2"/>
        <v>0.10468406690972223</v>
      </c>
    </row>
    <row r="61" spans="1:9" s="13" customFormat="1" ht="30.6" customHeight="1">
      <c r="A61" s="126"/>
      <c r="B61" s="17" t="str">
        <f>A46</f>
        <v>pomoc laboratoryjna</v>
      </c>
      <c r="C61" s="16">
        <v>165</v>
      </c>
      <c r="D61" s="17" t="s">
        <v>179</v>
      </c>
      <c r="E61" s="16">
        <v>30</v>
      </c>
      <c r="F61" s="26">
        <f>C46</f>
        <v>0.43844550239583335</v>
      </c>
      <c r="G61" s="26">
        <f t="shared" si="2"/>
        <v>0.0797173640719697</v>
      </c>
      <c r="I61" s="38"/>
    </row>
    <row r="62" spans="1:9" s="13" customFormat="1" ht="55.2" customHeight="1">
      <c r="A62" s="37" t="s">
        <v>308</v>
      </c>
      <c r="B62" s="17" t="str">
        <f>A47</f>
        <v>średnia stawka; diagnosta laboratoryjny/technik diagnostyki laboratoryjnej</v>
      </c>
      <c r="C62" s="16">
        <v>825</v>
      </c>
      <c r="D62" s="17" t="s">
        <v>179</v>
      </c>
      <c r="E62" s="16">
        <v>125</v>
      </c>
      <c r="F62" s="26">
        <f>C47</f>
        <v>0.7213860890711806</v>
      </c>
      <c r="G62" s="26">
        <f t="shared" si="2"/>
        <v>0.10930092258654252</v>
      </c>
      <c r="I62" s="39"/>
    </row>
    <row r="63" spans="1:9" s="13" customFormat="1" ht="48.6" customHeight="1">
      <c r="A63" s="37" t="s">
        <v>319</v>
      </c>
      <c r="B63" s="17" t="str">
        <f>A47</f>
        <v>średnia stawka; diagnosta laboratoryjny/technik diagnostyki laboratoryjnej</v>
      </c>
      <c r="C63" s="16">
        <v>825</v>
      </c>
      <c r="D63" s="17" t="s">
        <v>179</v>
      </c>
      <c r="E63" s="16">
        <v>60</v>
      </c>
      <c r="F63" s="26">
        <f>C47</f>
        <v>0.7213860890711806</v>
      </c>
      <c r="G63" s="26">
        <f t="shared" si="2"/>
        <v>0.05246444284154041</v>
      </c>
      <c r="I63" s="39"/>
    </row>
    <row r="64" spans="1:9" s="13" customFormat="1" ht="55.8" customHeight="1">
      <c r="A64" s="37" t="s">
        <v>311</v>
      </c>
      <c r="B64" s="17" t="str">
        <f>A47</f>
        <v>średnia stawka; diagnosta laboratoryjny/technik diagnostyki laboratoryjnej</v>
      </c>
      <c r="C64" s="16">
        <v>825</v>
      </c>
      <c r="D64" s="17" t="s">
        <v>179</v>
      </c>
      <c r="E64" s="16">
        <v>25</v>
      </c>
      <c r="F64" s="26">
        <f>C47</f>
        <v>0.7213860890711806</v>
      </c>
      <c r="G64" s="26">
        <f t="shared" si="2"/>
        <v>0.021860184517308503</v>
      </c>
      <c r="I64" s="39"/>
    </row>
    <row r="65" spans="1:7" s="14" customFormat="1" ht="27.6" customHeight="1">
      <c r="A65" s="128" t="s">
        <v>178</v>
      </c>
      <c r="B65" s="129"/>
      <c r="C65" s="129"/>
      <c r="D65" s="129"/>
      <c r="E65" s="129"/>
      <c r="F65" s="129"/>
      <c r="G65" s="35">
        <f>SUM(G53:G64)</f>
        <v>4.777468647302714</v>
      </c>
    </row>
    <row r="68" spans="1:3" ht="27" customHeight="1">
      <c r="A68" s="134" t="s">
        <v>164</v>
      </c>
      <c r="B68" s="134"/>
      <c r="C68" s="18">
        <f>H33</f>
        <v>14.965772956301842</v>
      </c>
    </row>
    <row r="69" spans="1:3" ht="27" customHeight="1">
      <c r="A69" s="133" t="s">
        <v>165</v>
      </c>
      <c r="B69" s="133"/>
      <c r="C69" s="19">
        <f>G65</f>
        <v>4.777468647302714</v>
      </c>
    </row>
    <row r="70" spans="1:3" s="7" customFormat="1" ht="27" customHeight="1">
      <c r="A70" s="122" t="s">
        <v>163</v>
      </c>
      <c r="B70" s="122"/>
      <c r="C70" s="28">
        <f>SUM(C68:C69)</f>
        <v>19.743241603604556</v>
      </c>
    </row>
  </sheetData>
  <mergeCells count="9">
    <mergeCell ref="A49:F49"/>
    <mergeCell ref="A50:D50"/>
    <mergeCell ref="A57:A58"/>
    <mergeCell ref="A65:F65"/>
    <mergeCell ref="A70:B70"/>
    <mergeCell ref="A69:B69"/>
    <mergeCell ref="A68:B68"/>
    <mergeCell ref="A53:A54"/>
    <mergeCell ref="A60:A61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BE7C5-F0C6-438B-A428-AD359B66CEBD}">
  <dimension ref="A1:K69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34.8515625" style="1" customWidth="1"/>
    <col min="3" max="3" width="20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0" width="8.8515625" style="1" customWidth="1"/>
    <col min="11" max="11" width="12.00390625" style="1" bestFit="1" customWidth="1"/>
    <col min="12" max="16384" width="8.8515625" style="1" customWidth="1"/>
  </cols>
  <sheetData>
    <row r="1" spans="1:5" ht="19.2" customHeight="1">
      <c r="A1" s="7" t="s">
        <v>156</v>
      </c>
      <c r="B1" s="121" t="s">
        <v>120</v>
      </c>
      <c r="C1" s="121"/>
      <c r="D1" s="121"/>
      <c r="E1" s="121"/>
    </row>
    <row r="2" spans="1:2" ht="19.2" customHeight="1">
      <c r="A2" s="7" t="s">
        <v>157</v>
      </c>
      <c r="B2" s="7" t="s">
        <v>119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11" s="13" customFormat="1" ht="45" customHeight="1">
      <c r="A8" s="16" t="s">
        <v>372</v>
      </c>
      <c r="B8" s="50" t="s">
        <v>527</v>
      </c>
      <c r="C8" s="16" t="s">
        <v>298</v>
      </c>
      <c r="D8" s="16">
        <v>250</v>
      </c>
      <c r="E8" s="41" t="s">
        <v>492</v>
      </c>
      <c r="F8" s="16">
        <v>1</v>
      </c>
      <c r="G8" s="26">
        <f>'Przykładowe materiały - ceny'!E46</f>
        <v>4894.56</v>
      </c>
      <c r="H8" s="26">
        <f>(F8/D8)*G8</f>
        <v>19.57824</v>
      </c>
      <c r="K8" s="43"/>
    </row>
    <row r="9" spans="1:8" s="13" customFormat="1" ht="40.8" customHeight="1">
      <c r="A9" s="16" t="s">
        <v>453</v>
      </c>
      <c r="B9" s="50" t="s">
        <v>799</v>
      </c>
      <c r="C9" s="16" t="s">
        <v>301</v>
      </c>
      <c r="D9" s="16">
        <v>250</v>
      </c>
      <c r="E9" s="41" t="s">
        <v>494</v>
      </c>
      <c r="F9" s="16">
        <v>1</v>
      </c>
      <c r="G9" s="26">
        <f>'Przykładowe materiały - ceny'!E155</f>
        <v>567.324</v>
      </c>
      <c r="H9" s="26">
        <f aca="true" t="shared" si="0" ref="H9:H31">(F9/D9)*G9</f>
        <v>2.2692959999999998</v>
      </c>
    </row>
    <row r="10" spans="1:8" s="13" customFormat="1" ht="41.4" customHeight="1">
      <c r="A10" s="16" t="s">
        <v>486</v>
      </c>
      <c r="B10" s="50" t="s">
        <v>800</v>
      </c>
      <c r="C10" s="16" t="s">
        <v>299</v>
      </c>
      <c r="D10" s="16">
        <v>250</v>
      </c>
      <c r="E10" s="50" t="s">
        <v>494</v>
      </c>
      <c r="F10" s="16">
        <v>1</v>
      </c>
      <c r="G10" s="26">
        <f>'Przykładowe materiały - ceny'!E188</f>
        <v>476.10720000000003</v>
      </c>
      <c r="H10" s="26">
        <f t="shared" si="0"/>
        <v>1.9044288000000003</v>
      </c>
    </row>
    <row r="11" spans="1:8" s="13" customFormat="1" ht="39" customHeight="1">
      <c r="A11" s="16" t="s">
        <v>428</v>
      </c>
      <c r="B11" s="50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31.8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26.154844691785716</v>
      </c>
    </row>
    <row r="41" ht="15">
      <c r="A41" s="7" t="s">
        <v>159</v>
      </c>
    </row>
    <row r="42" spans="1:3" ht="18.6" customHeight="1">
      <c r="A42" s="7" t="s">
        <v>182</v>
      </c>
      <c r="B42" s="21" t="s">
        <v>180</v>
      </c>
      <c r="C42" s="21" t="s">
        <v>181</v>
      </c>
    </row>
    <row r="43" spans="1:3" ht="18.6" customHeight="1">
      <c r="A43" s="8" t="s">
        <v>160</v>
      </c>
      <c r="B43" s="9">
        <f>'Przykładowe stawki wynagrodzeń'!E12</f>
        <v>46.195639765624996</v>
      </c>
      <c r="C43" s="9">
        <f>B43/60</f>
        <v>0.7699273294270833</v>
      </c>
    </row>
    <row r="44" spans="1:3" ht="18.6" customHeight="1">
      <c r="A44" s="10" t="s">
        <v>161</v>
      </c>
      <c r="B44" s="11">
        <f>'Przykładowe stawki wynagrodzeń'!E16</f>
        <v>34.545742080208335</v>
      </c>
      <c r="C44" s="11">
        <f aca="true" t="shared" si="1" ref="C44:C45">B44/60</f>
        <v>0.5757623680034722</v>
      </c>
    </row>
    <row r="45" spans="1:3" ht="18.6" customHeight="1">
      <c r="A45" s="8" t="s">
        <v>162</v>
      </c>
      <c r="B45" s="11">
        <f>'Przykładowe stawki wynagrodzeń'!E19</f>
        <v>26.306730143750002</v>
      </c>
      <c r="C45" s="11">
        <f t="shared" si="1"/>
        <v>0.43844550239583335</v>
      </c>
    </row>
    <row r="46" spans="1:3" ht="28.2" customHeight="1">
      <c r="A46" s="10" t="s">
        <v>198</v>
      </c>
      <c r="B46" s="11">
        <f>'Przykładowe stawki wynagrodzeń'!E17</f>
        <v>43.283165344270834</v>
      </c>
      <c r="C46" s="11">
        <f>B46/60</f>
        <v>0.7213860890711806</v>
      </c>
    </row>
    <row r="47" ht="25.8" customHeight="1"/>
    <row r="48" spans="1:7" ht="21" customHeight="1">
      <c r="A48" s="130" t="s">
        <v>320</v>
      </c>
      <c r="B48" s="131"/>
      <c r="C48" s="131"/>
      <c r="D48" s="131"/>
      <c r="E48" s="131"/>
      <c r="F48" s="131"/>
      <c r="G48" s="34"/>
    </row>
    <row r="49" spans="1:7" ht="21" customHeight="1">
      <c r="A49" s="127" t="s">
        <v>321</v>
      </c>
      <c r="B49" s="127"/>
      <c r="C49" s="127"/>
      <c r="D49" s="127"/>
      <c r="E49" s="34"/>
      <c r="F49" s="34"/>
      <c r="G49" s="34"/>
    </row>
    <row r="50" spans="1:7" s="13" customFormat="1" ht="42" customHeight="1">
      <c r="A50" s="15" t="s">
        <v>197</v>
      </c>
      <c r="B50" s="15" t="s">
        <v>166</v>
      </c>
      <c r="C50" s="15" t="s">
        <v>167</v>
      </c>
      <c r="D50" s="15" t="s">
        <v>168</v>
      </c>
      <c r="E50" s="15" t="s">
        <v>169</v>
      </c>
      <c r="F50" s="15" t="s">
        <v>170</v>
      </c>
      <c r="G50" s="15" t="s">
        <v>171</v>
      </c>
    </row>
    <row r="51" spans="1:7" s="13" customFormat="1" ht="15" customHeight="1">
      <c r="A51" s="29"/>
      <c r="B51" s="5" t="s">
        <v>172</v>
      </c>
      <c r="C51" s="5" t="s">
        <v>173</v>
      </c>
      <c r="D51" s="5" t="s">
        <v>174</v>
      </c>
      <c r="E51" s="5" t="s">
        <v>175</v>
      </c>
      <c r="F51" s="5" t="s">
        <v>176</v>
      </c>
      <c r="G51" s="30" t="s">
        <v>177</v>
      </c>
    </row>
    <row r="52" spans="1:7" s="13" customFormat="1" ht="29.4" customHeight="1">
      <c r="A52" s="125" t="s">
        <v>284</v>
      </c>
      <c r="B52" s="25" t="str">
        <f>A44</f>
        <v>starszy technik diagnostyki laboratoryjnej</v>
      </c>
      <c r="C52" s="32">
        <v>65</v>
      </c>
      <c r="D52" s="17" t="s">
        <v>179</v>
      </c>
      <c r="E52" s="32">
        <v>15</v>
      </c>
      <c r="F52" s="27">
        <f>C44</f>
        <v>0.5757623680034722</v>
      </c>
      <c r="G52" s="27">
        <f>(E52/C52)*F52</f>
        <v>0.13286823877003207</v>
      </c>
    </row>
    <row r="53" spans="1:7" s="13" customFormat="1" ht="29.4" customHeight="1">
      <c r="A53" s="126"/>
      <c r="B53" s="25" t="str">
        <f>A45</f>
        <v>pomoc laboratoryjna</v>
      </c>
      <c r="C53" s="32">
        <v>65</v>
      </c>
      <c r="D53" s="17" t="s">
        <v>179</v>
      </c>
      <c r="E53" s="32">
        <v>15</v>
      </c>
      <c r="F53" s="27">
        <f>C45</f>
        <v>0.43844550239583335</v>
      </c>
      <c r="G53" s="27">
        <f>(E53/C53)*F53</f>
        <v>0.1011797313221154</v>
      </c>
    </row>
    <row r="54" spans="1:7" s="13" customFormat="1" ht="78" customHeight="1">
      <c r="A54" s="31" t="s">
        <v>283</v>
      </c>
      <c r="B54" s="17" t="str">
        <f>A44</f>
        <v>starszy technik diagnostyki laboratoryjnej</v>
      </c>
      <c r="C54" s="16">
        <v>150</v>
      </c>
      <c r="D54" s="17" t="s">
        <v>179</v>
      </c>
      <c r="E54" s="16">
        <v>120</v>
      </c>
      <c r="F54" s="26">
        <f>C44</f>
        <v>0.5757623680034722</v>
      </c>
      <c r="G54" s="26">
        <f>(E54/C54)*F54</f>
        <v>0.46060989440277783</v>
      </c>
    </row>
    <row r="55" spans="1:7" s="13" customFormat="1" ht="22.95" customHeight="1">
      <c r="A55" s="24" t="s">
        <v>192</v>
      </c>
      <c r="B55" s="17" t="str">
        <f>A43</f>
        <v>diagnosta laboratoryjny</v>
      </c>
      <c r="C55" s="16">
        <v>24</v>
      </c>
      <c r="D55" s="17" t="s">
        <v>179</v>
      </c>
      <c r="E55" s="16">
        <v>35</v>
      </c>
      <c r="F55" s="26">
        <f>C43</f>
        <v>0.7699273294270833</v>
      </c>
      <c r="G55" s="26">
        <f aca="true" t="shared" si="2" ref="G55:G63">(E55/C55)*F55</f>
        <v>1.1228106887478297</v>
      </c>
    </row>
    <row r="56" spans="1:7" s="13" customFormat="1" ht="22.95" customHeight="1">
      <c r="A56" s="132" t="s">
        <v>286</v>
      </c>
      <c r="B56" s="17" t="str">
        <f>A43</f>
        <v>diagnosta laboratoryjny</v>
      </c>
      <c r="C56" s="16">
        <v>65</v>
      </c>
      <c r="D56" s="17" t="s">
        <v>179</v>
      </c>
      <c r="E56" s="16">
        <v>25</v>
      </c>
      <c r="F56" s="26">
        <f>C43</f>
        <v>0.7699273294270833</v>
      </c>
      <c r="G56" s="26">
        <f t="shared" si="2"/>
        <v>0.2961258959334936</v>
      </c>
    </row>
    <row r="57" spans="1:7" s="13" customFormat="1" ht="28.2" customHeight="1">
      <c r="A57" s="126"/>
      <c r="B57" s="17" t="str">
        <f>A44</f>
        <v>starszy technik diagnostyki laboratoryjnej</v>
      </c>
      <c r="C57" s="16">
        <v>65</v>
      </c>
      <c r="D57" s="17" t="s">
        <v>179</v>
      </c>
      <c r="E57" s="16">
        <v>25</v>
      </c>
      <c r="F57" s="26">
        <f>C44</f>
        <v>0.5757623680034722</v>
      </c>
      <c r="G57" s="26">
        <f t="shared" si="2"/>
        <v>0.22144706461672012</v>
      </c>
    </row>
    <row r="58" spans="1:7" s="13" customFormat="1" ht="22.95" customHeight="1">
      <c r="A58" s="24" t="s">
        <v>287</v>
      </c>
      <c r="B58" s="17" t="str">
        <f>A43</f>
        <v>diagnosta laboratoryjny</v>
      </c>
      <c r="C58" s="16">
        <v>24</v>
      </c>
      <c r="D58" s="17" t="s">
        <v>179</v>
      </c>
      <c r="E58" s="16">
        <v>40</v>
      </c>
      <c r="F58" s="26">
        <f>C43</f>
        <v>0.7699273294270833</v>
      </c>
      <c r="G58" s="26">
        <f t="shared" si="2"/>
        <v>1.2832122157118055</v>
      </c>
    </row>
    <row r="59" spans="1:7" s="13" customFormat="1" ht="30.6" customHeight="1">
      <c r="A59" s="125" t="s">
        <v>288</v>
      </c>
      <c r="B59" s="17" t="str">
        <f>A44</f>
        <v>starszy technik diagnostyki laboratoryjnej</v>
      </c>
      <c r="C59" s="16">
        <v>65</v>
      </c>
      <c r="D59" s="17" t="s">
        <v>179</v>
      </c>
      <c r="E59" s="16">
        <v>20</v>
      </c>
      <c r="F59" s="26">
        <f>C44</f>
        <v>0.5757623680034722</v>
      </c>
      <c r="G59" s="26">
        <f t="shared" si="2"/>
        <v>0.17715765169337608</v>
      </c>
    </row>
    <row r="60" spans="1:9" s="13" customFormat="1" ht="30.6" customHeight="1">
      <c r="A60" s="126"/>
      <c r="B60" s="17" t="str">
        <f>A45</f>
        <v>pomoc laboratoryjna</v>
      </c>
      <c r="C60" s="16">
        <v>65</v>
      </c>
      <c r="D60" s="17" t="s">
        <v>179</v>
      </c>
      <c r="E60" s="16">
        <v>20</v>
      </c>
      <c r="F60" s="26">
        <f>C45</f>
        <v>0.43844550239583335</v>
      </c>
      <c r="G60" s="26">
        <f t="shared" si="2"/>
        <v>0.1349063084294872</v>
      </c>
      <c r="I60" s="38"/>
    </row>
    <row r="61" spans="1:9" s="13" customFormat="1" ht="55.2" customHeight="1">
      <c r="A61" s="37" t="s">
        <v>308</v>
      </c>
      <c r="B61" s="17" t="str">
        <f>A46</f>
        <v>średnia stawka; diagnosta laboratoryjny/technik diagnostyki laboratoryjnej</v>
      </c>
      <c r="C61" s="16">
        <v>325</v>
      </c>
      <c r="D61" s="17" t="s">
        <v>179</v>
      </c>
      <c r="E61" s="16">
        <v>125</v>
      </c>
      <c r="F61" s="26">
        <f>C46</f>
        <v>0.7213860890711806</v>
      </c>
      <c r="G61" s="26">
        <f t="shared" si="2"/>
        <v>0.2774561881043003</v>
      </c>
      <c r="I61" s="39"/>
    </row>
    <row r="62" spans="1:9" s="13" customFormat="1" ht="48.6" customHeight="1">
      <c r="A62" s="37" t="s">
        <v>322</v>
      </c>
      <c r="B62" s="17" t="str">
        <f>A46</f>
        <v>średnia stawka; diagnosta laboratoryjny/technik diagnostyki laboratoryjnej</v>
      </c>
      <c r="C62" s="16">
        <v>325</v>
      </c>
      <c r="D62" s="17" t="s">
        <v>179</v>
      </c>
      <c r="E62" s="16">
        <v>20</v>
      </c>
      <c r="F62" s="26">
        <f>C46</f>
        <v>0.7213860890711806</v>
      </c>
      <c r="G62" s="26">
        <f t="shared" si="2"/>
        <v>0.04439299009668804</v>
      </c>
      <c r="I62" s="39"/>
    </row>
    <row r="63" spans="1:9" s="13" customFormat="1" ht="55.8" customHeight="1">
      <c r="A63" s="37" t="s">
        <v>311</v>
      </c>
      <c r="B63" s="17" t="str">
        <f>A46</f>
        <v>średnia stawka; diagnosta laboratoryjny/technik diagnostyki laboratoryjnej</v>
      </c>
      <c r="C63" s="16">
        <v>325</v>
      </c>
      <c r="D63" s="17" t="s">
        <v>179</v>
      </c>
      <c r="E63" s="16">
        <v>25</v>
      </c>
      <c r="F63" s="26">
        <f>C46</f>
        <v>0.7213860890711806</v>
      </c>
      <c r="G63" s="26">
        <f t="shared" si="2"/>
        <v>0.05549123762086005</v>
      </c>
      <c r="I63" s="39"/>
    </row>
    <row r="64" spans="1:7" s="14" customFormat="1" ht="27.6" customHeight="1">
      <c r="A64" s="128" t="s">
        <v>178</v>
      </c>
      <c r="B64" s="129"/>
      <c r="C64" s="129"/>
      <c r="D64" s="129"/>
      <c r="E64" s="129"/>
      <c r="F64" s="129"/>
      <c r="G64" s="35">
        <f>SUM(G52:G63)</f>
        <v>4.307658105449486</v>
      </c>
    </row>
    <row r="67" spans="1:3" ht="27" customHeight="1">
      <c r="A67" s="134" t="s">
        <v>164</v>
      </c>
      <c r="B67" s="134"/>
      <c r="C67" s="18">
        <f>H33</f>
        <v>26.154844691785716</v>
      </c>
    </row>
    <row r="68" spans="1:3" ht="27" customHeight="1">
      <c r="A68" s="133" t="s">
        <v>165</v>
      </c>
      <c r="B68" s="133"/>
      <c r="C68" s="19">
        <f>G64</f>
        <v>4.307658105449486</v>
      </c>
    </row>
    <row r="69" spans="1:3" s="7" customFormat="1" ht="27" customHeight="1">
      <c r="A69" s="122" t="s">
        <v>163</v>
      </c>
      <c r="B69" s="122"/>
      <c r="C69" s="28">
        <f>SUM(C67:C68)</f>
        <v>30.462502797235203</v>
      </c>
    </row>
  </sheetData>
  <mergeCells count="10">
    <mergeCell ref="B1:E1"/>
    <mergeCell ref="A64:F64"/>
    <mergeCell ref="A69:B69"/>
    <mergeCell ref="A68:B68"/>
    <mergeCell ref="A67:B67"/>
    <mergeCell ref="A52:A53"/>
    <mergeCell ref="A59:A60"/>
    <mergeCell ref="A49:D49"/>
    <mergeCell ref="A56:A57"/>
    <mergeCell ref="A48:F4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F65DF-90EF-4E56-97D6-03D501DC7D49}">
  <dimension ref="A1:K69"/>
  <sheetViews>
    <sheetView workbookViewId="0" topLeftCell="A1">
      <selection activeCell="B10" sqref="B10"/>
    </sheetView>
  </sheetViews>
  <sheetFormatPr defaultColWidth="9.140625" defaultRowHeight="15"/>
  <cols>
    <col min="1" max="1" width="41.28125" style="1" customWidth="1"/>
    <col min="2" max="2" width="33.140625" style="1" customWidth="1"/>
    <col min="3" max="3" width="20.140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5" ht="19.2" customHeight="1">
      <c r="A1" s="7" t="s">
        <v>156</v>
      </c>
      <c r="B1" s="121" t="s">
        <v>122</v>
      </c>
      <c r="C1" s="121"/>
      <c r="D1" s="121"/>
      <c r="E1" s="121"/>
    </row>
    <row r="2" spans="1:2" ht="19.2" customHeight="1">
      <c r="A2" s="7" t="s">
        <v>157</v>
      </c>
      <c r="B2" s="7" t="s">
        <v>121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11" s="13" customFormat="1" ht="45" customHeight="1">
      <c r="A8" s="16" t="s">
        <v>373</v>
      </c>
      <c r="B8" s="50" t="s">
        <v>806</v>
      </c>
      <c r="C8" s="16" t="s">
        <v>298</v>
      </c>
      <c r="D8" s="16">
        <v>400</v>
      </c>
      <c r="E8" s="50" t="s">
        <v>492</v>
      </c>
      <c r="F8" s="16">
        <v>1</v>
      </c>
      <c r="G8" s="26">
        <f>'Przykładowe materiały - ceny'!E47</f>
        <v>7263.771428571429</v>
      </c>
      <c r="H8" s="26">
        <f>(F8/D8)*G8</f>
        <v>18.159428571428574</v>
      </c>
      <c r="K8" s="43"/>
    </row>
    <row r="9" spans="1:8" s="13" customFormat="1" ht="40.8" customHeight="1">
      <c r="A9" s="16" t="s">
        <v>455</v>
      </c>
      <c r="B9" s="50" t="s">
        <v>811</v>
      </c>
      <c r="C9" s="16" t="s">
        <v>301</v>
      </c>
      <c r="D9" s="16">
        <v>400</v>
      </c>
      <c r="E9" s="41" t="s">
        <v>494</v>
      </c>
      <c r="F9" s="16">
        <v>2</v>
      </c>
      <c r="G9" s="26">
        <f>'Przykładowe materiały - ceny'!E157</f>
        <v>532.8396</v>
      </c>
      <c r="H9" s="26">
        <f aca="true" t="shared" si="0" ref="H9:H31">(F9/D9)*G9</f>
        <v>2.6641980000000003</v>
      </c>
    </row>
    <row r="10" spans="1:8" s="13" customFormat="1" ht="41.4" customHeight="1">
      <c r="A10" s="16" t="s">
        <v>456</v>
      </c>
      <c r="B10" s="50" t="s">
        <v>812</v>
      </c>
      <c r="C10" s="16" t="s">
        <v>299</v>
      </c>
      <c r="D10" s="16">
        <v>400</v>
      </c>
      <c r="E10" s="50" t="s">
        <v>494</v>
      </c>
      <c r="F10" s="16">
        <v>2</v>
      </c>
      <c r="G10" s="26">
        <f>'Przykładowe materiały - ceny'!E158</f>
        <v>312.0282</v>
      </c>
      <c r="H10" s="26">
        <f t="shared" si="0"/>
        <v>1.5601410000000002</v>
      </c>
    </row>
    <row r="11" spans="1:8" s="13" customFormat="1" ht="39" customHeight="1">
      <c r="A11" s="16" t="s">
        <v>428</v>
      </c>
      <c r="B11" s="50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31.8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24.786647463214287</v>
      </c>
    </row>
    <row r="41" ht="15">
      <c r="A41" s="7" t="s">
        <v>159</v>
      </c>
    </row>
    <row r="42" spans="1:3" ht="18.6" customHeight="1">
      <c r="A42" s="7" t="s">
        <v>182</v>
      </c>
      <c r="B42" s="21" t="s">
        <v>180</v>
      </c>
      <c r="C42" s="21" t="s">
        <v>181</v>
      </c>
    </row>
    <row r="43" spans="1:3" ht="18.6" customHeight="1">
      <c r="A43" s="8" t="s">
        <v>160</v>
      </c>
      <c r="B43" s="9">
        <f>'Przykładowe stawki wynagrodzeń'!E12</f>
        <v>46.195639765624996</v>
      </c>
      <c r="C43" s="9">
        <f>B43/60</f>
        <v>0.7699273294270833</v>
      </c>
    </row>
    <row r="44" spans="1:3" ht="18.6" customHeight="1">
      <c r="A44" s="10" t="s">
        <v>161</v>
      </c>
      <c r="B44" s="11">
        <f>'Przykładowe stawki wynagrodzeń'!E16</f>
        <v>34.545742080208335</v>
      </c>
      <c r="C44" s="11">
        <f aca="true" t="shared" si="1" ref="C44:C45">B44/60</f>
        <v>0.5757623680034722</v>
      </c>
    </row>
    <row r="45" spans="1:3" ht="18.6" customHeight="1">
      <c r="A45" s="8" t="s">
        <v>162</v>
      </c>
      <c r="B45" s="11">
        <f>'Przykładowe stawki wynagrodzeń'!E19</f>
        <v>26.306730143750002</v>
      </c>
      <c r="C45" s="11">
        <f t="shared" si="1"/>
        <v>0.43844550239583335</v>
      </c>
    </row>
    <row r="46" spans="1:3" ht="28.2" customHeight="1">
      <c r="A46" s="10" t="s">
        <v>198</v>
      </c>
      <c r="B46" s="11">
        <f>'Przykładowe stawki wynagrodzeń'!E17</f>
        <v>43.283165344270834</v>
      </c>
      <c r="C46" s="11">
        <f>B46/60</f>
        <v>0.7213860890711806</v>
      </c>
    </row>
    <row r="47" ht="26.4" customHeight="1"/>
    <row r="48" spans="1:7" ht="21" customHeight="1">
      <c r="A48" s="130" t="s">
        <v>320</v>
      </c>
      <c r="B48" s="131"/>
      <c r="C48" s="131"/>
      <c r="D48" s="131"/>
      <c r="E48" s="131"/>
      <c r="F48" s="131"/>
      <c r="G48" s="34"/>
    </row>
    <row r="49" spans="1:7" ht="21" customHeight="1">
      <c r="A49" s="127" t="s">
        <v>321</v>
      </c>
      <c r="B49" s="127"/>
      <c r="C49" s="127"/>
      <c r="D49" s="127"/>
      <c r="E49" s="34"/>
      <c r="F49" s="34"/>
      <c r="G49" s="34"/>
    </row>
    <row r="50" spans="1:7" s="13" customFormat="1" ht="42" customHeight="1">
      <c r="A50" s="15" t="s">
        <v>197</v>
      </c>
      <c r="B50" s="15" t="s">
        <v>166</v>
      </c>
      <c r="C50" s="15" t="s">
        <v>167</v>
      </c>
      <c r="D50" s="15" t="s">
        <v>168</v>
      </c>
      <c r="E50" s="15" t="s">
        <v>169</v>
      </c>
      <c r="F50" s="15" t="s">
        <v>170</v>
      </c>
      <c r="G50" s="15" t="s">
        <v>171</v>
      </c>
    </row>
    <row r="51" spans="1:7" s="13" customFormat="1" ht="15" customHeight="1">
      <c r="A51" s="29"/>
      <c r="B51" s="5" t="s">
        <v>172</v>
      </c>
      <c r="C51" s="5" t="s">
        <v>173</v>
      </c>
      <c r="D51" s="5" t="s">
        <v>174</v>
      </c>
      <c r="E51" s="5" t="s">
        <v>175</v>
      </c>
      <c r="F51" s="5" t="s">
        <v>176</v>
      </c>
      <c r="G51" s="30" t="s">
        <v>177</v>
      </c>
    </row>
    <row r="52" spans="1:7" s="13" customFormat="1" ht="29.4" customHeight="1">
      <c r="A52" s="125" t="s">
        <v>284</v>
      </c>
      <c r="B52" s="25" t="str">
        <f>A44</f>
        <v>starszy technik diagnostyki laboratoryjnej</v>
      </c>
      <c r="C52" s="32">
        <v>65</v>
      </c>
      <c r="D52" s="17" t="s">
        <v>179</v>
      </c>
      <c r="E52" s="32">
        <v>15</v>
      </c>
      <c r="F52" s="27">
        <f>C44</f>
        <v>0.5757623680034722</v>
      </c>
      <c r="G52" s="27">
        <f>(E52/C52)*F52</f>
        <v>0.13286823877003207</v>
      </c>
    </row>
    <row r="53" spans="1:7" s="13" customFormat="1" ht="29.4" customHeight="1">
      <c r="A53" s="126"/>
      <c r="B53" s="25" t="str">
        <f>A45</f>
        <v>pomoc laboratoryjna</v>
      </c>
      <c r="C53" s="32">
        <v>65</v>
      </c>
      <c r="D53" s="17" t="s">
        <v>179</v>
      </c>
      <c r="E53" s="32">
        <v>15</v>
      </c>
      <c r="F53" s="27">
        <f>C45</f>
        <v>0.43844550239583335</v>
      </c>
      <c r="G53" s="27">
        <f>(E53/C53)*F53</f>
        <v>0.1011797313221154</v>
      </c>
    </row>
    <row r="54" spans="1:7" s="13" customFormat="1" ht="78" customHeight="1">
      <c r="A54" s="31" t="s">
        <v>283</v>
      </c>
      <c r="B54" s="17" t="str">
        <f>A44</f>
        <v>starszy technik diagnostyki laboratoryjnej</v>
      </c>
      <c r="C54" s="16">
        <v>150</v>
      </c>
      <c r="D54" s="17" t="s">
        <v>179</v>
      </c>
      <c r="E54" s="16">
        <v>120</v>
      </c>
      <c r="F54" s="26">
        <f>C44</f>
        <v>0.5757623680034722</v>
      </c>
      <c r="G54" s="26">
        <f>(E54/C54)*F54</f>
        <v>0.46060989440277783</v>
      </c>
    </row>
    <row r="55" spans="1:7" s="13" customFormat="1" ht="22.95" customHeight="1">
      <c r="A55" s="24" t="s">
        <v>192</v>
      </c>
      <c r="B55" s="17" t="str">
        <f>A43</f>
        <v>diagnosta laboratoryjny</v>
      </c>
      <c r="C55" s="16">
        <v>24</v>
      </c>
      <c r="D55" s="17" t="s">
        <v>179</v>
      </c>
      <c r="E55" s="16">
        <v>35</v>
      </c>
      <c r="F55" s="26">
        <f>C43</f>
        <v>0.7699273294270833</v>
      </c>
      <c r="G55" s="26">
        <f aca="true" t="shared" si="2" ref="G55:G63">(E55/C55)*F55</f>
        <v>1.1228106887478297</v>
      </c>
    </row>
    <row r="56" spans="1:7" s="13" customFormat="1" ht="22.95" customHeight="1">
      <c r="A56" s="132" t="s">
        <v>286</v>
      </c>
      <c r="B56" s="17" t="str">
        <f>A43</f>
        <v>diagnosta laboratoryjny</v>
      </c>
      <c r="C56" s="16">
        <v>65</v>
      </c>
      <c r="D56" s="17" t="s">
        <v>179</v>
      </c>
      <c r="E56" s="16">
        <v>25</v>
      </c>
      <c r="F56" s="26">
        <f>C43</f>
        <v>0.7699273294270833</v>
      </c>
      <c r="G56" s="26">
        <f t="shared" si="2"/>
        <v>0.2961258959334936</v>
      </c>
    </row>
    <row r="57" spans="1:7" s="13" customFormat="1" ht="28.2" customHeight="1">
      <c r="A57" s="126"/>
      <c r="B57" s="17" t="str">
        <f>A44</f>
        <v>starszy technik diagnostyki laboratoryjnej</v>
      </c>
      <c r="C57" s="16">
        <v>65</v>
      </c>
      <c r="D57" s="17" t="s">
        <v>179</v>
      </c>
      <c r="E57" s="16">
        <v>25</v>
      </c>
      <c r="F57" s="26">
        <f>C44</f>
        <v>0.5757623680034722</v>
      </c>
      <c r="G57" s="26">
        <f t="shared" si="2"/>
        <v>0.22144706461672012</v>
      </c>
    </row>
    <row r="58" spans="1:7" s="13" customFormat="1" ht="22.95" customHeight="1">
      <c r="A58" s="24" t="s">
        <v>287</v>
      </c>
      <c r="B58" s="17" t="str">
        <f>A43</f>
        <v>diagnosta laboratoryjny</v>
      </c>
      <c r="C58" s="16">
        <v>24</v>
      </c>
      <c r="D58" s="17" t="s">
        <v>179</v>
      </c>
      <c r="E58" s="16">
        <v>40</v>
      </c>
      <c r="F58" s="26">
        <f>C43</f>
        <v>0.7699273294270833</v>
      </c>
      <c r="G58" s="26">
        <f t="shared" si="2"/>
        <v>1.2832122157118055</v>
      </c>
    </row>
    <row r="59" spans="1:7" s="13" customFormat="1" ht="30.6" customHeight="1">
      <c r="A59" s="125" t="s">
        <v>288</v>
      </c>
      <c r="B59" s="17" t="str">
        <f>A44</f>
        <v>starszy technik diagnostyki laboratoryjnej</v>
      </c>
      <c r="C59" s="16">
        <v>65</v>
      </c>
      <c r="D59" s="17" t="s">
        <v>179</v>
      </c>
      <c r="E59" s="16">
        <v>20</v>
      </c>
      <c r="F59" s="26">
        <f>C44</f>
        <v>0.5757623680034722</v>
      </c>
      <c r="G59" s="26">
        <f t="shared" si="2"/>
        <v>0.17715765169337608</v>
      </c>
    </row>
    <row r="60" spans="1:9" s="13" customFormat="1" ht="30.6" customHeight="1">
      <c r="A60" s="126"/>
      <c r="B60" s="17" t="str">
        <f>A45</f>
        <v>pomoc laboratoryjna</v>
      </c>
      <c r="C60" s="16">
        <v>65</v>
      </c>
      <c r="D60" s="17" t="s">
        <v>179</v>
      </c>
      <c r="E60" s="16">
        <v>20</v>
      </c>
      <c r="F60" s="26">
        <f>C45</f>
        <v>0.43844550239583335</v>
      </c>
      <c r="G60" s="26">
        <f t="shared" si="2"/>
        <v>0.1349063084294872</v>
      </c>
      <c r="I60" s="38"/>
    </row>
    <row r="61" spans="1:9" s="13" customFormat="1" ht="55.2" customHeight="1">
      <c r="A61" s="37" t="s">
        <v>308</v>
      </c>
      <c r="B61" s="17" t="str">
        <f>A46</f>
        <v>średnia stawka; diagnosta laboratoryjny/technik diagnostyki laboratoryjnej</v>
      </c>
      <c r="C61" s="16">
        <v>325</v>
      </c>
      <c r="D61" s="17" t="s">
        <v>179</v>
      </c>
      <c r="E61" s="16">
        <v>125</v>
      </c>
      <c r="F61" s="26">
        <f>C46</f>
        <v>0.7213860890711806</v>
      </c>
      <c r="G61" s="26">
        <f t="shared" si="2"/>
        <v>0.2774561881043003</v>
      </c>
      <c r="I61" s="39"/>
    </row>
    <row r="62" spans="1:9" s="13" customFormat="1" ht="48.6" customHeight="1">
      <c r="A62" s="37" t="s">
        <v>322</v>
      </c>
      <c r="B62" s="17" t="str">
        <f>A46</f>
        <v>średnia stawka; diagnosta laboratoryjny/technik diagnostyki laboratoryjnej</v>
      </c>
      <c r="C62" s="16">
        <v>325</v>
      </c>
      <c r="D62" s="17" t="s">
        <v>179</v>
      </c>
      <c r="E62" s="16">
        <v>20</v>
      </c>
      <c r="F62" s="26">
        <f>C46</f>
        <v>0.7213860890711806</v>
      </c>
      <c r="G62" s="26">
        <f t="shared" si="2"/>
        <v>0.04439299009668804</v>
      </c>
      <c r="I62" s="39"/>
    </row>
    <row r="63" spans="1:9" s="13" customFormat="1" ht="55.8" customHeight="1">
      <c r="A63" s="37" t="s">
        <v>311</v>
      </c>
      <c r="B63" s="17" t="str">
        <f>A46</f>
        <v>średnia stawka; diagnosta laboratoryjny/technik diagnostyki laboratoryjnej</v>
      </c>
      <c r="C63" s="16">
        <v>325</v>
      </c>
      <c r="D63" s="17" t="s">
        <v>179</v>
      </c>
      <c r="E63" s="16">
        <v>25</v>
      </c>
      <c r="F63" s="26">
        <f>C46</f>
        <v>0.7213860890711806</v>
      </c>
      <c r="G63" s="26">
        <f t="shared" si="2"/>
        <v>0.05549123762086005</v>
      </c>
      <c r="I63" s="39"/>
    </row>
    <row r="64" spans="1:7" s="14" customFormat="1" ht="27.6" customHeight="1">
      <c r="A64" s="128" t="s">
        <v>178</v>
      </c>
      <c r="B64" s="129"/>
      <c r="C64" s="129"/>
      <c r="D64" s="129"/>
      <c r="E64" s="129"/>
      <c r="F64" s="129"/>
      <c r="G64" s="35">
        <f>SUM(G52:G63)</f>
        <v>4.307658105449486</v>
      </c>
    </row>
    <row r="67" spans="1:3" ht="27" customHeight="1">
      <c r="A67" s="134" t="s">
        <v>164</v>
      </c>
      <c r="B67" s="134"/>
      <c r="C67" s="18">
        <f>H33</f>
        <v>24.786647463214287</v>
      </c>
    </row>
    <row r="68" spans="1:3" ht="27" customHeight="1">
      <c r="A68" s="133" t="s">
        <v>165</v>
      </c>
      <c r="B68" s="133"/>
      <c r="C68" s="19">
        <f>G64</f>
        <v>4.307658105449486</v>
      </c>
    </row>
    <row r="69" spans="1:3" s="7" customFormat="1" ht="27" customHeight="1">
      <c r="A69" s="122" t="s">
        <v>163</v>
      </c>
      <c r="B69" s="122"/>
      <c r="C69" s="28">
        <f>SUM(C67:C68)</f>
        <v>29.09430556866377</v>
      </c>
    </row>
  </sheetData>
  <mergeCells count="10">
    <mergeCell ref="B1:E1"/>
    <mergeCell ref="A64:F64"/>
    <mergeCell ref="A69:B69"/>
    <mergeCell ref="A68:B68"/>
    <mergeCell ref="A67:B67"/>
    <mergeCell ref="A52:A53"/>
    <mergeCell ref="A59:A60"/>
    <mergeCell ref="A49:D49"/>
    <mergeCell ref="A56:A57"/>
    <mergeCell ref="A48:F48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9399E-625C-4DE7-BAA8-AB417D017264}">
  <dimension ref="A1:K69"/>
  <sheetViews>
    <sheetView workbookViewId="0" topLeftCell="A1">
      <selection activeCell="B10" sqref="B10"/>
    </sheetView>
  </sheetViews>
  <sheetFormatPr defaultColWidth="9.140625" defaultRowHeight="15"/>
  <cols>
    <col min="1" max="1" width="41.28125" style="1" customWidth="1"/>
    <col min="2" max="2" width="34.00390625" style="1" customWidth="1"/>
    <col min="3" max="3" width="19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5" ht="19.2" customHeight="1">
      <c r="A1" s="7" t="s">
        <v>156</v>
      </c>
      <c r="B1" s="121" t="s">
        <v>124</v>
      </c>
      <c r="C1" s="121"/>
      <c r="D1" s="121"/>
      <c r="E1" s="121"/>
    </row>
    <row r="2" spans="1:2" ht="19.2" customHeight="1">
      <c r="A2" s="7" t="s">
        <v>157</v>
      </c>
      <c r="B2" s="7" t="s">
        <v>123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11" s="13" customFormat="1" ht="45" customHeight="1">
      <c r="A8" s="16" t="s">
        <v>374</v>
      </c>
      <c r="B8" s="50" t="s">
        <v>810</v>
      </c>
      <c r="C8" s="16" t="s">
        <v>298</v>
      </c>
      <c r="D8" s="16">
        <v>400</v>
      </c>
      <c r="E8" s="50" t="s">
        <v>492</v>
      </c>
      <c r="F8" s="16">
        <v>1</v>
      </c>
      <c r="G8" s="26">
        <f>'Przykładowe materiały - ceny'!E48</f>
        <v>7331.04</v>
      </c>
      <c r="H8" s="26">
        <f>(F8/D8)*G8</f>
        <v>18.3276</v>
      </c>
      <c r="K8" s="43"/>
    </row>
    <row r="9" spans="1:8" s="13" customFormat="1" ht="40.8" customHeight="1">
      <c r="A9" s="16" t="s">
        <v>454</v>
      </c>
      <c r="B9" s="50" t="s">
        <v>813</v>
      </c>
      <c r="C9" s="16" t="s">
        <v>301</v>
      </c>
      <c r="D9" s="16">
        <v>400</v>
      </c>
      <c r="E9" s="41" t="s">
        <v>494</v>
      </c>
      <c r="F9" s="16">
        <v>2</v>
      </c>
      <c r="G9" s="26">
        <f>'Przykładowe materiały - ceny'!E156</f>
        <v>646.3044</v>
      </c>
      <c r="H9" s="26">
        <f aca="true" t="shared" si="0" ref="H9:H31">(F9/D9)*G9</f>
        <v>3.231522</v>
      </c>
    </row>
    <row r="10" spans="1:8" s="13" customFormat="1" ht="41.4" customHeight="1">
      <c r="A10" s="16" t="s">
        <v>488</v>
      </c>
      <c r="B10" s="50" t="s">
        <v>814</v>
      </c>
      <c r="C10" s="16" t="s">
        <v>299</v>
      </c>
      <c r="D10" s="16">
        <v>400</v>
      </c>
      <c r="E10" s="50" t="s">
        <v>494</v>
      </c>
      <c r="F10" s="16">
        <v>2</v>
      </c>
      <c r="G10" s="26">
        <f>'Przykładowe materiały - ceny'!E190</f>
        <v>286.416</v>
      </c>
      <c r="H10" s="26">
        <f t="shared" si="0"/>
        <v>1.43208</v>
      </c>
    </row>
    <row r="11" spans="1:8" s="13" customFormat="1" ht="39" customHeight="1">
      <c r="A11" s="16" t="s">
        <v>428</v>
      </c>
      <c r="B11" s="50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31.8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25.394081891785714</v>
      </c>
    </row>
    <row r="41" ht="15">
      <c r="A41" s="7" t="s">
        <v>159</v>
      </c>
    </row>
    <row r="42" spans="1:3" ht="18.6" customHeight="1">
      <c r="A42" s="7" t="s">
        <v>182</v>
      </c>
      <c r="B42" s="21" t="s">
        <v>180</v>
      </c>
      <c r="C42" s="21" t="s">
        <v>181</v>
      </c>
    </row>
    <row r="43" spans="1:3" ht="18.6" customHeight="1">
      <c r="A43" s="8" t="s">
        <v>160</v>
      </c>
      <c r="B43" s="9">
        <f>'Przykładowe stawki wynagrodzeń'!E12</f>
        <v>46.195639765624996</v>
      </c>
      <c r="C43" s="9">
        <f>B43/60</f>
        <v>0.7699273294270833</v>
      </c>
    </row>
    <row r="44" spans="1:3" ht="18.6" customHeight="1">
      <c r="A44" s="10" t="s">
        <v>161</v>
      </c>
      <c r="B44" s="11">
        <f>'Przykładowe stawki wynagrodzeń'!E16</f>
        <v>34.545742080208335</v>
      </c>
      <c r="C44" s="11">
        <f aca="true" t="shared" si="1" ref="C44:C45">B44/60</f>
        <v>0.5757623680034722</v>
      </c>
    </row>
    <row r="45" spans="1:3" ht="18.6" customHeight="1">
      <c r="A45" s="8" t="s">
        <v>162</v>
      </c>
      <c r="B45" s="11">
        <f>'Przykładowe stawki wynagrodzeń'!E19</f>
        <v>26.306730143750002</v>
      </c>
      <c r="C45" s="11">
        <f t="shared" si="1"/>
        <v>0.43844550239583335</v>
      </c>
    </row>
    <row r="46" spans="1:3" ht="28.2" customHeight="1">
      <c r="A46" s="10" t="s">
        <v>198</v>
      </c>
      <c r="B46" s="11">
        <f>'Przykładowe stawki wynagrodzeń'!E17</f>
        <v>43.283165344270834</v>
      </c>
      <c r="C46" s="11">
        <f>B46/60</f>
        <v>0.7213860890711806</v>
      </c>
    </row>
    <row r="47" ht="25.8" customHeight="1"/>
    <row r="48" spans="1:7" ht="21" customHeight="1">
      <c r="A48" s="130" t="s">
        <v>320</v>
      </c>
      <c r="B48" s="131"/>
      <c r="C48" s="131"/>
      <c r="D48" s="131"/>
      <c r="E48" s="131"/>
      <c r="F48" s="131"/>
      <c r="G48" s="34"/>
    </row>
    <row r="49" spans="1:7" ht="21" customHeight="1">
      <c r="A49" s="127" t="s">
        <v>321</v>
      </c>
      <c r="B49" s="127"/>
      <c r="C49" s="127"/>
      <c r="D49" s="127"/>
      <c r="E49" s="34"/>
      <c r="F49" s="34"/>
      <c r="G49" s="34"/>
    </row>
    <row r="50" spans="1:7" s="13" customFormat="1" ht="42" customHeight="1">
      <c r="A50" s="15" t="s">
        <v>197</v>
      </c>
      <c r="B50" s="15" t="s">
        <v>166</v>
      </c>
      <c r="C50" s="15" t="s">
        <v>167</v>
      </c>
      <c r="D50" s="15" t="s">
        <v>168</v>
      </c>
      <c r="E50" s="15" t="s">
        <v>169</v>
      </c>
      <c r="F50" s="15" t="s">
        <v>170</v>
      </c>
      <c r="G50" s="15" t="s">
        <v>171</v>
      </c>
    </row>
    <row r="51" spans="1:7" s="13" customFormat="1" ht="15" customHeight="1">
      <c r="A51" s="29"/>
      <c r="B51" s="5" t="s">
        <v>172</v>
      </c>
      <c r="C51" s="5" t="s">
        <v>173</v>
      </c>
      <c r="D51" s="5" t="s">
        <v>174</v>
      </c>
      <c r="E51" s="5" t="s">
        <v>175</v>
      </c>
      <c r="F51" s="5" t="s">
        <v>176</v>
      </c>
      <c r="G51" s="30" t="s">
        <v>177</v>
      </c>
    </row>
    <row r="52" spans="1:7" s="13" customFormat="1" ht="29.4" customHeight="1">
      <c r="A52" s="125" t="s">
        <v>284</v>
      </c>
      <c r="B52" s="25" t="str">
        <f>A44</f>
        <v>starszy technik diagnostyki laboratoryjnej</v>
      </c>
      <c r="C52" s="32">
        <v>65</v>
      </c>
      <c r="D52" s="17" t="s">
        <v>179</v>
      </c>
      <c r="E52" s="32">
        <v>15</v>
      </c>
      <c r="F52" s="27">
        <f>C44</f>
        <v>0.5757623680034722</v>
      </c>
      <c r="G52" s="27">
        <f>(E52/C52)*F52</f>
        <v>0.13286823877003207</v>
      </c>
    </row>
    <row r="53" spans="1:7" s="13" customFormat="1" ht="29.4" customHeight="1">
      <c r="A53" s="126"/>
      <c r="B53" s="25" t="str">
        <f>A45</f>
        <v>pomoc laboratoryjna</v>
      </c>
      <c r="C53" s="32">
        <v>65</v>
      </c>
      <c r="D53" s="17" t="s">
        <v>179</v>
      </c>
      <c r="E53" s="32">
        <v>15</v>
      </c>
      <c r="F53" s="27">
        <f>C45</f>
        <v>0.43844550239583335</v>
      </c>
      <c r="G53" s="27">
        <f>(E53/C53)*F53</f>
        <v>0.1011797313221154</v>
      </c>
    </row>
    <row r="54" spans="1:7" s="13" customFormat="1" ht="78" customHeight="1">
      <c r="A54" s="31" t="s">
        <v>283</v>
      </c>
      <c r="B54" s="17" t="str">
        <f>A44</f>
        <v>starszy technik diagnostyki laboratoryjnej</v>
      </c>
      <c r="C54" s="16">
        <v>150</v>
      </c>
      <c r="D54" s="17" t="s">
        <v>179</v>
      </c>
      <c r="E54" s="16">
        <v>120</v>
      </c>
      <c r="F54" s="26">
        <f>C44</f>
        <v>0.5757623680034722</v>
      </c>
      <c r="G54" s="26">
        <f>(E54/C54)*F54</f>
        <v>0.46060989440277783</v>
      </c>
    </row>
    <row r="55" spans="1:7" s="13" customFormat="1" ht="22.95" customHeight="1">
      <c r="A55" s="24" t="s">
        <v>192</v>
      </c>
      <c r="B55" s="17" t="str">
        <f>A43</f>
        <v>diagnosta laboratoryjny</v>
      </c>
      <c r="C55" s="16">
        <v>24</v>
      </c>
      <c r="D55" s="17" t="s">
        <v>179</v>
      </c>
      <c r="E55" s="16">
        <v>35</v>
      </c>
      <c r="F55" s="26">
        <f>C43</f>
        <v>0.7699273294270833</v>
      </c>
      <c r="G55" s="26">
        <f aca="true" t="shared" si="2" ref="G55:G63">(E55/C55)*F55</f>
        <v>1.1228106887478297</v>
      </c>
    </row>
    <row r="56" spans="1:7" s="13" customFormat="1" ht="22.95" customHeight="1">
      <c r="A56" s="132" t="s">
        <v>286</v>
      </c>
      <c r="B56" s="17" t="str">
        <f>A43</f>
        <v>diagnosta laboratoryjny</v>
      </c>
      <c r="C56" s="16">
        <v>65</v>
      </c>
      <c r="D56" s="17" t="s">
        <v>179</v>
      </c>
      <c r="E56" s="16">
        <v>25</v>
      </c>
      <c r="F56" s="26">
        <f>C43</f>
        <v>0.7699273294270833</v>
      </c>
      <c r="G56" s="26">
        <f t="shared" si="2"/>
        <v>0.2961258959334936</v>
      </c>
    </row>
    <row r="57" spans="1:7" s="13" customFormat="1" ht="28.2" customHeight="1">
      <c r="A57" s="126"/>
      <c r="B57" s="17" t="str">
        <f>A44</f>
        <v>starszy technik diagnostyki laboratoryjnej</v>
      </c>
      <c r="C57" s="16">
        <v>65</v>
      </c>
      <c r="D57" s="17" t="s">
        <v>179</v>
      </c>
      <c r="E57" s="16">
        <v>25</v>
      </c>
      <c r="F57" s="26">
        <f>C44</f>
        <v>0.5757623680034722</v>
      </c>
      <c r="G57" s="26">
        <f t="shared" si="2"/>
        <v>0.22144706461672012</v>
      </c>
    </row>
    <row r="58" spans="1:7" s="13" customFormat="1" ht="22.95" customHeight="1">
      <c r="A58" s="24" t="s">
        <v>287</v>
      </c>
      <c r="B58" s="17" t="str">
        <f>A43</f>
        <v>diagnosta laboratoryjny</v>
      </c>
      <c r="C58" s="16">
        <v>24</v>
      </c>
      <c r="D58" s="17" t="s">
        <v>179</v>
      </c>
      <c r="E58" s="16">
        <v>40</v>
      </c>
      <c r="F58" s="26">
        <f>C43</f>
        <v>0.7699273294270833</v>
      </c>
      <c r="G58" s="26">
        <f t="shared" si="2"/>
        <v>1.2832122157118055</v>
      </c>
    </row>
    <row r="59" spans="1:7" s="13" customFormat="1" ht="30.6" customHeight="1">
      <c r="A59" s="125" t="s">
        <v>288</v>
      </c>
      <c r="B59" s="17" t="str">
        <f>A44</f>
        <v>starszy technik diagnostyki laboratoryjnej</v>
      </c>
      <c r="C59" s="16">
        <v>65</v>
      </c>
      <c r="D59" s="17" t="s">
        <v>179</v>
      </c>
      <c r="E59" s="16">
        <v>20</v>
      </c>
      <c r="F59" s="26">
        <f>C44</f>
        <v>0.5757623680034722</v>
      </c>
      <c r="G59" s="26">
        <f t="shared" si="2"/>
        <v>0.17715765169337608</v>
      </c>
    </row>
    <row r="60" spans="1:9" s="13" customFormat="1" ht="30.6" customHeight="1">
      <c r="A60" s="126"/>
      <c r="B60" s="17" t="str">
        <f>A45</f>
        <v>pomoc laboratoryjna</v>
      </c>
      <c r="C60" s="16">
        <v>65</v>
      </c>
      <c r="D60" s="17" t="s">
        <v>179</v>
      </c>
      <c r="E60" s="16">
        <v>20</v>
      </c>
      <c r="F60" s="26">
        <f>C45</f>
        <v>0.43844550239583335</v>
      </c>
      <c r="G60" s="26">
        <f t="shared" si="2"/>
        <v>0.1349063084294872</v>
      </c>
      <c r="I60" s="38"/>
    </row>
    <row r="61" spans="1:9" s="13" customFormat="1" ht="55.2" customHeight="1">
      <c r="A61" s="37" t="s">
        <v>308</v>
      </c>
      <c r="B61" s="17" t="str">
        <f>A46</f>
        <v>średnia stawka; diagnosta laboratoryjny/technik diagnostyki laboratoryjnej</v>
      </c>
      <c r="C61" s="16">
        <v>325</v>
      </c>
      <c r="D61" s="17" t="s">
        <v>179</v>
      </c>
      <c r="E61" s="16">
        <v>125</v>
      </c>
      <c r="F61" s="26">
        <f>C46</f>
        <v>0.7213860890711806</v>
      </c>
      <c r="G61" s="26">
        <f t="shared" si="2"/>
        <v>0.2774561881043003</v>
      </c>
      <c r="I61" s="39"/>
    </row>
    <row r="62" spans="1:9" s="13" customFormat="1" ht="48.6" customHeight="1">
      <c r="A62" s="37" t="s">
        <v>322</v>
      </c>
      <c r="B62" s="17" t="str">
        <f>A46</f>
        <v>średnia stawka; diagnosta laboratoryjny/technik diagnostyki laboratoryjnej</v>
      </c>
      <c r="C62" s="16">
        <v>325</v>
      </c>
      <c r="D62" s="17" t="s">
        <v>179</v>
      </c>
      <c r="E62" s="16">
        <v>20</v>
      </c>
      <c r="F62" s="26">
        <f>C46</f>
        <v>0.7213860890711806</v>
      </c>
      <c r="G62" s="26">
        <f t="shared" si="2"/>
        <v>0.04439299009668804</v>
      </c>
      <c r="I62" s="39"/>
    </row>
    <row r="63" spans="1:9" s="13" customFormat="1" ht="55.8" customHeight="1">
      <c r="A63" s="37" t="s">
        <v>311</v>
      </c>
      <c r="B63" s="17" t="str">
        <f>A46</f>
        <v>średnia stawka; diagnosta laboratoryjny/technik diagnostyki laboratoryjnej</v>
      </c>
      <c r="C63" s="16">
        <v>325</v>
      </c>
      <c r="D63" s="17" t="s">
        <v>179</v>
      </c>
      <c r="E63" s="16">
        <v>25</v>
      </c>
      <c r="F63" s="26">
        <f>C46</f>
        <v>0.7213860890711806</v>
      </c>
      <c r="G63" s="26">
        <f t="shared" si="2"/>
        <v>0.05549123762086005</v>
      </c>
      <c r="I63" s="39"/>
    </row>
    <row r="64" spans="1:7" s="14" customFormat="1" ht="27.6" customHeight="1">
      <c r="A64" s="128" t="s">
        <v>178</v>
      </c>
      <c r="B64" s="129"/>
      <c r="C64" s="129"/>
      <c r="D64" s="129"/>
      <c r="E64" s="129"/>
      <c r="F64" s="129"/>
      <c r="G64" s="35">
        <f>SUM(G52:G63)</f>
        <v>4.307658105449486</v>
      </c>
    </row>
    <row r="67" spans="1:3" ht="27" customHeight="1">
      <c r="A67" s="134" t="s">
        <v>164</v>
      </c>
      <c r="B67" s="134"/>
      <c r="C67" s="18">
        <f>H33</f>
        <v>25.394081891785714</v>
      </c>
    </row>
    <row r="68" spans="1:3" ht="27" customHeight="1">
      <c r="A68" s="133" t="s">
        <v>165</v>
      </c>
      <c r="B68" s="133"/>
      <c r="C68" s="19">
        <f>G64</f>
        <v>4.307658105449486</v>
      </c>
    </row>
    <row r="69" spans="1:3" s="7" customFormat="1" ht="27" customHeight="1">
      <c r="A69" s="122" t="s">
        <v>163</v>
      </c>
      <c r="B69" s="122"/>
      <c r="C69" s="28">
        <f>SUM(C67:C68)</f>
        <v>29.7017399972352</v>
      </c>
    </row>
  </sheetData>
  <mergeCells count="10">
    <mergeCell ref="B1:E1"/>
    <mergeCell ref="A64:F64"/>
    <mergeCell ref="A69:B69"/>
    <mergeCell ref="A68:B68"/>
    <mergeCell ref="A67:B67"/>
    <mergeCell ref="A52:A53"/>
    <mergeCell ref="A59:A60"/>
    <mergeCell ref="A49:D49"/>
    <mergeCell ref="A56:A57"/>
    <mergeCell ref="A48:F4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0E1FE-8E72-40C2-9E90-CC073496C5E3}">
  <dimension ref="A1:K69"/>
  <sheetViews>
    <sheetView workbookViewId="0" topLeftCell="A1">
      <selection activeCell="B10" sqref="B10"/>
    </sheetView>
  </sheetViews>
  <sheetFormatPr defaultColWidth="9.140625" defaultRowHeight="15"/>
  <cols>
    <col min="1" max="1" width="41.28125" style="1" customWidth="1"/>
    <col min="2" max="2" width="32.28125" style="1" customWidth="1"/>
    <col min="3" max="3" width="21.281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2" customHeight="1">
      <c r="A1" s="7" t="s">
        <v>156</v>
      </c>
      <c r="B1" s="121" t="s">
        <v>126</v>
      </c>
      <c r="C1" s="121"/>
      <c r="D1" s="121"/>
    </row>
    <row r="2" spans="1:2" ht="19.2" customHeight="1">
      <c r="A2" s="7" t="s">
        <v>157</v>
      </c>
      <c r="B2" s="7" t="s">
        <v>125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11" s="13" customFormat="1" ht="45" customHeight="1">
      <c r="A8" s="16" t="s">
        <v>370</v>
      </c>
      <c r="B8" s="50" t="s">
        <v>809</v>
      </c>
      <c r="C8" s="16" t="s">
        <v>298</v>
      </c>
      <c r="D8" s="16">
        <v>6500</v>
      </c>
      <c r="E8" s="50" t="s">
        <v>492</v>
      </c>
      <c r="F8" s="16">
        <v>1</v>
      </c>
      <c r="G8" s="26">
        <f>'Przykładowe materiały - ceny'!E44</f>
        <v>28426.467718794836</v>
      </c>
      <c r="H8" s="26">
        <f>(F8/D8)*G8</f>
        <v>4.373302725968436</v>
      </c>
      <c r="K8" s="43"/>
    </row>
    <row r="9" spans="1:8" s="13" customFormat="1" ht="40.8" customHeight="1">
      <c r="A9" s="16" t="s">
        <v>470</v>
      </c>
      <c r="B9" s="50" t="s">
        <v>815</v>
      </c>
      <c r="C9" s="16" t="s">
        <v>301</v>
      </c>
      <c r="D9" s="16">
        <v>6500</v>
      </c>
      <c r="E9" s="50" t="s">
        <v>494</v>
      </c>
      <c r="F9" s="16">
        <v>6</v>
      </c>
      <c r="G9" s="26">
        <f>'Przykładowe materiały - ceny'!E172</f>
        <v>314.08</v>
      </c>
      <c r="H9" s="26">
        <f aca="true" t="shared" si="0" ref="H9:H31">(F9/D9)*G9</f>
        <v>0.28991999999999996</v>
      </c>
    </row>
    <row r="10" spans="1:8" s="13" customFormat="1" ht="41.4" customHeight="1">
      <c r="A10" s="16" t="s">
        <v>407</v>
      </c>
      <c r="B10" s="50" t="s">
        <v>816</v>
      </c>
      <c r="C10" s="16" t="s">
        <v>299</v>
      </c>
      <c r="D10" s="16">
        <v>6500</v>
      </c>
      <c r="E10" s="50" t="s">
        <v>494</v>
      </c>
      <c r="F10" s="16">
        <v>6</v>
      </c>
      <c r="G10" s="26">
        <f>'Przykładowe materiały - ceny'!E78</f>
        <v>366.1632</v>
      </c>
      <c r="H10" s="26">
        <f t="shared" si="0"/>
        <v>0.3379968</v>
      </c>
    </row>
    <row r="11" spans="1:8" s="13" customFormat="1" ht="39" customHeight="1">
      <c r="A11" s="16" t="s">
        <v>428</v>
      </c>
      <c r="B11" s="50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31.8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7.404099417754149</v>
      </c>
    </row>
    <row r="41" ht="15">
      <c r="A41" s="7" t="s">
        <v>159</v>
      </c>
    </row>
    <row r="42" spans="1:3" ht="18.6" customHeight="1">
      <c r="A42" s="7" t="s">
        <v>182</v>
      </c>
      <c r="B42" s="21" t="s">
        <v>180</v>
      </c>
      <c r="C42" s="21" t="s">
        <v>181</v>
      </c>
    </row>
    <row r="43" spans="1:3" ht="18.6" customHeight="1">
      <c r="A43" s="8" t="s">
        <v>160</v>
      </c>
      <c r="B43" s="9">
        <f>'Przykładowe stawki wynagrodzeń'!E12</f>
        <v>46.195639765624996</v>
      </c>
      <c r="C43" s="9">
        <f>B43/60</f>
        <v>0.7699273294270833</v>
      </c>
    </row>
    <row r="44" spans="1:3" ht="18.6" customHeight="1">
      <c r="A44" s="10" t="s">
        <v>161</v>
      </c>
      <c r="B44" s="11">
        <f>'Przykładowe stawki wynagrodzeń'!E16</f>
        <v>34.545742080208335</v>
      </c>
      <c r="C44" s="11">
        <f aca="true" t="shared" si="1" ref="C44:C45">B44/60</f>
        <v>0.5757623680034722</v>
      </c>
    </row>
    <row r="45" spans="1:3" ht="18.6" customHeight="1">
      <c r="A45" s="8" t="s">
        <v>162</v>
      </c>
      <c r="B45" s="11">
        <f>'Przykładowe stawki wynagrodzeń'!E19</f>
        <v>26.306730143750002</v>
      </c>
      <c r="C45" s="11">
        <f t="shared" si="1"/>
        <v>0.43844550239583335</v>
      </c>
    </row>
    <row r="46" spans="1:3" ht="28.2" customHeight="1">
      <c r="A46" s="10" t="s">
        <v>198</v>
      </c>
      <c r="B46" s="11">
        <f>'Przykładowe stawki wynagrodzeń'!E17</f>
        <v>43.283165344270834</v>
      </c>
      <c r="C46" s="11">
        <f>B46/60</f>
        <v>0.7213860890711806</v>
      </c>
    </row>
    <row r="47" ht="25.8" customHeight="1"/>
    <row r="48" spans="1:7" ht="21" customHeight="1">
      <c r="A48" s="130" t="s">
        <v>320</v>
      </c>
      <c r="B48" s="131"/>
      <c r="C48" s="131"/>
      <c r="D48" s="131"/>
      <c r="E48" s="131"/>
      <c r="F48" s="131"/>
      <c r="G48" s="34"/>
    </row>
    <row r="49" spans="1:7" ht="21" customHeight="1">
      <c r="A49" s="127" t="s">
        <v>321</v>
      </c>
      <c r="B49" s="127"/>
      <c r="C49" s="127"/>
      <c r="D49" s="127"/>
      <c r="E49" s="34"/>
      <c r="F49" s="34"/>
      <c r="G49" s="34"/>
    </row>
    <row r="50" spans="1:7" s="13" customFormat="1" ht="42" customHeight="1">
      <c r="A50" s="15" t="s">
        <v>197</v>
      </c>
      <c r="B50" s="15" t="s">
        <v>166</v>
      </c>
      <c r="C50" s="15" t="s">
        <v>167</v>
      </c>
      <c r="D50" s="15" t="s">
        <v>168</v>
      </c>
      <c r="E50" s="15" t="s">
        <v>169</v>
      </c>
      <c r="F50" s="15" t="s">
        <v>170</v>
      </c>
      <c r="G50" s="15" t="s">
        <v>171</v>
      </c>
    </row>
    <row r="51" spans="1:7" s="13" customFormat="1" ht="15" customHeight="1">
      <c r="A51" s="29"/>
      <c r="B51" s="5" t="s">
        <v>172</v>
      </c>
      <c r="C51" s="5" t="s">
        <v>173</v>
      </c>
      <c r="D51" s="5" t="s">
        <v>174</v>
      </c>
      <c r="E51" s="5" t="s">
        <v>175</v>
      </c>
      <c r="F51" s="5" t="s">
        <v>176</v>
      </c>
      <c r="G51" s="30" t="s">
        <v>177</v>
      </c>
    </row>
    <row r="52" spans="1:7" s="13" customFormat="1" ht="29.4" customHeight="1">
      <c r="A52" s="125" t="s">
        <v>284</v>
      </c>
      <c r="B52" s="25" t="str">
        <f>A44</f>
        <v>starszy technik diagnostyki laboratoryjnej</v>
      </c>
      <c r="C52" s="32">
        <v>65</v>
      </c>
      <c r="D52" s="17" t="s">
        <v>179</v>
      </c>
      <c r="E52" s="32">
        <v>15</v>
      </c>
      <c r="F52" s="27">
        <f>C44</f>
        <v>0.5757623680034722</v>
      </c>
      <c r="G52" s="27">
        <f>(E52/C52)*F52</f>
        <v>0.13286823877003207</v>
      </c>
    </row>
    <row r="53" spans="1:7" s="13" customFormat="1" ht="29.4" customHeight="1">
      <c r="A53" s="126"/>
      <c r="B53" s="25" t="str">
        <f>A45</f>
        <v>pomoc laboratoryjna</v>
      </c>
      <c r="C53" s="32">
        <v>65</v>
      </c>
      <c r="D53" s="17" t="s">
        <v>179</v>
      </c>
      <c r="E53" s="32">
        <v>15</v>
      </c>
      <c r="F53" s="27">
        <f>C45</f>
        <v>0.43844550239583335</v>
      </c>
      <c r="G53" s="27">
        <f>(E53/C53)*F53</f>
        <v>0.1011797313221154</v>
      </c>
    </row>
    <row r="54" spans="1:7" s="13" customFormat="1" ht="78" customHeight="1">
      <c r="A54" s="31" t="s">
        <v>283</v>
      </c>
      <c r="B54" s="17" t="str">
        <f>A44</f>
        <v>starszy technik diagnostyki laboratoryjnej</v>
      </c>
      <c r="C54" s="16">
        <v>150</v>
      </c>
      <c r="D54" s="17" t="s">
        <v>179</v>
      </c>
      <c r="E54" s="16">
        <v>120</v>
      </c>
      <c r="F54" s="26">
        <f>C44</f>
        <v>0.5757623680034722</v>
      </c>
      <c r="G54" s="26">
        <f>(E54/C54)*F54</f>
        <v>0.46060989440277783</v>
      </c>
    </row>
    <row r="55" spans="1:7" s="13" customFormat="1" ht="22.95" customHeight="1">
      <c r="A55" s="24" t="s">
        <v>192</v>
      </c>
      <c r="B55" s="17" t="str">
        <f>A43</f>
        <v>diagnosta laboratoryjny</v>
      </c>
      <c r="C55" s="16">
        <v>24</v>
      </c>
      <c r="D55" s="17" t="s">
        <v>179</v>
      </c>
      <c r="E55" s="16">
        <v>35</v>
      </c>
      <c r="F55" s="26">
        <f>C43</f>
        <v>0.7699273294270833</v>
      </c>
      <c r="G55" s="26">
        <f aca="true" t="shared" si="2" ref="G55:G63">(E55/C55)*F55</f>
        <v>1.1228106887478297</v>
      </c>
    </row>
    <row r="56" spans="1:7" s="13" customFormat="1" ht="22.95" customHeight="1">
      <c r="A56" s="132" t="s">
        <v>286</v>
      </c>
      <c r="B56" s="17" t="str">
        <f>A43</f>
        <v>diagnosta laboratoryjny</v>
      </c>
      <c r="C56" s="16">
        <v>65</v>
      </c>
      <c r="D56" s="17" t="s">
        <v>179</v>
      </c>
      <c r="E56" s="16">
        <v>25</v>
      </c>
      <c r="F56" s="26">
        <f>C43</f>
        <v>0.7699273294270833</v>
      </c>
      <c r="G56" s="26">
        <f t="shared" si="2"/>
        <v>0.2961258959334936</v>
      </c>
    </row>
    <row r="57" spans="1:7" s="13" customFormat="1" ht="28.2" customHeight="1">
      <c r="A57" s="126"/>
      <c r="B57" s="17" t="str">
        <f>A44</f>
        <v>starszy technik diagnostyki laboratoryjnej</v>
      </c>
      <c r="C57" s="16">
        <v>65</v>
      </c>
      <c r="D57" s="17" t="s">
        <v>179</v>
      </c>
      <c r="E57" s="16">
        <v>25</v>
      </c>
      <c r="F57" s="26">
        <f>C44</f>
        <v>0.5757623680034722</v>
      </c>
      <c r="G57" s="26">
        <f t="shared" si="2"/>
        <v>0.22144706461672012</v>
      </c>
    </row>
    <row r="58" spans="1:7" s="13" customFormat="1" ht="22.95" customHeight="1">
      <c r="A58" s="24" t="s">
        <v>287</v>
      </c>
      <c r="B58" s="17" t="str">
        <f>A43</f>
        <v>diagnosta laboratoryjny</v>
      </c>
      <c r="C58" s="16">
        <v>24</v>
      </c>
      <c r="D58" s="17" t="s">
        <v>179</v>
      </c>
      <c r="E58" s="16">
        <v>40</v>
      </c>
      <c r="F58" s="26">
        <f>C43</f>
        <v>0.7699273294270833</v>
      </c>
      <c r="G58" s="26">
        <f t="shared" si="2"/>
        <v>1.2832122157118055</v>
      </c>
    </row>
    <row r="59" spans="1:7" s="13" customFormat="1" ht="30.6" customHeight="1">
      <c r="A59" s="125" t="s">
        <v>288</v>
      </c>
      <c r="B59" s="17" t="str">
        <f>A44</f>
        <v>starszy technik diagnostyki laboratoryjnej</v>
      </c>
      <c r="C59" s="16">
        <v>65</v>
      </c>
      <c r="D59" s="17" t="s">
        <v>179</v>
      </c>
      <c r="E59" s="16">
        <v>20</v>
      </c>
      <c r="F59" s="26">
        <f>C44</f>
        <v>0.5757623680034722</v>
      </c>
      <c r="G59" s="26">
        <f t="shared" si="2"/>
        <v>0.17715765169337608</v>
      </c>
    </row>
    <row r="60" spans="1:9" s="13" customFormat="1" ht="30.6" customHeight="1">
      <c r="A60" s="126"/>
      <c r="B60" s="17" t="str">
        <f>A45</f>
        <v>pomoc laboratoryjna</v>
      </c>
      <c r="C60" s="16">
        <v>65</v>
      </c>
      <c r="D60" s="17" t="s">
        <v>179</v>
      </c>
      <c r="E60" s="16">
        <v>20</v>
      </c>
      <c r="F60" s="26">
        <f>C45</f>
        <v>0.43844550239583335</v>
      </c>
      <c r="G60" s="26">
        <f t="shared" si="2"/>
        <v>0.1349063084294872</v>
      </c>
      <c r="I60" s="38"/>
    </row>
    <row r="61" spans="1:9" s="13" customFormat="1" ht="55.2" customHeight="1">
      <c r="A61" s="37" t="s">
        <v>308</v>
      </c>
      <c r="B61" s="17" t="str">
        <f>A46</f>
        <v>średnia stawka; diagnosta laboratoryjny/technik diagnostyki laboratoryjnej</v>
      </c>
      <c r="C61" s="16">
        <v>325</v>
      </c>
      <c r="D61" s="17" t="s">
        <v>179</v>
      </c>
      <c r="E61" s="16">
        <v>125</v>
      </c>
      <c r="F61" s="26">
        <f>C46</f>
        <v>0.7213860890711806</v>
      </c>
      <c r="G61" s="26">
        <f t="shared" si="2"/>
        <v>0.2774561881043003</v>
      </c>
      <c r="I61" s="39"/>
    </row>
    <row r="62" spans="1:9" s="13" customFormat="1" ht="48.6" customHeight="1">
      <c r="A62" s="37" t="s">
        <v>322</v>
      </c>
      <c r="B62" s="17" t="str">
        <f>A46</f>
        <v>średnia stawka; diagnosta laboratoryjny/technik diagnostyki laboratoryjnej</v>
      </c>
      <c r="C62" s="16">
        <v>325</v>
      </c>
      <c r="D62" s="17" t="s">
        <v>179</v>
      </c>
      <c r="E62" s="16">
        <v>20</v>
      </c>
      <c r="F62" s="26">
        <f>C46</f>
        <v>0.7213860890711806</v>
      </c>
      <c r="G62" s="26">
        <f t="shared" si="2"/>
        <v>0.04439299009668804</v>
      </c>
      <c r="I62" s="39"/>
    </row>
    <row r="63" spans="1:9" s="13" customFormat="1" ht="55.8" customHeight="1">
      <c r="A63" s="37" t="s">
        <v>311</v>
      </c>
      <c r="B63" s="17" t="str">
        <f>A46</f>
        <v>średnia stawka; diagnosta laboratoryjny/technik diagnostyki laboratoryjnej</v>
      </c>
      <c r="C63" s="16">
        <v>325</v>
      </c>
      <c r="D63" s="17" t="s">
        <v>179</v>
      </c>
      <c r="E63" s="16">
        <v>25</v>
      </c>
      <c r="F63" s="26">
        <f>C46</f>
        <v>0.7213860890711806</v>
      </c>
      <c r="G63" s="26">
        <f t="shared" si="2"/>
        <v>0.05549123762086005</v>
      </c>
      <c r="I63" s="39"/>
    </row>
    <row r="64" spans="1:7" s="14" customFormat="1" ht="27.6" customHeight="1">
      <c r="A64" s="128" t="s">
        <v>178</v>
      </c>
      <c r="B64" s="129"/>
      <c r="C64" s="129"/>
      <c r="D64" s="129"/>
      <c r="E64" s="129"/>
      <c r="F64" s="129"/>
      <c r="G64" s="35">
        <f>SUM(G52:G63)</f>
        <v>4.307658105449486</v>
      </c>
    </row>
    <row r="67" spans="1:3" ht="27" customHeight="1">
      <c r="A67" s="134" t="s">
        <v>164</v>
      </c>
      <c r="B67" s="134"/>
      <c r="C67" s="18">
        <f>H33</f>
        <v>7.404099417754149</v>
      </c>
    </row>
    <row r="68" spans="1:3" ht="27" customHeight="1">
      <c r="A68" s="133" t="s">
        <v>165</v>
      </c>
      <c r="B68" s="133"/>
      <c r="C68" s="19">
        <f>G64</f>
        <v>4.307658105449486</v>
      </c>
    </row>
    <row r="69" spans="1:3" s="7" customFormat="1" ht="27" customHeight="1">
      <c r="A69" s="122" t="s">
        <v>163</v>
      </c>
      <c r="B69" s="122"/>
      <c r="C69" s="28">
        <f>SUM(C67:C68)</f>
        <v>11.711757523203634</v>
      </c>
    </row>
  </sheetData>
  <mergeCells count="10">
    <mergeCell ref="B1:D1"/>
    <mergeCell ref="A64:F64"/>
    <mergeCell ref="A69:B69"/>
    <mergeCell ref="A68:B68"/>
    <mergeCell ref="A67:B67"/>
    <mergeCell ref="A52:A53"/>
    <mergeCell ref="A59:A60"/>
    <mergeCell ref="A49:D49"/>
    <mergeCell ref="A56:A57"/>
    <mergeCell ref="A48:F48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6CDE-3188-440C-84F6-0157E4569235}">
  <dimension ref="A1:K69"/>
  <sheetViews>
    <sheetView workbookViewId="0" topLeftCell="A1">
      <selection activeCell="B10" sqref="B10"/>
    </sheetView>
  </sheetViews>
  <sheetFormatPr defaultColWidth="9.140625" defaultRowHeight="15"/>
  <cols>
    <col min="1" max="1" width="41.28125" style="1" customWidth="1"/>
    <col min="2" max="2" width="33.421875" style="1" customWidth="1"/>
    <col min="3" max="3" width="20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5" ht="19.2" customHeight="1">
      <c r="A1" s="7" t="s">
        <v>156</v>
      </c>
      <c r="B1" s="121" t="s">
        <v>128</v>
      </c>
      <c r="C1" s="121"/>
      <c r="D1" s="121"/>
      <c r="E1" s="121"/>
    </row>
    <row r="2" spans="1:2" ht="19.2" customHeight="1">
      <c r="A2" s="7" t="s">
        <v>157</v>
      </c>
      <c r="B2" s="7" t="s">
        <v>127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11" s="13" customFormat="1" ht="45" customHeight="1">
      <c r="A8" s="16" t="s">
        <v>371</v>
      </c>
      <c r="B8" s="50" t="s">
        <v>808</v>
      </c>
      <c r="C8" s="16" t="s">
        <v>298</v>
      </c>
      <c r="D8" s="16">
        <v>600</v>
      </c>
      <c r="E8" s="50" t="s">
        <v>492</v>
      </c>
      <c r="F8" s="16">
        <v>1</v>
      </c>
      <c r="G8" s="26">
        <f>'Przykładowe materiały - ceny'!E45</f>
        <v>7421.078838174273</v>
      </c>
      <c r="H8" s="26">
        <f>(F8/D8)*G8</f>
        <v>12.368464730290457</v>
      </c>
      <c r="K8" s="43"/>
    </row>
    <row r="9" spans="1:8" s="13" customFormat="1" ht="40.8" customHeight="1">
      <c r="A9" s="16" t="s">
        <v>448</v>
      </c>
      <c r="B9" s="50" t="s">
        <v>817</v>
      </c>
      <c r="C9" s="16" t="s">
        <v>301</v>
      </c>
      <c r="D9" s="16">
        <v>600</v>
      </c>
      <c r="E9" s="41" t="s">
        <v>494</v>
      </c>
      <c r="F9" s="16">
        <v>2</v>
      </c>
      <c r="G9" s="26">
        <f>'Przykładowe materiały - ceny'!E150</f>
        <v>476.10720000000003</v>
      </c>
      <c r="H9" s="26">
        <f aca="true" t="shared" si="0" ref="H9:H31">(F9/D9)*G9</f>
        <v>1.5870240000000002</v>
      </c>
    </row>
    <row r="10" spans="1:8" s="13" customFormat="1" ht="41.4" customHeight="1">
      <c r="A10" s="16" t="s">
        <v>484</v>
      </c>
      <c r="B10" s="50" t="s">
        <v>818</v>
      </c>
      <c r="C10" s="16" t="s">
        <v>299</v>
      </c>
      <c r="D10" s="16">
        <v>600</v>
      </c>
      <c r="E10" s="50" t="s">
        <v>494</v>
      </c>
      <c r="F10" s="16">
        <v>2</v>
      </c>
      <c r="G10" s="26">
        <f>'Przykładowe materiały - ceny'!E186</f>
        <v>286.416</v>
      </c>
      <c r="H10" s="26">
        <f t="shared" si="0"/>
        <v>0.95472</v>
      </c>
    </row>
    <row r="11" spans="1:8" s="13" customFormat="1" ht="39" customHeight="1">
      <c r="A11" s="16" t="s">
        <v>428</v>
      </c>
      <c r="B11" s="50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f>'Przykładowe mat. wspólne-ceny '!H19</f>
        <v>0.1940240342857143</v>
      </c>
    </row>
    <row r="33" spans="1:8" s="14" customFormat="1" ht="31.8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17.313088622076176</v>
      </c>
    </row>
    <row r="41" ht="15">
      <c r="A41" s="7" t="s">
        <v>159</v>
      </c>
    </row>
    <row r="42" spans="1:3" ht="18.6" customHeight="1">
      <c r="A42" s="7" t="s">
        <v>182</v>
      </c>
      <c r="B42" s="21" t="s">
        <v>180</v>
      </c>
      <c r="C42" s="21" t="s">
        <v>181</v>
      </c>
    </row>
    <row r="43" spans="1:3" ht="18.6" customHeight="1">
      <c r="A43" s="8" t="s">
        <v>160</v>
      </c>
      <c r="B43" s="9">
        <f>'Przykładowe stawki wynagrodzeń'!E12</f>
        <v>46.195639765624996</v>
      </c>
      <c r="C43" s="9">
        <f>B43/60</f>
        <v>0.7699273294270833</v>
      </c>
    </row>
    <row r="44" spans="1:3" ht="18.6" customHeight="1">
      <c r="A44" s="10" t="s">
        <v>161</v>
      </c>
      <c r="B44" s="11">
        <f>'Przykładowe stawki wynagrodzeń'!E16</f>
        <v>34.545742080208335</v>
      </c>
      <c r="C44" s="11">
        <f aca="true" t="shared" si="1" ref="C44:C45">B44/60</f>
        <v>0.5757623680034722</v>
      </c>
    </row>
    <row r="45" spans="1:3" ht="18.6" customHeight="1">
      <c r="A45" s="8" t="s">
        <v>162</v>
      </c>
      <c r="B45" s="11">
        <f>'Przykładowe stawki wynagrodzeń'!E19</f>
        <v>26.306730143750002</v>
      </c>
      <c r="C45" s="11">
        <f t="shared" si="1"/>
        <v>0.43844550239583335</v>
      </c>
    </row>
    <row r="46" spans="1:3" ht="28.2" customHeight="1">
      <c r="A46" s="10" t="s">
        <v>198</v>
      </c>
      <c r="B46" s="11">
        <f>'Przykładowe stawki wynagrodzeń'!E17</f>
        <v>43.283165344270834</v>
      </c>
      <c r="C46" s="11">
        <f>B46/60</f>
        <v>0.7213860890711806</v>
      </c>
    </row>
    <row r="47" ht="25.8" customHeight="1"/>
    <row r="48" spans="1:7" ht="21" customHeight="1">
      <c r="A48" s="130" t="s">
        <v>320</v>
      </c>
      <c r="B48" s="131"/>
      <c r="C48" s="131"/>
      <c r="D48" s="131"/>
      <c r="E48" s="131"/>
      <c r="F48" s="131"/>
      <c r="G48" s="34"/>
    </row>
    <row r="49" spans="1:7" ht="21" customHeight="1">
      <c r="A49" s="127" t="s">
        <v>321</v>
      </c>
      <c r="B49" s="127"/>
      <c r="C49" s="127"/>
      <c r="D49" s="127"/>
      <c r="E49" s="34"/>
      <c r="F49" s="34"/>
      <c r="G49" s="34"/>
    </row>
    <row r="50" spans="1:7" s="13" customFormat="1" ht="42" customHeight="1">
      <c r="A50" s="15" t="s">
        <v>197</v>
      </c>
      <c r="B50" s="15" t="s">
        <v>166</v>
      </c>
      <c r="C50" s="15" t="s">
        <v>167</v>
      </c>
      <c r="D50" s="15" t="s">
        <v>168</v>
      </c>
      <c r="E50" s="15" t="s">
        <v>169</v>
      </c>
      <c r="F50" s="15" t="s">
        <v>170</v>
      </c>
      <c r="G50" s="15" t="s">
        <v>171</v>
      </c>
    </row>
    <row r="51" spans="1:7" s="13" customFormat="1" ht="15" customHeight="1">
      <c r="A51" s="29"/>
      <c r="B51" s="5" t="s">
        <v>172</v>
      </c>
      <c r="C51" s="5" t="s">
        <v>173</v>
      </c>
      <c r="D51" s="5" t="s">
        <v>174</v>
      </c>
      <c r="E51" s="5" t="s">
        <v>175</v>
      </c>
      <c r="F51" s="5" t="s">
        <v>176</v>
      </c>
      <c r="G51" s="30" t="s">
        <v>177</v>
      </c>
    </row>
    <row r="52" spans="1:7" s="13" customFormat="1" ht="29.4" customHeight="1">
      <c r="A52" s="125" t="s">
        <v>284</v>
      </c>
      <c r="B52" s="25" t="str">
        <f>A44</f>
        <v>starszy technik diagnostyki laboratoryjnej</v>
      </c>
      <c r="C52" s="32">
        <v>65</v>
      </c>
      <c r="D52" s="17" t="s">
        <v>179</v>
      </c>
      <c r="E52" s="32">
        <v>15</v>
      </c>
      <c r="F52" s="27">
        <f>C44</f>
        <v>0.5757623680034722</v>
      </c>
      <c r="G52" s="27">
        <f>(E52/C52)*F52</f>
        <v>0.13286823877003207</v>
      </c>
    </row>
    <row r="53" spans="1:7" s="13" customFormat="1" ht="29.4" customHeight="1">
      <c r="A53" s="126"/>
      <c r="B53" s="25" t="str">
        <f>A45</f>
        <v>pomoc laboratoryjna</v>
      </c>
      <c r="C53" s="32">
        <v>65</v>
      </c>
      <c r="D53" s="17" t="s">
        <v>179</v>
      </c>
      <c r="E53" s="32">
        <v>15</v>
      </c>
      <c r="F53" s="27">
        <f>C45</f>
        <v>0.43844550239583335</v>
      </c>
      <c r="G53" s="27">
        <f>(E53/C53)*F53</f>
        <v>0.1011797313221154</v>
      </c>
    </row>
    <row r="54" spans="1:7" s="13" customFormat="1" ht="78" customHeight="1">
      <c r="A54" s="31" t="s">
        <v>283</v>
      </c>
      <c r="B54" s="17" t="str">
        <f>A44</f>
        <v>starszy technik diagnostyki laboratoryjnej</v>
      </c>
      <c r="C54" s="16">
        <v>150</v>
      </c>
      <c r="D54" s="17" t="s">
        <v>179</v>
      </c>
      <c r="E54" s="16">
        <v>120</v>
      </c>
      <c r="F54" s="26">
        <f>C44</f>
        <v>0.5757623680034722</v>
      </c>
      <c r="G54" s="26">
        <f>(E54/C54)*F54</f>
        <v>0.46060989440277783</v>
      </c>
    </row>
    <row r="55" spans="1:7" s="13" customFormat="1" ht="22.95" customHeight="1">
      <c r="A55" s="24" t="s">
        <v>192</v>
      </c>
      <c r="B55" s="17" t="str">
        <f>A43</f>
        <v>diagnosta laboratoryjny</v>
      </c>
      <c r="C55" s="16">
        <v>24</v>
      </c>
      <c r="D55" s="17" t="s">
        <v>179</v>
      </c>
      <c r="E55" s="16">
        <v>35</v>
      </c>
      <c r="F55" s="26">
        <f>C43</f>
        <v>0.7699273294270833</v>
      </c>
      <c r="G55" s="26">
        <f aca="true" t="shared" si="2" ref="G55:G63">(E55/C55)*F55</f>
        <v>1.1228106887478297</v>
      </c>
    </row>
    <row r="56" spans="1:7" s="13" customFormat="1" ht="22.95" customHeight="1">
      <c r="A56" s="132" t="s">
        <v>286</v>
      </c>
      <c r="B56" s="17" t="str">
        <f>A43</f>
        <v>diagnosta laboratoryjny</v>
      </c>
      <c r="C56" s="16">
        <v>65</v>
      </c>
      <c r="D56" s="17" t="s">
        <v>179</v>
      </c>
      <c r="E56" s="16">
        <v>25</v>
      </c>
      <c r="F56" s="26">
        <f>C43</f>
        <v>0.7699273294270833</v>
      </c>
      <c r="G56" s="26">
        <f t="shared" si="2"/>
        <v>0.2961258959334936</v>
      </c>
    </row>
    <row r="57" spans="1:7" s="13" customFormat="1" ht="28.2" customHeight="1">
      <c r="A57" s="126"/>
      <c r="B57" s="17" t="str">
        <f>A44</f>
        <v>starszy technik diagnostyki laboratoryjnej</v>
      </c>
      <c r="C57" s="16">
        <v>65</v>
      </c>
      <c r="D57" s="17" t="s">
        <v>179</v>
      </c>
      <c r="E57" s="16">
        <v>25</v>
      </c>
      <c r="F57" s="26">
        <f>C44</f>
        <v>0.5757623680034722</v>
      </c>
      <c r="G57" s="26">
        <f t="shared" si="2"/>
        <v>0.22144706461672012</v>
      </c>
    </row>
    <row r="58" spans="1:7" s="13" customFormat="1" ht="22.95" customHeight="1">
      <c r="A58" s="24" t="s">
        <v>287</v>
      </c>
      <c r="B58" s="17" t="str">
        <f>A43</f>
        <v>diagnosta laboratoryjny</v>
      </c>
      <c r="C58" s="16">
        <v>24</v>
      </c>
      <c r="D58" s="17" t="s">
        <v>179</v>
      </c>
      <c r="E58" s="16">
        <v>40</v>
      </c>
      <c r="F58" s="26">
        <f>C43</f>
        <v>0.7699273294270833</v>
      </c>
      <c r="G58" s="26">
        <f t="shared" si="2"/>
        <v>1.2832122157118055</v>
      </c>
    </row>
    <row r="59" spans="1:7" s="13" customFormat="1" ht="30.6" customHeight="1">
      <c r="A59" s="125" t="s">
        <v>288</v>
      </c>
      <c r="B59" s="17" t="str">
        <f>A44</f>
        <v>starszy technik diagnostyki laboratoryjnej</v>
      </c>
      <c r="C59" s="16">
        <v>65</v>
      </c>
      <c r="D59" s="17" t="s">
        <v>179</v>
      </c>
      <c r="E59" s="16">
        <v>20</v>
      </c>
      <c r="F59" s="26">
        <f>C44</f>
        <v>0.5757623680034722</v>
      </c>
      <c r="G59" s="26">
        <f t="shared" si="2"/>
        <v>0.17715765169337608</v>
      </c>
    </row>
    <row r="60" spans="1:9" s="13" customFormat="1" ht="30.6" customHeight="1">
      <c r="A60" s="126"/>
      <c r="B60" s="17" t="str">
        <f>A45</f>
        <v>pomoc laboratoryjna</v>
      </c>
      <c r="C60" s="16">
        <v>65</v>
      </c>
      <c r="D60" s="17" t="s">
        <v>179</v>
      </c>
      <c r="E60" s="16">
        <v>20</v>
      </c>
      <c r="F60" s="26">
        <f>C45</f>
        <v>0.43844550239583335</v>
      </c>
      <c r="G60" s="26">
        <f t="shared" si="2"/>
        <v>0.1349063084294872</v>
      </c>
      <c r="I60" s="38"/>
    </row>
    <row r="61" spans="1:9" s="13" customFormat="1" ht="55.2" customHeight="1">
      <c r="A61" s="37" t="s">
        <v>308</v>
      </c>
      <c r="B61" s="17" t="str">
        <f>A46</f>
        <v>średnia stawka; diagnosta laboratoryjny/technik diagnostyki laboratoryjnej</v>
      </c>
      <c r="C61" s="16">
        <v>325</v>
      </c>
      <c r="D61" s="17" t="s">
        <v>179</v>
      </c>
      <c r="E61" s="16">
        <v>125</v>
      </c>
      <c r="F61" s="26">
        <f>C46</f>
        <v>0.7213860890711806</v>
      </c>
      <c r="G61" s="26">
        <f t="shared" si="2"/>
        <v>0.2774561881043003</v>
      </c>
      <c r="I61" s="39"/>
    </row>
    <row r="62" spans="1:9" s="13" customFormat="1" ht="48.6" customHeight="1">
      <c r="A62" s="37" t="s">
        <v>322</v>
      </c>
      <c r="B62" s="17" t="str">
        <f>A46</f>
        <v>średnia stawka; diagnosta laboratoryjny/technik diagnostyki laboratoryjnej</v>
      </c>
      <c r="C62" s="16">
        <v>325</v>
      </c>
      <c r="D62" s="17" t="s">
        <v>179</v>
      </c>
      <c r="E62" s="16">
        <v>20</v>
      </c>
      <c r="F62" s="26">
        <f>C46</f>
        <v>0.7213860890711806</v>
      </c>
      <c r="G62" s="26">
        <f t="shared" si="2"/>
        <v>0.04439299009668804</v>
      </c>
      <c r="I62" s="39"/>
    </row>
    <row r="63" spans="1:9" s="13" customFormat="1" ht="55.8" customHeight="1">
      <c r="A63" s="37" t="s">
        <v>311</v>
      </c>
      <c r="B63" s="17" t="str">
        <f>A46</f>
        <v>średnia stawka; diagnosta laboratoryjny/technik diagnostyki laboratoryjnej</v>
      </c>
      <c r="C63" s="16">
        <v>325</v>
      </c>
      <c r="D63" s="17" t="s">
        <v>179</v>
      </c>
      <c r="E63" s="16">
        <v>25</v>
      </c>
      <c r="F63" s="26">
        <f>C46</f>
        <v>0.7213860890711806</v>
      </c>
      <c r="G63" s="26">
        <f t="shared" si="2"/>
        <v>0.05549123762086005</v>
      </c>
      <c r="I63" s="39"/>
    </row>
    <row r="64" spans="1:7" s="14" customFormat="1" ht="27.6" customHeight="1">
      <c r="A64" s="128" t="s">
        <v>178</v>
      </c>
      <c r="B64" s="129"/>
      <c r="C64" s="129"/>
      <c r="D64" s="129"/>
      <c r="E64" s="129"/>
      <c r="F64" s="129"/>
      <c r="G64" s="35">
        <f>SUM(G52:G63)</f>
        <v>4.307658105449486</v>
      </c>
    </row>
    <row r="67" spans="1:3" ht="27" customHeight="1">
      <c r="A67" s="134" t="s">
        <v>164</v>
      </c>
      <c r="B67" s="134"/>
      <c r="C67" s="18">
        <f>H33</f>
        <v>17.313088622076176</v>
      </c>
    </row>
    <row r="68" spans="1:3" ht="27" customHeight="1">
      <c r="A68" s="133" t="s">
        <v>165</v>
      </c>
      <c r="B68" s="133"/>
      <c r="C68" s="19">
        <f>G64</f>
        <v>4.307658105449486</v>
      </c>
    </row>
    <row r="69" spans="1:3" s="7" customFormat="1" ht="27" customHeight="1">
      <c r="A69" s="122" t="s">
        <v>163</v>
      </c>
      <c r="B69" s="122"/>
      <c r="C69" s="28">
        <f>SUM(C67:C68)</f>
        <v>21.620746727525663</v>
      </c>
    </row>
  </sheetData>
  <mergeCells count="10">
    <mergeCell ref="B1:E1"/>
    <mergeCell ref="A64:F64"/>
    <mergeCell ref="A69:B69"/>
    <mergeCell ref="A68:B68"/>
    <mergeCell ref="A67:B67"/>
    <mergeCell ref="A52:A53"/>
    <mergeCell ref="A59:A60"/>
    <mergeCell ref="A49:D49"/>
    <mergeCell ref="A56:A57"/>
    <mergeCell ref="A48:F4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1EA18-B072-4082-95C6-623DEB26A03F}">
  <dimension ref="A1:K69"/>
  <sheetViews>
    <sheetView workbookViewId="0" topLeftCell="A1">
      <selection activeCell="B9" sqref="B9"/>
    </sheetView>
  </sheetViews>
  <sheetFormatPr defaultColWidth="9.140625" defaultRowHeight="15"/>
  <cols>
    <col min="1" max="1" width="41.28125" style="1" customWidth="1"/>
    <col min="2" max="2" width="34.28125" style="1" customWidth="1"/>
    <col min="3" max="3" width="20.42187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7" ht="19.2" customHeight="1">
      <c r="A1" s="7" t="s">
        <v>156</v>
      </c>
      <c r="B1" s="121" t="s">
        <v>130</v>
      </c>
      <c r="C1" s="121"/>
      <c r="D1" s="121"/>
      <c r="E1" s="121"/>
      <c r="F1" s="121"/>
      <c r="G1" s="121"/>
    </row>
    <row r="2" spans="1:2" ht="19.2" customHeight="1">
      <c r="A2" s="7" t="s">
        <v>157</v>
      </c>
      <c r="B2" s="7" t="s">
        <v>129</v>
      </c>
    </row>
    <row r="4" ht="15">
      <c r="A4" s="7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11" s="13" customFormat="1" ht="45" customHeight="1">
      <c r="A8" s="16" t="s">
        <v>369</v>
      </c>
      <c r="B8" s="50" t="s">
        <v>807</v>
      </c>
      <c r="C8" s="16" t="s">
        <v>298</v>
      </c>
      <c r="D8" s="16">
        <v>5000</v>
      </c>
      <c r="E8" s="50" t="s">
        <v>492</v>
      </c>
      <c r="F8" s="16">
        <v>1</v>
      </c>
      <c r="G8" s="26">
        <f>'Przykładowe materiały - ceny'!E43</f>
        <v>51172.53218884119</v>
      </c>
      <c r="H8" s="26">
        <f>(F8/D8)*G8</f>
        <v>10.234506437768239</v>
      </c>
      <c r="K8" s="43"/>
    </row>
    <row r="9" spans="1:8" s="13" customFormat="1" ht="40.8" customHeight="1">
      <c r="A9" s="16" t="s">
        <v>449</v>
      </c>
      <c r="B9" s="50" t="s">
        <v>819</v>
      </c>
      <c r="C9" s="16" t="s">
        <v>301</v>
      </c>
      <c r="D9" s="16">
        <v>5000</v>
      </c>
      <c r="E9" s="48" t="s">
        <v>494</v>
      </c>
      <c r="F9" s="16">
        <v>6</v>
      </c>
      <c r="G9" s="26">
        <f>'Przykładowe materiały - ceny'!E151</f>
        <v>343.8449</v>
      </c>
      <c r="H9" s="26">
        <f aca="true" t="shared" si="0" ref="H9:H31">(F9/D9)*G9</f>
        <v>0.41261387999999993</v>
      </c>
    </row>
    <row r="10" spans="1:8" s="13" customFormat="1" ht="41.4" customHeight="1">
      <c r="A10" s="16" t="s">
        <v>485</v>
      </c>
      <c r="B10" s="50" t="s">
        <v>820</v>
      </c>
      <c r="C10" s="16" t="s">
        <v>299</v>
      </c>
      <c r="D10" s="16">
        <v>5000</v>
      </c>
      <c r="E10" s="48" t="s">
        <v>494</v>
      </c>
      <c r="F10" s="16">
        <v>6</v>
      </c>
      <c r="G10" s="26">
        <f>'Przykładowe materiały - ceny'!E191</f>
        <v>275.4</v>
      </c>
      <c r="H10" s="26">
        <f t="shared" si="0"/>
        <v>0.33047999999999994</v>
      </c>
    </row>
    <row r="11" spans="1:8" s="13" customFormat="1" ht="39" customHeight="1">
      <c r="A11" s="16" t="s">
        <v>428</v>
      </c>
      <c r="B11" s="50" t="s">
        <v>709</v>
      </c>
      <c r="C11" s="16" t="s">
        <v>300</v>
      </c>
      <c r="D11" s="16">
        <v>40000</v>
      </c>
      <c r="E11" s="48" t="s">
        <v>494</v>
      </c>
      <c r="F11" s="16">
        <v>2</v>
      </c>
      <c r="G11" s="26">
        <f>'Przykładowe materiały - ceny'!E99</f>
        <v>176.8716</v>
      </c>
      <c r="H11" s="26">
        <f t="shared" si="0"/>
        <v>0.00884358</v>
      </c>
    </row>
    <row r="12" spans="1:8" s="13" customFormat="1" ht="40.2" customHeight="1">
      <c r="A12" s="16" t="s">
        <v>439</v>
      </c>
      <c r="B12" s="48" t="s">
        <v>711</v>
      </c>
      <c r="C12" s="16" t="s">
        <v>300</v>
      </c>
      <c r="D12" s="16">
        <v>40000</v>
      </c>
      <c r="E12" s="48" t="s">
        <v>494</v>
      </c>
      <c r="F12" s="16">
        <v>5</v>
      </c>
      <c r="G12" s="26">
        <f>'Przykładowe materiały - ceny'!E110</f>
        <v>194.55669999999998</v>
      </c>
      <c r="H12" s="26">
        <f t="shared" si="0"/>
        <v>0.024319587499999996</v>
      </c>
    </row>
    <row r="13" spans="1:8" s="13" customFormat="1" ht="39" customHeight="1">
      <c r="A13" s="16" t="s">
        <v>429</v>
      </c>
      <c r="B13" s="48" t="s">
        <v>713</v>
      </c>
      <c r="C13" s="16" t="s">
        <v>300</v>
      </c>
      <c r="D13" s="16">
        <v>40000</v>
      </c>
      <c r="E13" s="48" t="s">
        <v>494</v>
      </c>
      <c r="F13" s="16">
        <v>6</v>
      </c>
      <c r="G13" s="26">
        <f>'Przykładowe materiały - ceny'!E100</f>
        <v>389.34000000000003</v>
      </c>
      <c r="H13" s="26">
        <f t="shared" si="0"/>
        <v>0.058401</v>
      </c>
    </row>
    <row r="14" spans="1:8" s="13" customFormat="1" ht="37.8" customHeight="1">
      <c r="A14" s="16" t="s">
        <v>440</v>
      </c>
      <c r="B14" s="48" t="s">
        <v>714</v>
      </c>
      <c r="C14" s="16" t="s">
        <v>300</v>
      </c>
      <c r="D14" s="16">
        <v>40000</v>
      </c>
      <c r="E14" s="48" t="s">
        <v>494</v>
      </c>
      <c r="F14" s="16">
        <v>8</v>
      </c>
      <c r="G14" s="26">
        <f>'Przykładowe materiały - ceny'!E111</f>
        <v>389.34000000000003</v>
      </c>
      <c r="H14" s="26">
        <f t="shared" si="0"/>
        <v>0.077868</v>
      </c>
    </row>
    <row r="15" spans="1:8" s="13" customFormat="1" ht="38.4" customHeight="1">
      <c r="A15" s="16" t="s">
        <v>430</v>
      </c>
      <c r="B15" s="48" t="s">
        <v>715</v>
      </c>
      <c r="C15" s="16" t="s">
        <v>300</v>
      </c>
      <c r="D15" s="16">
        <v>40000</v>
      </c>
      <c r="E15" s="48" t="s">
        <v>494</v>
      </c>
      <c r="F15" s="16">
        <v>7</v>
      </c>
      <c r="G15" s="26">
        <f>'Przykładowe materiały - ceny'!E101</f>
        <v>567.324</v>
      </c>
      <c r="H15" s="26">
        <f t="shared" si="0"/>
        <v>0.09928169999999999</v>
      </c>
    </row>
    <row r="16" spans="1:8" s="13" customFormat="1" ht="38.4" customHeight="1">
      <c r="A16" s="16" t="s">
        <v>441</v>
      </c>
      <c r="B16" s="48" t="s">
        <v>716</v>
      </c>
      <c r="C16" s="16" t="s">
        <v>300</v>
      </c>
      <c r="D16" s="16">
        <v>40000</v>
      </c>
      <c r="E16" s="48" t="s">
        <v>494</v>
      </c>
      <c r="F16" s="16">
        <v>13</v>
      </c>
      <c r="G16" s="26">
        <f>'Przykładowe materiały - ceny'!E112</f>
        <v>567.324</v>
      </c>
      <c r="H16" s="26">
        <f t="shared" si="0"/>
        <v>0.18438029999999997</v>
      </c>
    </row>
    <row r="17" spans="1:8" s="13" customFormat="1" ht="40.8" customHeight="1">
      <c r="A17" s="16" t="s">
        <v>431</v>
      </c>
      <c r="B17" s="48" t="s">
        <v>717</v>
      </c>
      <c r="C17" s="16" t="s">
        <v>300</v>
      </c>
      <c r="D17" s="16">
        <v>40000</v>
      </c>
      <c r="E17" s="48" t="s">
        <v>494</v>
      </c>
      <c r="F17" s="16">
        <v>6</v>
      </c>
      <c r="G17" s="26">
        <f>'Przykładowe materiały - ceny'!E102</f>
        <v>66.0024</v>
      </c>
      <c r="H17" s="26">
        <f t="shared" si="0"/>
        <v>0.009900359999999999</v>
      </c>
    </row>
    <row r="18" spans="1:8" s="13" customFormat="1" ht="40.8" customHeight="1">
      <c r="A18" s="16" t="s">
        <v>442</v>
      </c>
      <c r="B18" s="48" t="s">
        <v>718</v>
      </c>
      <c r="C18" s="16" t="s">
        <v>300</v>
      </c>
      <c r="D18" s="16">
        <v>40000</v>
      </c>
      <c r="E18" s="48" t="s">
        <v>494</v>
      </c>
      <c r="F18" s="16">
        <v>8</v>
      </c>
      <c r="G18" s="26">
        <f>'Przykładowe materiały - ceny'!E113</f>
        <v>71.1936</v>
      </c>
      <c r="H18" s="26">
        <f t="shared" si="0"/>
        <v>0.014238720000000002</v>
      </c>
    </row>
    <row r="19" spans="1:8" s="13" customFormat="1" ht="41.4" customHeight="1">
      <c r="A19" s="16" t="s">
        <v>432</v>
      </c>
      <c r="B19" s="48" t="s">
        <v>710</v>
      </c>
      <c r="C19" s="16" t="s">
        <v>300</v>
      </c>
      <c r="D19" s="16">
        <v>40000</v>
      </c>
      <c r="E19" s="48" t="s">
        <v>494</v>
      </c>
      <c r="F19" s="16">
        <v>2</v>
      </c>
      <c r="G19" s="26">
        <f>'Przykładowe materiały - ceny'!E103</f>
        <v>283.662</v>
      </c>
      <c r="H19" s="26">
        <f t="shared" si="0"/>
        <v>0.014183099999999999</v>
      </c>
    </row>
    <row r="20" spans="1:8" s="13" customFormat="1" ht="39" customHeight="1">
      <c r="A20" s="16" t="s">
        <v>443</v>
      </c>
      <c r="B20" s="48" t="s">
        <v>722</v>
      </c>
      <c r="C20" s="16" t="s">
        <v>300</v>
      </c>
      <c r="D20" s="16">
        <v>40000</v>
      </c>
      <c r="E20" s="48" t="s">
        <v>494</v>
      </c>
      <c r="F20" s="16">
        <v>3</v>
      </c>
      <c r="G20" s="26">
        <f>'Przykładowe materiały - ceny'!E114</f>
        <v>283.662</v>
      </c>
      <c r="H20" s="26">
        <f t="shared" si="0"/>
        <v>0.021274649999999996</v>
      </c>
    </row>
    <row r="21" spans="1:8" s="13" customFormat="1" ht="40.8" customHeight="1">
      <c r="A21" s="16" t="s">
        <v>433</v>
      </c>
      <c r="B21" s="48" t="s">
        <v>723</v>
      </c>
      <c r="C21" s="16" t="s">
        <v>300</v>
      </c>
      <c r="D21" s="16">
        <v>40000</v>
      </c>
      <c r="E21" s="48" t="s">
        <v>494</v>
      </c>
      <c r="F21" s="16">
        <v>4</v>
      </c>
      <c r="G21" s="26">
        <f>'Przykładowe materiały - ceny'!E104</f>
        <v>796.4784</v>
      </c>
      <c r="H21" s="26">
        <f t="shared" si="0"/>
        <v>0.07964784</v>
      </c>
    </row>
    <row r="22" spans="1:8" s="13" customFormat="1" ht="36.6" customHeight="1">
      <c r="A22" s="16" t="s">
        <v>434</v>
      </c>
      <c r="B22" s="48" t="s">
        <v>719</v>
      </c>
      <c r="C22" s="16" t="s">
        <v>300</v>
      </c>
      <c r="D22" s="16">
        <v>40000</v>
      </c>
      <c r="E22" s="48" t="s">
        <v>494</v>
      </c>
      <c r="F22" s="16">
        <v>6</v>
      </c>
      <c r="G22" s="26">
        <f>'Przykładowe materiały - ceny'!E105</f>
        <v>122.4567</v>
      </c>
      <c r="H22" s="26">
        <f t="shared" si="0"/>
        <v>0.018368504999999997</v>
      </c>
    </row>
    <row r="23" spans="1:8" s="13" customFormat="1" ht="38.4" customHeight="1">
      <c r="A23" s="16" t="s">
        <v>444</v>
      </c>
      <c r="B23" s="48" t="s">
        <v>720</v>
      </c>
      <c r="C23" s="16" t="s">
        <v>300</v>
      </c>
      <c r="D23" s="16">
        <v>40000</v>
      </c>
      <c r="E23" s="48" t="s">
        <v>494</v>
      </c>
      <c r="F23" s="16">
        <v>8</v>
      </c>
      <c r="G23" s="26">
        <f>'Przykładowe materiały - ceny'!E115</f>
        <v>194.55669999999998</v>
      </c>
      <c r="H23" s="26">
        <f t="shared" si="0"/>
        <v>0.038911339999999996</v>
      </c>
    </row>
    <row r="24" spans="1:8" s="13" customFormat="1" ht="40.2" customHeight="1">
      <c r="A24" s="16" t="s">
        <v>435</v>
      </c>
      <c r="B24" s="48" t="s">
        <v>721</v>
      </c>
      <c r="C24" s="16" t="s">
        <v>300</v>
      </c>
      <c r="D24" s="16">
        <v>40000</v>
      </c>
      <c r="E24" s="48" t="s">
        <v>494</v>
      </c>
      <c r="F24" s="16">
        <v>32</v>
      </c>
      <c r="G24" s="26">
        <f>'Przykładowe materiały - ceny'!E106</f>
        <v>176.8716</v>
      </c>
      <c r="H24" s="26">
        <f t="shared" si="0"/>
        <v>0.14149728</v>
      </c>
    </row>
    <row r="25" spans="1:8" s="13" customFormat="1" ht="42" customHeight="1">
      <c r="A25" s="16" t="s">
        <v>437</v>
      </c>
      <c r="B25" s="48" t="s">
        <v>724</v>
      </c>
      <c r="C25" s="16" t="s">
        <v>300</v>
      </c>
      <c r="D25" s="16">
        <v>40000</v>
      </c>
      <c r="E25" s="48" t="s">
        <v>494</v>
      </c>
      <c r="F25" s="16">
        <v>54</v>
      </c>
      <c r="G25" s="26">
        <f>'Przykładowe materiały - ceny'!E108</f>
        <v>194.55669999999998</v>
      </c>
      <c r="H25" s="26">
        <f t="shared" si="0"/>
        <v>0.262651545</v>
      </c>
    </row>
    <row r="26" spans="1:8" s="13" customFormat="1" ht="40.8" customHeight="1">
      <c r="A26" s="16" t="s">
        <v>426</v>
      </c>
      <c r="B26" s="48" t="s">
        <v>725</v>
      </c>
      <c r="C26" s="16" t="s">
        <v>300</v>
      </c>
      <c r="D26" s="16">
        <v>40000</v>
      </c>
      <c r="E26" s="48" t="s">
        <v>494</v>
      </c>
      <c r="F26" s="16">
        <v>2</v>
      </c>
      <c r="G26" s="26">
        <f>'Przykładowe materiały - ceny'!E97</f>
        <v>170.1972</v>
      </c>
      <c r="H26" s="26">
        <f t="shared" si="0"/>
        <v>0.008509860000000001</v>
      </c>
    </row>
    <row r="27" spans="1:8" s="13" customFormat="1" ht="42" customHeight="1">
      <c r="A27" s="16" t="s">
        <v>436</v>
      </c>
      <c r="B27" s="48" t="s">
        <v>712</v>
      </c>
      <c r="C27" s="16" t="s">
        <v>300</v>
      </c>
      <c r="D27" s="16">
        <v>40000</v>
      </c>
      <c r="E27" s="48" t="s">
        <v>494</v>
      </c>
      <c r="F27" s="16">
        <v>5</v>
      </c>
      <c r="G27" s="26">
        <f>'Przykładowe materiały - ceny'!E107</f>
        <v>170.1972</v>
      </c>
      <c r="H27" s="26">
        <f t="shared" si="0"/>
        <v>0.021274650000000003</v>
      </c>
    </row>
    <row r="28" spans="1:8" s="13" customFormat="1" ht="39" customHeight="1">
      <c r="A28" s="16" t="s">
        <v>427</v>
      </c>
      <c r="B28" s="48" t="s">
        <v>726</v>
      </c>
      <c r="C28" s="16" t="s">
        <v>300</v>
      </c>
      <c r="D28" s="16">
        <v>40000</v>
      </c>
      <c r="E28" s="48" t="s">
        <v>494</v>
      </c>
      <c r="F28" s="16">
        <v>4</v>
      </c>
      <c r="G28" s="26">
        <f>'Przykładowe materiały - ceny'!E98</f>
        <v>378.216</v>
      </c>
      <c r="H28" s="26">
        <f t="shared" si="0"/>
        <v>0.037821600000000004</v>
      </c>
    </row>
    <row r="29" spans="1:8" s="13" customFormat="1" ht="39" customHeight="1">
      <c r="A29" s="16" t="s">
        <v>438</v>
      </c>
      <c r="B29" s="48" t="s">
        <v>727</v>
      </c>
      <c r="C29" s="16" t="s">
        <v>300</v>
      </c>
      <c r="D29" s="16">
        <v>40000</v>
      </c>
      <c r="E29" s="48" t="s">
        <v>494</v>
      </c>
      <c r="F29" s="16">
        <v>6</v>
      </c>
      <c r="G29" s="26">
        <f>'Przykładowe materiały - ceny'!E109</f>
        <v>378.216</v>
      </c>
      <c r="H29" s="26">
        <f t="shared" si="0"/>
        <v>0.056732399999999995</v>
      </c>
    </row>
    <row r="30" spans="1:8" s="13" customFormat="1" ht="42" customHeight="1">
      <c r="A30" s="16" t="s">
        <v>445</v>
      </c>
      <c r="B30" s="48" t="s">
        <v>728</v>
      </c>
      <c r="C30" s="48" t="s">
        <v>694</v>
      </c>
      <c r="D30" s="16">
        <v>40000</v>
      </c>
      <c r="E30" s="48" t="s">
        <v>494</v>
      </c>
      <c r="F30" s="16">
        <v>2</v>
      </c>
      <c r="G30" s="26">
        <f>'Przykładowe materiały - ceny'!E116</f>
        <v>10307.4984</v>
      </c>
      <c r="H30" s="26">
        <f t="shared" si="0"/>
        <v>0.5153749200000001</v>
      </c>
    </row>
    <row r="31" spans="1:8" s="13" customFormat="1" ht="39.6" customHeight="1">
      <c r="A31" s="16" t="s">
        <v>446</v>
      </c>
      <c r="B31" s="48" t="s">
        <v>729</v>
      </c>
      <c r="C31" s="16" t="s">
        <v>694</v>
      </c>
      <c r="D31" s="16">
        <v>40000</v>
      </c>
      <c r="E31" s="48" t="s">
        <v>494</v>
      </c>
      <c r="F31" s="16">
        <v>2</v>
      </c>
      <c r="G31" s="26">
        <f>'Przykładowe materiały - ceny'!E117</f>
        <v>10307.4984</v>
      </c>
      <c r="H31" s="26">
        <f t="shared" si="0"/>
        <v>0.5153749200000001</v>
      </c>
    </row>
    <row r="32" spans="1:8" s="13" customFormat="1" ht="31.8" customHeight="1">
      <c r="A32" s="16"/>
      <c r="B32" s="16" t="s">
        <v>507</v>
      </c>
      <c r="C32" s="16" t="s">
        <v>498</v>
      </c>
      <c r="D32" s="16"/>
      <c r="E32" s="16"/>
      <c r="F32" s="16"/>
      <c r="G32" s="26"/>
      <c r="H32" s="26">
        <v>0</v>
      </c>
    </row>
    <row r="33" spans="1:8" s="14" customFormat="1" ht="31.8" customHeight="1">
      <c r="A33" s="22" t="s">
        <v>178</v>
      </c>
      <c r="B33" s="23"/>
      <c r="C33" s="23"/>
      <c r="D33" s="23"/>
      <c r="E33" s="23"/>
      <c r="F33" s="23"/>
      <c r="G33" s="23"/>
      <c r="H33" s="35">
        <f>SUM(H8:H32)</f>
        <v>13.18645617526824</v>
      </c>
    </row>
    <row r="41" ht="15">
      <c r="A41" s="7" t="s">
        <v>159</v>
      </c>
    </row>
    <row r="42" spans="1:3" ht="18.6" customHeight="1">
      <c r="A42" s="7" t="s">
        <v>182</v>
      </c>
      <c r="B42" s="21" t="s">
        <v>180</v>
      </c>
      <c r="C42" s="21" t="s">
        <v>181</v>
      </c>
    </row>
    <row r="43" spans="1:3" ht="18.6" customHeight="1">
      <c r="A43" s="8" t="s">
        <v>160</v>
      </c>
      <c r="B43" s="9">
        <f>'Przykładowe stawki wynagrodzeń'!E12</f>
        <v>46.195639765624996</v>
      </c>
      <c r="C43" s="9">
        <f>B43/60</f>
        <v>0.7699273294270833</v>
      </c>
    </row>
    <row r="44" spans="1:3" ht="18.6" customHeight="1">
      <c r="A44" s="10" t="s">
        <v>161</v>
      </c>
      <c r="B44" s="11">
        <f>'Przykładowe stawki wynagrodzeń'!E16</f>
        <v>34.545742080208335</v>
      </c>
      <c r="C44" s="11">
        <f aca="true" t="shared" si="1" ref="C44:C45">B44/60</f>
        <v>0.5757623680034722</v>
      </c>
    </row>
    <row r="45" spans="1:3" ht="18.6" customHeight="1">
      <c r="A45" s="8" t="s">
        <v>162</v>
      </c>
      <c r="B45" s="11">
        <f>'Przykładowe stawki wynagrodzeń'!E19</f>
        <v>26.306730143750002</v>
      </c>
      <c r="C45" s="11">
        <f t="shared" si="1"/>
        <v>0.43844550239583335</v>
      </c>
    </row>
    <row r="46" spans="1:3" ht="28.2" customHeight="1">
      <c r="A46" s="10" t="s">
        <v>198</v>
      </c>
      <c r="B46" s="11">
        <f>'Przykładowe stawki wynagrodzeń'!E17</f>
        <v>43.283165344270834</v>
      </c>
      <c r="C46" s="11">
        <f>B46/60</f>
        <v>0.7213860890711806</v>
      </c>
    </row>
    <row r="47" ht="25.8" customHeight="1"/>
    <row r="48" spans="1:7" ht="21" customHeight="1">
      <c r="A48" s="130" t="s">
        <v>320</v>
      </c>
      <c r="B48" s="131"/>
      <c r="C48" s="131"/>
      <c r="D48" s="131"/>
      <c r="E48" s="131"/>
      <c r="F48" s="131"/>
      <c r="G48" s="34"/>
    </row>
    <row r="49" spans="1:7" ht="21" customHeight="1">
      <c r="A49" s="127" t="s">
        <v>321</v>
      </c>
      <c r="B49" s="127"/>
      <c r="C49" s="127"/>
      <c r="D49" s="127"/>
      <c r="E49" s="34"/>
      <c r="F49" s="34"/>
      <c r="G49" s="34"/>
    </row>
    <row r="50" spans="1:7" s="13" customFormat="1" ht="42" customHeight="1">
      <c r="A50" s="15" t="s">
        <v>197</v>
      </c>
      <c r="B50" s="15" t="s">
        <v>166</v>
      </c>
      <c r="C50" s="15" t="s">
        <v>167</v>
      </c>
      <c r="D50" s="15" t="s">
        <v>168</v>
      </c>
      <c r="E50" s="15" t="s">
        <v>169</v>
      </c>
      <c r="F50" s="15" t="s">
        <v>170</v>
      </c>
      <c r="G50" s="15" t="s">
        <v>171</v>
      </c>
    </row>
    <row r="51" spans="1:7" s="13" customFormat="1" ht="15" customHeight="1">
      <c r="A51" s="29"/>
      <c r="B51" s="5" t="s">
        <v>172</v>
      </c>
      <c r="C51" s="5" t="s">
        <v>173</v>
      </c>
      <c r="D51" s="5" t="s">
        <v>174</v>
      </c>
      <c r="E51" s="5" t="s">
        <v>175</v>
      </c>
      <c r="F51" s="5" t="s">
        <v>176</v>
      </c>
      <c r="G51" s="30" t="s">
        <v>177</v>
      </c>
    </row>
    <row r="52" spans="1:7" s="13" customFormat="1" ht="29.4" customHeight="1">
      <c r="A52" s="125" t="s">
        <v>284</v>
      </c>
      <c r="B52" s="25" t="str">
        <f>A44</f>
        <v>starszy technik diagnostyki laboratoryjnej</v>
      </c>
      <c r="C52" s="32">
        <v>65</v>
      </c>
      <c r="D52" s="17" t="s">
        <v>179</v>
      </c>
      <c r="E52" s="32">
        <v>15</v>
      </c>
      <c r="F52" s="27">
        <f>C44</f>
        <v>0.5757623680034722</v>
      </c>
      <c r="G52" s="27">
        <f>(E52/C52)*F52</f>
        <v>0.13286823877003207</v>
      </c>
    </row>
    <row r="53" spans="1:7" s="13" customFormat="1" ht="29.4" customHeight="1">
      <c r="A53" s="126"/>
      <c r="B53" s="25" t="str">
        <f>A45</f>
        <v>pomoc laboratoryjna</v>
      </c>
      <c r="C53" s="32">
        <v>65</v>
      </c>
      <c r="D53" s="17" t="s">
        <v>179</v>
      </c>
      <c r="E53" s="32">
        <v>15</v>
      </c>
      <c r="F53" s="27">
        <f>C45</f>
        <v>0.43844550239583335</v>
      </c>
      <c r="G53" s="27">
        <f>(E53/C53)*F53</f>
        <v>0.1011797313221154</v>
      </c>
    </row>
    <row r="54" spans="1:7" s="13" customFormat="1" ht="78" customHeight="1">
      <c r="A54" s="31" t="s">
        <v>283</v>
      </c>
      <c r="B54" s="17" t="str">
        <f>A44</f>
        <v>starszy technik diagnostyki laboratoryjnej</v>
      </c>
      <c r="C54" s="16">
        <v>150</v>
      </c>
      <c r="D54" s="17" t="s">
        <v>179</v>
      </c>
      <c r="E54" s="16">
        <v>120</v>
      </c>
      <c r="F54" s="26">
        <f>C44</f>
        <v>0.5757623680034722</v>
      </c>
      <c r="G54" s="26">
        <f>(E54/C54)*F54</f>
        <v>0.46060989440277783</v>
      </c>
    </row>
    <row r="55" spans="1:7" s="13" customFormat="1" ht="22.95" customHeight="1">
      <c r="A55" s="24" t="s">
        <v>192</v>
      </c>
      <c r="B55" s="17" t="str">
        <f>A43</f>
        <v>diagnosta laboratoryjny</v>
      </c>
      <c r="C55" s="16">
        <v>24</v>
      </c>
      <c r="D55" s="17" t="s">
        <v>179</v>
      </c>
      <c r="E55" s="16">
        <v>35</v>
      </c>
      <c r="F55" s="26">
        <f>C43</f>
        <v>0.7699273294270833</v>
      </c>
      <c r="G55" s="26">
        <f aca="true" t="shared" si="2" ref="G55:G63">(E55/C55)*F55</f>
        <v>1.1228106887478297</v>
      </c>
    </row>
    <row r="56" spans="1:7" s="13" customFormat="1" ht="22.95" customHeight="1">
      <c r="A56" s="132" t="s">
        <v>286</v>
      </c>
      <c r="B56" s="17" t="str">
        <f>A43</f>
        <v>diagnosta laboratoryjny</v>
      </c>
      <c r="C56" s="16">
        <v>65</v>
      </c>
      <c r="D56" s="17" t="s">
        <v>179</v>
      </c>
      <c r="E56" s="16">
        <v>25</v>
      </c>
      <c r="F56" s="26">
        <f>C43</f>
        <v>0.7699273294270833</v>
      </c>
      <c r="G56" s="26">
        <f t="shared" si="2"/>
        <v>0.2961258959334936</v>
      </c>
    </row>
    <row r="57" spans="1:7" s="13" customFormat="1" ht="28.2" customHeight="1">
      <c r="A57" s="126"/>
      <c r="B57" s="17" t="str">
        <f>A44</f>
        <v>starszy technik diagnostyki laboratoryjnej</v>
      </c>
      <c r="C57" s="16">
        <v>65</v>
      </c>
      <c r="D57" s="17" t="s">
        <v>179</v>
      </c>
      <c r="E57" s="16">
        <v>25</v>
      </c>
      <c r="F57" s="26">
        <f>C44</f>
        <v>0.5757623680034722</v>
      </c>
      <c r="G57" s="26">
        <f t="shared" si="2"/>
        <v>0.22144706461672012</v>
      </c>
    </row>
    <row r="58" spans="1:7" s="13" customFormat="1" ht="22.95" customHeight="1">
      <c r="A58" s="24" t="s">
        <v>287</v>
      </c>
      <c r="B58" s="17" t="str">
        <f>A43</f>
        <v>diagnosta laboratoryjny</v>
      </c>
      <c r="C58" s="16">
        <v>24</v>
      </c>
      <c r="D58" s="17" t="s">
        <v>179</v>
      </c>
      <c r="E58" s="16">
        <v>40</v>
      </c>
      <c r="F58" s="26">
        <f>C43</f>
        <v>0.7699273294270833</v>
      </c>
      <c r="G58" s="26">
        <f t="shared" si="2"/>
        <v>1.2832122157118055</v>
      </c>
    </row>
    <row r="59" spans="1:7" s="13" customFormat="1" ht="30.6" customHeight="1">
      <c r="A59" s="125" t="s">
        <v>288</v>
      </c>
      <c r="B59" s="17" t="str">
        <f>A44</f>
        <v>starszy technik diagnostyki laboratoryjnej</v>
      </c>
      <c r="C59" s="16">
        <v>65</v>
      </c>
      <c r="D59" s="17" t="s">
        <v>179</v>
      </c>
      <c r="E59" s="16">
        <v>20</v>
      </c>
      <c r="F59" s="26">
        <f>C44</f>
        <v>0.5757623680034722</v>
      </c>
      <c r="G59" s="26">
        <f t="shared" si="2"/>
        <v>0.17715765169337608</v>
      </c>
    </row>
    <row r="60" spans="1:9" s="13" customFormat="1" ht="30.6" customHeight="1">
      <c r="A60" s="126"/>
      <c r="B60" s="17" t="str">
        <f>A45</f>
        <v>pomoc laboratoryjna</v>
      </c>
      <c r="C60" s="16">
        <v>65</v>
      </c>
      <c r="D60" s="17" t="s">
        <v>179</v>
      </c>
      <c r="E60" s="16">
        <v>20</v>
      </c>
      <c r="F60" s="26">
        <f>C45</f>
        <v>0.43844550239583335</v>
      </c>
      <c r="G60" s="26">
        <f t="shared" si="2"/>
        <v>0.1349063084294872</v>
      </c>
      <c r="I60" s="38"/>
    </row>
    <row r="61" spans="1:9" s="13" customFormat="1" ht="55.2" customHeight="1">
      <c r="A61" s="37" t="s">
        <v>308</v>
      </c>
      <c r="B61" s="17" t="str">
        <f>A46</f>
        <v>średnia stawka; diagnosta laboratoryjny/technik diagnostyki laboratoryjnej</v>
      </c>
      <c r="C61" s="16">
        <v>325</v>
      </c>
      <c r="D61" s="17" t="s">
        <v>179</v>
      </c>
      <c r="E61" s="16">
        <v>125</v>
      </c>
      <c r="F61" s="26">
        <f>C46</f>
        <v>0.7213860890711806</v>
      </c>
      <c r="G61" s="26">
        <f t="shared" si="2"/>
        <v>0.2774561881043003</v>
      </c>
      <c r="I61" s="39"/>
    </row>
    <row r="62" spans="1:9" s="13" customFormat="1" ht="48.6" customHeight="1">
      <c r="A62" s="37" t="s">
        <v>322</v>
      </c>
      <c r="B62" s="17" t="str">
        <f>A46</f>
        <v>średnia stawka; diagnosta laboratoryjny/technik diagnostyki laboratoryjnej</v>
      </c>
      <c r="C62" s="16">
        <v>325</v>
      </c>
      <c r="D62" s="17" t="s">
        <v>179</v>
      </c>
      <c r="E62" s="16">
        <v>20</v>
      </c>
      <c r="F62" s="26">
        <f>C46</f>
        <v>0.7213860890711806</v>
      </c>
      <c r="G62" s="26">
        <f t="shared" si="2"/>
        <v>0.04439299009668804</v>
      </c>
      <c r="I62" s="39"/>
    </row>
    <row r="63" spans="1:9" s="13" customFormat="1" ht="55.8" customHeight="1">
      <c r="A63" s="37" t="s">
        <v>311</v>
      </c>
      <c r="B63" s="17" t="str">
        <f>A46</f>
        <v>średnia stawka; diagnosta laboratoryjny/technik diagnostyki laboratoryjnej</v>
      </c>
      <c r="C63" s="16">
        <v>325</v>
      </c>
      <c r="D63" s="17" t="s">
        <v>179</v>
      </c>
      <c r="E63" s="16">
        <v>25</v>
      </c>
      <c r="F63" s="26">
        <f>C46</f>
        <v>0.7213860890711806</v>
      </c>
      <c r="G63" s="26">
        <f t="shared" si="2"/>
        <v>0.05549123762086005</v>
      </c>
      <c r="I63" s="39"/>
    </row>
    <row r="64" spans="1:7" s="14" customFormat="1" ht="27.6" customHeight="1">
      <c r="A64" s="128" t="s">
        <v>178</v>
      </c>
      <c r="B64" s="129"/>
      <c r="C64" s="129"/>
      <c r="D64" s="129"/>
      <c r="E64" s="129"/>
      <c r="F64" s="129"/>
      <c r="G64" s="35">
        <f>SUM(G52:G63)</f>
        <v>4.307658105449486</v>
      </c>
    </row>
    <row r="67" spans="1:3" ht="27" customHeight="1">
      <c r="A67" s="134" t="s">
        <v>164</v>
      </c>
      <c r="B67" s="134"/>
      <c r="C67" s="18">
        <f>H33</f>
        <v>13.18645617526824</v>
      </c>
    </row>
    <row r="68" spans="1:3" ht="27" customHeight="1">
      <c r="A68" s="133" t="s">
        <v>165</v>
      </c>
      <c r="B68" s="133"/>
      <c r="C68" s="19">
        <f>G64</f>
        <v>4.307658105449486</v>
      </c>
    </row>
    <row r="69" spans="1:3" s="7" customFormat="1" ht="27" customHeight="1">
      <c r="A69" s="122" t="s">
        <v>163</v>
      </c>
      <c r="B69" s="122"/>
      <c r="C69" s="28">
        <f>SUM(C67:C68)</f>
        <v>17.494114280717724</v>
      </c>
    </row>
  </sheetData>
  <mergeCells count="10">
    <mergeCell ref="B1:G1"/>
    <mergeCell ref="A64:F64"/>
    <mergeCell ref="A69:B69"/>
    <mergeCell ref="A68:B68"/>
    <mergeCell ref="A67:B67"/>
    <mergeCell ref="A52:A53"/>
    <mergeCell ref="A59:A60"/>
    <mergeCell ref="A49:D49"/>
    <mergeCell ref="A56:A57"/>
    <mergeCell ref="A48:F4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2AE72-BEC4-4003-8388-14B94DBA27C6}">
  <dimension ref="A1:J19"/>
  <sheetViews>
    <sheetView workbookViewId="0" topLeftCell="A4">
      <selection activeCell="H19" sqref="H19"/>
    </sheetView>
  </sheetViews>
  <sheetFormatPr defaultColWidth="9.140625" defaultRowHeight="15"/>
  <cols>
    <col min="1" max="1" width="17.7109375" style="1" customWidth="1"/>
    <col min="2" max="2" width="38.57421875" style="1" customWidth="1"/>
    <col min="3" max="3" width="16.28125" style="1" customWidth="1"/>
    <col min="4" max="4" width="15.00390625" style="1" customWidth="1"/>
    <col min="5" max="5" width="13.57421875" style="1" customWidth="1"/>
    <col min="6" max="6" width="14.57421875" style="1" customWidth="1"/>
    <col min="7" max="7" width="14.7109375" style="1" customWidth="1"/>
    <col min="8" max="8" width="16.57421875" style="1" customWidth="1"/>
    <col min="9" max="9" width="8.8515625" style="1" customWidth="1"/>
    <col min="10" max="10" width="11.7109375" style="1" customWidth="1"/>
    <col min="11" max="11" width="12.7109375" style="1" bestFit="1" customWidth="1"/>
    <col min="12" max="16384" width="8.8515625" style="1" customWidth="1"/>
  </cols>
  <sheetData>
    <row r="1" spans="1:8" ht="22.8" customHeight="1">
      <c r="A1" s="117" t="s">
        <v>869</v>
      </c>
      <c r="B1" s="117"/>
      <c r="C1" s="117"/>
      <c r="D1" s="117"/>
      <c r="E1" s="117"/>
      <c r="F1" s="117"/>
      <c r="G1" s="117"/>
      <c r="H1" s="117"/>
    </row>
    <row r="3" spans="1:8" s="13" customFormat="1" ht="49.8" customHeight="1">
      <c r="A3" s="15" t="s">
        <v>183</v>
      </c>
      <c r="B3" s="15" t="s">
        <v>184</v>
      </c>
      <c r="C3" s="15" t="s">
        <v>835</v>
      </c>
      <c r="D3" s="15" t="s">
        <v>858</v>
      </c>
      <c r="E3" s="15" t="s">
        <v>186</v>
      </c>
      <c r="F3" s="15" t="s">
        <v>859</v>
      </c>
      <c r="G3" s="15" t="s">
        <v>188</v>
      </c>
      <c r="H3" s="15" t="s">
        <v>171</v>
      </c>
    </row>
    <row r="4" spans="1:10" s="13" customFormat="1" ht="22.2" customHeight="1">
      <c r="A4" s="58" t="s">
        <v>822</v>
      </c>
      <c r="B4" s="56" t="s">
        <v>823</v>
      </c>
      <c r="C4" s="57">
        <f>G4*F4</f>
        <v>996.1536000000002</v>
      </c>
      <c r="D4" s="56">
        <v>70000</v>
      </c>
      <c r="E4" s="58" t="s">
        <v>499</v>
      </c>
      <c r="F4" s="56">
        <v>100</v>
      </c>
      <c r="G4" s="57">
        <v>9.961536000000002</v>
      </c>
      <c r="H4" s="60">
        <f>(F4/D4)*G4</f>
        <v>0.014230765714285719</v>
      </c>
      <c r="J4" s="43"/>
    </row>
    <row r="5" spans="1:10" s="13" customFormat="1" ht="22.2" customHeight="1">
      <c r="A5" s="58" t="s">
        <v>824</v>
      </c>
      <c r="B5" s="4" t="s">
        <v>840</v>
      </c>
      <c r="C5" s="57">
        <f>G5*F5</f>
        <v>2371.2</v>
      </c>
      <c r="D5" s="56">
        <v>70000</v>
      </c>
      <c r="E5" s="58" t="s">
        <v>499</v>
      </c>
      <c r="F5" s="56">
        <v>1200</v>
      </c>
      <c r="G5" s="57">
        <v>1.976</v>
      </c>
      <c r="H5" s="60">
        <f>(F5/D5)*G5</f>
        <v>0.03387428571428572</v>
      </c>
      <c r="J5" s="43"/>
    </row>
    <row r="6" spans="1:10" s="13" customFormat="1" ht="22.2" customHeight="1">
      <c r="A6" s="58" t="s">
        <v>825</v>
      </c>
      <c r="B6" s="4" t="s">
        <v>848</v>
      </c>
      <c r="C6" s="57">
        <f aca="true" t="shared" si="0" ref="C6:C14">G6*F6</f>
        <v>1088.3600000000001</v>
      </c>
      <c r="D6" s="56">
        <v>70000</v>
      </c>
      <c r="E6" s="58" t="s">
        <v>499</v>
      </c>
      <c r="F6" s="56">
        <v>350</v>
      </c>
      <c r="G6" s="57">
        <v>3.1096000000000004</v>
      </c>
      <c r="H6" s="60">
        <f aca="true" t="shared" si="1" ref="H6:H13">(F6/D6)*G6</f>
        <v>0.015548000000000003</v>
      </c>
      <c r="J6" s="43"/>
    </row>
    <row r="7" spans="1:10" s="13" customFormat="1" ht="22.2" customHeight="1">
      <c r="A7" s="58" t="s">
        <v>826</v>
      </c>
      <c r="B7" s="4" t="s">
        <v>836</v>
      </c>
      <c r="C7" s="57">
        <f t="shared" si="0"/>
        <v>1535.04</v>
      </c>
      <c r="D7" s="56">
        <v>70000</v>
      </c>
      <c r="E7" s="58" t="s">
        <v>499</v>
      </c>
      <c r="F7" s="56">
        <v>100</v>
      </c>
      <c r="G7" s="57">
        <v>15.3504</v>
      </c>
      <c r="H7" s="60">
        <f t="shared" si="1"/>
        <v>0.02192914285714286</v>
      </c>
      <c r="J7" s="43"/>
    </row>
    <row r="8" spans="1:10" s="13" customFormat="1" ht="22.2" customHeight="1">
      <c r="A8" s="58" t="s">
        <v>827</v>
      </c>
      <c r="B8" s="58" t="s">
        <v>841</v>
      </c>
      <c r="C8" s="57">
        <f t="shared" si="0"/>
        <v>978.796</v>
      </c>
      <c r="D8" s="56">
        <v>70000</v>
      </c>
      <c r="E8" s="58" t="s">
        <v>494</v>
      </c>
      <c r="F8" s="56">
        <v>35</v>
      </c>
      <c r="G8" s="57">
        <v>27.965600000000002</v>
      </c>
      <c r="H8" s="60">
        <f t="shared" si="1"/>
        <v>0.013982800000000002</v>
      </c>
      <c r="J8" s="43"/>
    </row>
    <row r="9" spans="1:10" s="13" customFormat="1" ht="22.2" customHeight="1">
      <c r="A9" s="58" t="s">
        <v>828</v>
      </c>
      <c r="B9" s="58" t="s">
        <v>842</v>
      </c>
      <c r="C9" s="57">
        <f t="shared" si="0"/>
        <v>535.8080000000001</v>
      </c>
      <c r="D9" s="56">
        <v>70000</v>
      </c>
      <c r="E9" s="58" t="s">
        <v>494</v>
      </c>
      <c r="F9" s="56">
        <v>35</v>
      </c>
      <c r="G9" s="57">
        <v>15.308800000000002</v>
      </c>
      <c r="H9" s="60">
        <f t="shared" si="1"/>
        <v>0.007654400000000001</v>
      </c>
      <c r="J9" s="43"/>
    </row>
    <row r="10" spans="1:10" s="13" customFormat="1" ht="22.2" customHeight="1">
      <c r="A10" s="58" t="s">
        <v>829</v>
      </c>
      <c r="B10" s="58" t="s">
        <v>843</v>
      </c>
      <c r="C10" s="57">
        <f t="shared" si="0"/>
        <v>768.352</v>
      </c>
      <c r="D10" s="56">
        <v>70000</v>
      </c>
      <c r="E10" s="58" t="s">
        <v>494</v>
      </c>
      <c r="F10" s="56">
        <v>20</v>
      </c>
      <c r="G10" s="57">
        <v>38.4176</v>
      </c>
      <c r="H10" s="60">
        <f t="shared" si="1"/>
        <v>0.010976457142857143</v>
      </c>
      <c r="J10" s="43"/>
    </row>
    <row r="11" spans="1:10" s="13" customFormat="1" ht="22.2" customHeight="1">
      <c r="A11" s="58" t="s">
        <v>830</v>
      </c>
      <c r="B11" s="58" t="s">
        <v>844</v>
      </c>
      <c r="C11" s="57">
        <f t="shared" si="0"/>
        <v>2660.736</v>
      </c>
      <c r="D11" s="56">
        <v>70000</v>
      </c>
      <c r="E11" s="58" t="s">
        <v>494</v>
      </c>
      <c r="F11" s="56">
        <v>80</v>
      </c>
      <c r="G11" s="57">
        <v>33.2592</v>
      </c>
      <c r="H11" s="60">
        <f t="shared" si="1"/>
        <v>0.03801051428571429</v>
      </c>
      <c r="J11" s="43"/>
    </row>
    <row r="12" spans="1:10" s="13" customFormat="1" ht="22.2" customHeight="1">
      <c r="A12" s="58" t="s">
        <v>831</v>
      </c>
      <c r="B12" s="58" t="s">
        <v>845</v>
      </c>
      <c r="C12" s="57">
        <f t="shared" si="0"/>
        <v>502.008</v>
      </c>
      <c r="D12" s="56">
        <v>70000</v>
      </c>
      <c r="E12" s="58" t="s">
        <v>494</v>
      </c>
      <c r="F12" s="56">
        <v>30</v>
      </c>
      <c r="G12" s="57">
        <v>16.7336</v>
      </c>
      <c r="H12" s="60">
        <f t="shared" si="1"/>
        <v>0.007171542857142856</v>
      </c>
      <c r="J12" s="43"/>
    </row>
    <row r="13" spans="1:10" s="13" customFormat="1" ht="22.2" customHeight="1">
      <c r="A13" s="58" t="s">
        <v>832</v>
      </c>
      <c r="B13" s="58" t="s">
        <v>846</v>
      </c>
      <c r="C13" s="57">
        <f t="shared" si="0"/>
        <v>393.12</v>
      </c>
      <c r="D13" s="56">
        <v>70000</v>
      </c>
      <c r="E13" s="58" t="s">
        <v>494</v>
      </c>
      <c r="F13" s="56">
        <v>20</v>
      </c>
      <c r="G13" s="57">
        <v>19.656</v>
      </c>
      <c r="H13" s="60">
        <f t="shared" si="1"/>
        <v>0.005616</v>
      </c>
      <c r="J13" s="43"/>
    </row>
    <row r="14" spans="1:10" s="13" customFormat="1" ht="22.2" customHeight="1">
      <c r="A14" s="58" t="s">
        <v>833</v>
      </c>
      <c r="B14" s="58" t="s">
        <v>847</v>
      </c>
      <c r="C14" s="57">
        <f t="shared" si="0"/>
        <v>564.72</v>
      </c>
      <c r="D14" s="56">
        <v>70000</v>
      </c>
      <c r="E14" s="58" t="s">
        <v>494</v>
      </c>
      <c r="F14" s="56">
        <v>50</v>
      </c>
      <c r="G14" s="57">
        <v>11.2944</v>
      </c>
      <c r="H14" s="60">
        <f aca="true" t="shared" si="2" ref="H14:H18">(F14/D14)*G14</f>
        <v>0.008067428571428571</v>
      </c>
      <c r="J14" s="43"/>
    </row>
    <row r="15" spans="1:10" s="13" customFormat="1" ht="22.2" customHeight="1">
      <c r="A15" s="58" t="s">
        <v>834</v>
      </c>
      <c r="B15" s="59" t="s">
        <v>839</v>
      </c>
      <c r="C15" s="57">
        <f aca="true" t="shared" si="3" ref="C15">G15*F15</f>
        <v>31.200000000000003</v>
      </c>
      <c r="D15" s="56">
        <v>70000</v>
      </c>
      <c r="E15" s="56" t="s">
        <v>499</v>
      </c>
      <c r="F15" s="56">
        <v>3000</v>
      </c>
      <c r="G15" s="57">
        <v>0.010400000000000001</v>
      </c>
      <c r="H15" s="60">
        <f t="shared" si="2"/>
        <v>0.0004457142857142858</v>
      </c>
      <c r="J15" s="43"/>
    </row>
    <row r="16" spans="1:10" s="13" customFormat="1" ht="22.2" customHeight="1">
      <c r="A16" s="58" t="s">
        <v>849</v>
      </c>
      <c r="B16" s="56" t="s">
        <v>852</v>
      </c>
      <c r="C16" s="57">
        <f aca="true" t="shared" si="4" ref="C16">G16*F16</f>
        <v>214.9056</v>
      </c>
      <c r="D16" s="56">
        <v>70000</v>
      </c>
      <c r="E16" s="56" t="s">
        <v>494</v>
      </c>
      <c r="F16" s="56">
        <v>7</v>
      </c>
      <c r="G16" s="57">
        <v>30.7008</v>
      </c>
      <c r="H16" s="61">
        <f t="shared" si="2"/>
        <v>0.00307008</v>
      </c>
      <c r="J16" s="43"/>
    </row>
    <row r="17" spans="1:10" s="13" customFormat="1" ht="22.2" customHeight="1">
      <c r="A17" s="58" t="s">
        <v>850</v>
      </c>
      <c r="B17" s="4" t="s">
        <v>837</v>
      </c>
      <c r="C17" s="57">
        <f>G17*F17</f>
        <v>314.49600000000004</v>
      </c>
      <c r="D17" s="56">
        <v>70000</v>
      </c>
      <c r="E17" s="56" t="s">
        <v>494</v>
      </c>
      <c r="F17" s="56">
        <v>14</v>
      </c>
      <c r="G17" s="57">
        <v>22.464000000000002</v>
      </c>
      <c r="H17" s="61">
        <f t="shared" si="2"/>
        <v>0.004492800000000001</v>
      </c>
      <c r="J17" s="43"/>
    </row>
    <row r="18" spans="1:10" s="13" customFormat="1" ht="22.2" customHeight="1">
      <c r="A18" s="58" t="s">
        <v>851</v>
      </c>
      <c r="B18" s="4" t="s">
        <v>838</v>
      </c>
      <c r="C18" s="57">
        <f>G18*F18</f>
        <v>626.7872</v>
      </c>
      <c r="D18" s="56">
        <v>70000</v>
      </c>
      <c r="E18" s="56" t="s">
        <v>494</v>
      </c>
      <c r="F18" s="56">
        <v>19</v>
      </c>
      <c r="G18" s="57">
        <v>32.9888</v>
      </c>
      <c r="H18" s="60">
        <f t="shared" si="2"/>
        <v>0.008954102857142857</v>
      </c>
      <c r="J18" s="43"/>
    </row>
    <row r="19" spans="1:8" s="14" customFormat="1" ht="24" customHeight="1">
      <c r="A19" s="118" t="s">
        <v>866</v>
      </c>
      <c r="B19" s="119"/>
      <c r="C19" s="119"/>
      <c r="D19" s="119"/>
      <c r="E19" s="119"/>
      <c r="F19" s="119"/>
      <c r="G19" s="120"/>
      <c r="H19" s="35">
        <f>SUM(H4:H18)</f>
        <v>0.1940240342857143</v>
      </c>
    </row>
  </sheetData>
  <mergeCells count="2">
    <mergeCell ref="A1:H1"/>
    <mergeCell ref="A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D2EB-317B-4889-A7C0-15D5348D4F3F}">
  <dimension ref="A1:H46"/>
  <sheetViews>
    <sheetView workbookViewId="0" topLeftCell="A1">
      <selection activeCell="L6" sqref="L6"/>
    </sheetView>
  </sheetViews>
  <sheetFormatPr defaultColWidth="9.140625" defaultRowHeight="15"/>
  <cols>
    <col min="1" max="1" width="39.00390625" style="1" customWidth="1"/>
    <col min="2" max="2" width="29.57421875" style="1" customWidth="1"/>
    <col min="3" max="3" width="22.421875" style="1" customWidth="1"/>
    <col min="4" max="4" width="15.00390625" style="1" customWidth="1"/>
    <col min="5" max="5" width="14.28125" style="1" customWidth="1"/>
    <col min="6" max="6" width="15.281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4" ht="19.2" customHeight="1">
      <c r="A1" s="6" t="s">
        <v>156</v>
      </c>
      <c r="B1" s="121" t="s">
        <v>65</v>
      </c>
      <c r="C1" s="121"/>
      <c r="D1" s="121"/>
    </row>
    <row r="2" spans="1:2" ht="19.2" customHeight="1">
      <c r="A2" s="6" t="s">
        <v>157</v>
      </c>
      <c r="B2" s="6" t="s">
        <v>64</v>
      </c>
    </row>
    <row r="4" ht="15">
      <c r="A4" s="6" t="s">
        <v>158</v>
      </c>
    </row>
    <row r="6" spans="1:8" s="13" customFormat="1" ht="43.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6.6" customHeight="1">
      <c r="A8" s="4" t="s">
        <v>334</v>
      </c>
      <c r="B8" s="4" t="s">
        <v>795</v>
      </c>
      <c r="C8" s="52" t="s">
        <v>298</v>
      </c>
      <c r="D8" s="16">
        <v>80</v>
      </c>
      <c r="E8" s="50" t="s">
        <v>492</v>
      </c>
      <c r="F8" s="16">
        <v>1</v>
      </c>
      <c r="G8" s="51">
        <f>'Przykładowe materiały - ceny'!E8</f>
        <v>972.972</v>
      </c>
      <c r="H8" s="51">
        <f>(F8/D8)*G8</f>
        <v>12.16215</v>
      </c>
    </row>
    <row r="9" spans="1:8" s="13" customFormat="1" ht="30.6" customHeight="1">
      <c r="A9" s="16"/>
      <c r="B9" s="16" t="s">
        <v>507</v>
      </c>
      <c r="C9" s="16" t="s">
        <v>498</v>
      </c>
      <c r="D9" s="16"/>
      <c r="E9" s="16"/>
      <c r="F9" s="16"/>
      <c r="G9" s="26"/>
      <c r="H9" s="26">
        <f>'Przykładowe mat. wspólne-ceny '!H19</f>
        <v>0.1940240342857143</v>
      </c>
    </row>
    <row r="10" spans="1:8" s="14" customFormat="1" ht="31.8" customHeight="1">
      <c r="A10" s="22" t="s">
        <v>178</v>
      </c>
      <c r="B10" s="23"/>
      <c r="C10" s="23"/>
      <c r="D10" s="23"/>
      <c r="E10" s="23"/>
      <c r="F10" s="23"/>
      <c r="G10" s="23"/>
      <c r="H10" s="35">
        <f>SUM(H8:H9)</f>
        <v>12.356174034285715</v>
      </c>
    </row>
    <row r="19" ht="15">
      <c r="A19" s="6" t="s">
        <v>159</v>
      </c>
    </row>
    <row r="20" spans="1:3" ht="18.6" customHeight="1">
      <c r="A20" s="6" t="s">
        <v>182</v>
      </c>
      <c r="B20" s="20" t="s">
        <v>180</v>
      </c>
      <c r="C20" s="20" t="s">
        <v>181</v>
      </c>
    </row>
    <row r="21" spans="1:3" ht="18.6" customHeight="1">
      <c r="A21" s="8" t="s">
        <v>160</v>
      </c>
      <c r="B21" s="9">
        <f>'Przykładowe stawki wynagrodzeń'!E12</f>
        <v>46.195639765624996</v>
      </c>
      <c r="C21" s="18">
        <f>B21/60</f>
        <v>0.7699273294270833</v>
      </c>
    </row>
    <row r="22" spans="1:3" ht="18.6" customHeight="1">
      <c r="A22" s="10" t="s">
        <v>161</v>
      </c>
      <c r="B22" s="11">
        <f>'Przykładowe stawki wynagrodzeń'!E16</f>
        <v>34.545742080208335</v>
      </c>
      <c r="C22" s="19">
        <f aca="true" t="shared" si="0" ref="C22:C23">B22/60</f>
        <v>0.5757623680034722</v>
      </c>
    </row>
    <row r="23" spans="1:3" ht="18.6" customHeight="1">
      <c r="A23" s="8" t="s">
        <v>162</v>
      </c>
      <c r="B23" s="11">
        <f>'Przykładowe stawki wynagrodzeń'!E19</f>
        <v>26.306730143750002</v>
      </c>
      <c r="C23" s="19">
        <f t="shared" si="0"/>
        <v>0.43844550239583335</v>
      </c>
    </row>
    <row r="24" spans="1:3" ht="28.2" customHeight="1">
      <c r="A24" s="10" t="s">
        <v>198</v>
      </c>
      <c r="B24" s="11">
        <f>'Przykładowe stawki wynagrodzeń'!E17</f>
        <v>43.283165344270834</v>
      </c>
      <c r="C24" s="19">
        <f>B24/60</f>
        <v>0.7213860890711806</v>
      </c>
    </row>
    <row r="25" ht="25.8" customHeight="1"/>
    <row r="26" ht="25.8" customHeight="1"/>
    <row r="27" spans="1:7" ht="21" customHeight="1">
      <c r="A27" s="127" t="s">
        <v>794</v>
      </c>
      <c r="B27" s="127"/>
      <c r="C27" s="127"/>
      <c r="D27" s="127"/>
      <c r="E27" s="34"/>
      <c r="F27" s="34"/>
      <c r="G27" s="34"/>
    </row>
    <row r="28" spans="1:7" s="13" customFormat="1" ht="42" customHeight="1">
      <c r="A28" s="15" t="s">
        <v>197</v>
      </c>
      <c r="B28" s="15" t="s">
        <v>166</v>
      </c>
      <c r="C28" s="15" t="s">
        <v>167</v>
      </c>
      <c r="D28" s="15" t="s">
        <v>168</v>
      </c>
      <c r="E28" s="15" t="s">
        <v>169</v>
      </c>
      <c r="F28" s="15" t="s">
        <v>170</v>
      </c>
      <c r="G28" s="15" t="s">
        <v>171</v>
      </c>
    </row>
    <row r="29" spans="1:7" s="13" customFormat="1" ht="15" customHeight="1">
      <c r="A29" s="29"/>
      <c r="B29" s="5" t="s">
        <v>172</v>
      </c>
      <c r="C29" s="5" t="s">
        <v>173</v>
      </c>
      <c r="D29" s="5" t="s">
        <v>174</v>
      </c>
      <c r="E29" s="5" t="s">
        <v>175</v>
      </c>
      <c r="F29" s="5" t="s">
        <v>176</v>
      </c>
      <c r="G29" s="30" t="s">
        <v>177</v>
      </c>
    </row>
    <row r="30" spans="1:7" s="13" customFormat="1" ht="29.4" customHeight="1">
      <c r="A30" s="125" t="s">
        <v>284</v>
      </c>
      <c r="B30" s="25" t="str">
        <f>A22</f>
        <v>starszy technik diagnostyki laboratoryjnej</v>
      </c>
      <c r="C30" s="32">
        <v>42</v>
      </c>
      <c r="D30" s="17" t="s">
        <v>179</v>
      </c>
      <c r="E30" s="32">
        <v>10</v>
      </c>
      <c r="F30" s="27">
        <f>C22</f>
        <v>0.5757623680034722</v>
      </c>
      <c r="G30" s="27">
        <f>(E30/C30)*F30</f>
        <v>0.1370862780960648</v>
      </c>
    </row>
    <row r="31" spans="1:7" s="13" customFormat="1" ht="29.4" customHeight="1">
      <c r="A31" s="126"/>
      <c r="B31" s="25" t="str">
        <f>A23</f>
        <v>pomoc laboratoryjna</v>
      </c>
      <c r="C31" s="32">
        <v>42</v>
      </c>
      <c r="D31" s="17" t="s">
        <v>179</v>
      </c>
      <c r="E31" s="32">
        <v>10</v>
      </c>
      <c r="F31" s="27">
        <f>C23</f>
        <v>0.43844550239583335</v>
      </c>
      <c r="G31" s="27">
        <f>(E31/C31)*F31</f>
        <v>0.10439178628472222</v>
      </c>
    </row>
    <row r="32" spans="1:7" s="13" customFormat="1" ht="86.4" customHeight="1">
      <c r="A32" s="31" t="s">
        <v>283</v>
      </c>
      <c r="B32" s="17" t="str">
        <f>A22</f>
        <v>starszy technik diagnostyki laboratoryjnej</v>
      </c>
      <c r="C32" s="16">
        <v>150</v>
      </c>
      <c r="D32" s="17" t="s">
        <v>179</v>
      </c>
      <c r="E32" s="16">
        <v>120</v>
      </c>
      <c r="F32" s="26">
        <f>C22</f>
        <v>0.5757623680034722</v>
      </c>
      <c r="G32" s="26">
        <f>(E32/C32)*F32</f>
        <v>0.46060989440277783</v>
      </c>
    </row>
    <row r="33" spans="1:7" s="13" customFormat="1" ht="34.2" customHeight="1">
      <c r="A33" s="33" t="s">
        <v>292</v>
      </c>
      <c r="B33" s="17" t="str">
        <f>A21</f>
        <v>diagnosta laboratoryjny</v>
      </c>
      <c r="C33" s="16">
        <v>42</v>
      </c>
      <c r="D33" s="17" t="s">
        <v>179</v>
      </c>
      <c r="E33" s="16">
        <v>95</v>
      </c>
      <c r="F33" s="26">
        <f>C21</f>
        <v>0.7699273294270833</v>
      </c>
      <c r="G33" s="26">
        <f>(E33/C33)*F33</f>
        <v>1.741502292751736</v>
      </c>
    </row>
    <row r="34" spans="1:7" s="13" customFormat="1" ht="22.95" customHeight="1">
      <c r="A34" s="33" t="s">
        <v>293</v>
      </c>
      <c r="B34" s="17" t="str">
        <f>A21</f>
        <v>diagnosta laboratoryjny</v>
      </c>
      <c r="C34" s="16">
        <v>42</v>
      </c>
      <c r="D34" s="17" t="s">
        <v>179</v>
      </c>
      <c r="E34" s="16">
        <v>150</v>
      </c>
      <c r="F34" s="26">
        <f>C21</f>
        <v>0.7699273294270833</v>
      </c>
      <c r="G34" s="26">
        <f>(E34/C34)*F34</f>
        <v>2.7497404622395836</v>
      </c>
    </row>
    <row r="35" spans="1:7" s="13" customFormat="1" ht="22.95" customHeight="1">
      <c r="A35" s="125" t="s">
        <v>294</v>
      </c>
      <c r="B35" s="17" t="str">
        <f>A21</f>
        <v>diagnosta laboratoryjny</v>
      </c>
      <c r="C35" s="16">
        <v>42</v>
      </c>
      <c r="D35" s="17" t="s">
        <v>179</v>
      </c>
      <c r="E35" s="16">
        <v>15</v>
      </c>
      <c r="F35" s="26">
        <f>C21</f>
        <v>0.7699273294270833</v>
      </c>
      <c r="G35" s="26">
        <f aca="true" t="shared" si="1" ref="G35:G40">(E35/C35)*F35</f>
        <v>0.2749740462239583</v>
      </c>
    </row>
    <row r="36" spans="1:7" s="13" customFormat="1" ht="28.2" customHeight="1">
      <c r="A36" s="126"/>
      <c r="B36" s="17" t="str">
        <f>A22</f>
        <v>starszy technik diagnostyki laboratoryjnej</v>
      </c>
      <c r="C36" s="16">
        <v>42</v>
      </c>
      <c r="D36" s="17" t="s">
        <v>179</v>
      </c>
      <c r="E36" s="16">
        <v>15</v>
      </c>
      <c r="F36" s="26">
        <f>C22</f>
        <v>0.5757623680034722</v>
      </c>
      <c r="G36" s="26">
        <f t="shared" si="1"/>
        <v>0.20562941714409724</v>
      </c>
    </row>
    <row r="37" spans="1:7" s="13" customFormat="1" ht="28.2" customHeight="1">
      <c r="A37" s="33" t="s">
        <v>295</v>
      </c>
      <c r="B37" s="17" t="str">
        <f>A21</f>
        <v>diagnosta laboratoryjny</v>
      </c>
      <c r="C37" s="16">
        <v>42</v>
      </c>
      <c r="D37" s="17" t="s">
        <v>179</v>
      </c>
      <c r="E37" s="16">
        <v>35</v>
      </c>
      <c r="F37" s="26">
        <f>C21</f>
        <v>0.7699273294270833</v>
      </c>
      <c r="G37" s="26">
        <f t="shared" si="1"/>
        <v>0.6416061078559028</v>
      </c>
    </row>
    <row r="38" spans="1:7" s="13" customFormat="1" ht="22.95" customHeight="1">
      <c r="A38" s="33" t="s">
        <v>296</v>
      </c>
      <c r="B38" s="17" t="str">
        <f>A21</f>
        <v>diagnosta laboratoryjny</v>
      </c>
      <c r="C38" s="16">
        <v>1</v>
      </c>
      <c r="D38" s="17" t="s">
        <v>179</v>
      </c>
      <c r="E38" s="16">
        <v>2</v>
      </c>
      <c r="F38" s="26">
        <f>C21</f>
        <v>0.7699273294270833</v>
      </c>
      <c r="G38" s="26">
        <f t="shared" si="1"/>
        <v>1.5398546588541666</v>
      </c>
    </row>
    <row r="39" spans="1:7" s="13" customFormat="1" ht="30.6" customHeight="1">
      <c r="A39" s="125" t="s">
        <v>297</v>
      </c>
      <c r="B39" s="17" t="str">
        <f>A22</f>
        <v>starszy technik diagnostyki laboratoryjnej</v>
      </c>
      <c r="C39" s="16">
        <v>42</v>
      </c>
      <c r="D39" s="17" t="s">
        <v>179</v>
      </c>
      <c r="E39" s="16">
        <v>15</v>
      </c>
      <c r="F39" s="26">
        <f>C22</f>
        <v>0.5757623680034722</v>
      </c>
      <c r="G39" s="26">
        <f t="shared" si="1"/>
        <v>0.20562941714409724</v>
      </c>
    </row>
    <row r="40" spans="1:7" s="13" customFormat="1" ht="30.6" customHeight="1">
      <c r="A40" s="126"/>
      <c r="B40" s="17" t="str">
        <f>A23</f>
        <v>pomoc laboratoryjna</v>
      </c>
      <c r="C40" s="16">
        <v>42</v>
      </c>
      <c r="D40" s="17" t="s">
        <v>179</v>
      </c>
      <c r="E40" s="16">
        <v>15</v>
      </c>
      <c r="F40" s="26">
        <f>C23</f>
        <v>0.43844550239583335</v>
      </c>
      <c r="G40" s="26">
        <f t="shared" si="1"/>
        <v>0.15658767942708335</v>
      </c>
    </row>
    <row r="41" spans="1:7" s="14" customFormat="1" ht="27.6" customHeight="1">
      <c r="A41" s="128" t="s">
        <v>178</v>
      </c>
      <c r="B41" s="129"/>
      <c r="C41" s="129"/>
      <c r="D41" s="129"/>
      <c r="E41" s="129"/>
      <c r="F41" s="129"/>
      <c r="G41" s="35">
        <f>SUM(G30:G40)</f>
        <v>8.217612040424191</v>
      </c>
    </row>
    <row r="44" spans="1:3" ht="27" customHeight="1">
      <c r="A44" s="124" t="s">
        <v>164</v>
      </c>
      <c r="B44" s="124"/>
      <c r="C44" s="18">
        <f>H10</f>
        <v>12.356174034285715</v>
      </c>
    </row>
    <row r="45" spans="1:3" ht="27" customHeight="1">
      <c r="A45" s="123" t="s">
        <v>165</v>
      </c>
      <c r="B45" s="123"/>
      <c r="C45" s="19">
        <f>G41</f>
        <v>8.217612040424191</v>
      </c>
    </row>
    <row r="46" spans="1:3" s="6" customFormat="1" ht="27" customHeight="1">
      <c r="A46" s="122" t="s">
        <v>163</v>
      </c>
      <c r="B46" s="122"/>
      <c r="C46" s="28">
        <f>SUM(C44:C45)</f>
        <v>20.573786074709908</v>
      </c>
    </row>
  </sheetData>
  <mergeCells count="9">
    <mergeCell ref="B1:D1"/>
    <mergeCell ref="A46:B46"/>
    <mergeCell ref="A45:B45"/>
    <mergeCell ref="A44:B44"/>
    <mergeCell ref="A30:A31"/>
    <mergeCell ref="A27:D27"/>
    <mergeCell ref="A35:A36"/>
    <mergeCell ref="A39:A40"/>
    <mergeCell ref="A41:F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F4DD0-6D20-4FDD-A23A-F7F4EE11674E}">
  <dimension ref="A1:I53"/>
  <sheetViews>
    <sheetView workbookViewId="0" topLeftCell="A41">
      <selection activeCell="C53" sqref="C53"/>
    </sheetView>
  </sheetViews>
  <sheetFormatPr defaultColWidth="9.140625" defaultRowHeight="15"/>
  <cols>
    <col min="1" max="1" width="41.28125" style="1" customWidth="1"/>
    <col min="2" max="2" width="27.00390625" style="1" customWidth="1"/>
    <col min="3" max="3" width="19.8515625" style="1" customWidth="1"/>
    <col min="4" max="4" width="12.7109375" style="1" customWidth="1"/>
    <col min="5" max="5" width="15.28125" style="1" customWidth="1"/>
    <col min="6" max="6" width="16.8515625" style="1" customWidth="1"/>
    <col min="7" max="7" width="15.7109375" style="1" customWidth="1"/>
    <col min="8" max="8" width="16.57421875" style="1" customWidth="1"/>
    <col min="9" max="16384" width="8.8515625" style="1" customWidth="1"/>
  </cols>
  <sheetData>
    <row r="1" spans="1:2" ht="19.2" customHeight="1">
      <c r="A1" s="7" t="s">
        <v>156</v>
      </c>
      <c r="B1" s="12" t="s">
        <v>67</v>
      </c>
    </row>
    <row r="2" spans="1:2" ht="19.2" customHeight="1">
      <c r="A2" s="7" t="s">
        <v>157</v>
      </c>
      <c r="B2" s="7" t="s">
        <v>66</v>
      </c>
    </row>
    <row r="4" ht="15">
      <c r="A4" s="7" t="s">
        <v>158</v>
      </c>
    </row>
    <row r="6" spans="1:8" s="13" customFormat="1" ht="72">
      <c r="A6" s="15" t="s">
        <v>183</v>
      </c>
      <c r="B6" s="15" t="s">
        <v>184</v>
      </c>
      <c r="C6" s="15" t="s">
        <v>185</v>
      </c>
      <c r="D6" s="15" t="s">
        <v>167</v>
      </c>
      <c r="E6" s="15" t="s">
        <v>186</v>
      </c>
      <c r="F6" s="15" t="s">
        <v>187</v>
      </c>
      <c r="G6" s="15" t="s">
        <v>188</v>
      </c>
      <c r="H6" s="15" t="s">
        <v>171</v>
      </c>
    </row>
    <row r="7" spans="1:8" s="13" customFormat="1" ht="15" customHeight="1">
      <c r="A7" s="5" t="s">
        <v>189</v>
      </c>
      <c r="B7" s="5" t="s">
        <v>172</v>
      </c>
      <c r="C7" s="5" t="s">
        <v>190</v>
      </c>
      <c r="D7" s="5" t="s">
        <v>173</v>
      </c>
      <c r="E7" s="5" t="s">
        <v>174</v>
      </c>
      <c r="F7" s="5" t="s">
        <v>175</v>
      </c>
      <c r="G7" s="5" t="s">
        <v>176</v>
      </c>
      <c r="H7" s="30" t="s">
        <v>191</v>
      </c>
    </row>
    <row r="8" spans="1:8" s="13" customFormat="1" ht="30.6" customHeight="1">
      <c r="A8" s="16" t="s">
        <v>331</v>
      </c>
      <c r="B8" s="48" t="s">
        <v>699</v>
      </c>
      <c r="C8" s="16" t="s">
        <v>298</v>
      </c>
      <c r="D8" s="16">
        <v>40</v>
      </c>
      <c r="E8" s="48" t="s">
        <v>492</v>
      </c>
      <c r="F8" s="16">
        <v>1</v>
      </c>
      <c r="G8" s="26">
        <f>'Przykładowe materiały - ceny'!E5</f>
        <v>838.4000000000001</v>
      </c>
      <c r="H8" s="26">
        <f>(F8/D8)*G8</f>
        <v>20.960000000000004</v>
      </c>
    </row>
    <row r="9" spans="1:8" s="13" customFormat="1" ht="40.8" customHeight="1">
      <c r="A9" s="16" t="s">
        <v>690</v>
      </c>
      <c r="B9" s="48" t="s">
        <v>695</v>
      </c>
      <c r="C9" s="16" t="s">
        <v>694</v>
      </c>
      <c r="D9" s="16">
        <v>3500</v>
      </c>
      <c r="E9" s="48" t="s">
        <v>494</v>
      </c>
      <c r="F9" s="16">
        <v>1</v>
      </c>
      <c r="G9" s="26">
        <f>'Przykładowe materiały - ceny'!E140</f>
        <v>1785</v>
      </c>
      <c r="H9" s="26">
        <f aca="true" t="shared" si="0" ref="H9:H12">(F9/D9)*G9</f>
        <v>0.51</v>
      </c>
    </row>
    <row r="10" spans="1:8" s="13" customFormat="1" ht="41.4" customHeight="1">
      <c r="A10" s="16" t="s">
        <v>691</v>
      </c>
      <c r="B10" s="48" t="s">
        <v>696</v>
      </c>
      <c r="C10" s="16" t="s">
        <v>300</v>
      </c>
      <c r="D10" s="16">
        <v>3500</v>
      </c>
      <c r="E10" s="48" t="s">
        <v>494</v>
      </c>
      <c r="F10" s="16">
        <v>1</v>
      </c>
      <c r="G10" s="26">
        <f>'Przykładowe materiały - ceny'!E141</f>
        <v>875</v>
      </c>
      <c r="H10" s="26">
        <f t="shared" si="0"/>
        <v>0.25</v>
      </c>
    </row>
    <row r="11" spans="1:8" s="13" customFormat="1" ht="39" customHeight="1">
      <c r="A11" s="16" t="s">
        <v>692</v>
      </c>
      <c r="B11" s="48" t="s">
        <v>697</v>
      </c>
      <c r="C11" s="16" t="s">
        <v>300</v>
      </c>
      <c r="D11" s="16">
        <v>3500</v>
      </c>
      <c r="E11" s="48" t="s">
        <v>494</v>
      </c>
      <c r="F11" s="16">
        <v>1</v>
      </c>
      <c r="G11" s="26">
        <f>'Przykładowe materiały - ceny'!E142</f>
        <v>560</v>
      </c>
      <c r="H11" s="26">
        <f t="shared" si="0"/>
        <v>0.16</v>
      </c>
    </row>
    <row r="12" spans="1:8" s="13" customFormat="1" ht="43.2" customHeight="1">
      <c r="A12" s="16" t="s">
        <v>693</v>
      </c>
      <c r="B12" s="48" t="s">
        <v>698</v>
      </c>
      <c r="C12" s="16" t="s">
        <v>694</v>
      </c>
      <c r="D12" s="16">
        <v>3500</v>
      </c>
      <c r="E12" s="48" t="s">
        <v>494</v>
      </c>
      <c r="F12" s="16">
        <v>1</v>
      </c>
      <c r="G12" s="26">
        <f>'Przykładowe materiały - ceny'!E143</f>
        <v>1225</v>
      </c>
      <c r="H12" s="26">
        <f t="shared" si="0"/>
        <v>0.35000000000000003</v>
      </c>
    </row>
    <row r="13" spans="1:8" s="13" customFormat="1" ht="30.6" customHeight="1">
      <c r="A13" s="16"/>
      <c r="B13" s="16" t="s">
        <v>507</v>
      </c>
      <c r="C13" s="16" t="s">
        <v>498</v>
      </c>
      <c r="D13" s="16"/>
      <c r="E13" s="16"/>
      <c r="F13" s="16"/>
      <c r="G13" s="26"/>
      <c r="H13" s="26">
        <f>'Przykładowe mat. wspólne-ceny '!H19</f>
        <v>0.1940240342857143</v>
      </c>
    </row>
    <row r="14" spans="1:8" s="14" customFormat="1" ht="30.6" customHeight="1">
      <c r="A14" s="22" t="s">
        <v>178</v>
      </c>
      <c r="B14" s="23"/>
      <c r="C14" s="23"/>
      <c r="D14" s="23"/>
      <c r="E14" s="23"/>
      <c r="F14" s="23"/>
      <c r="G14" s="23"/>
      <c r="H14" s="35">
        <f>SUM(H8:H13)</f>
        <v>22.424024034285722</v>
      </c>
    </row>
    <row r="25" ht="15">
      <c r="A25" s="7" t="s">
        <v>159</v>
      </c>
    </row>
    <row r="26" spans="1:3" ht="18.6" customHeight="1">
      <c r="A26" s="7" t="s">
        <v>182</v>
      </c>
      <c r="B26" s="21" t="s">
        <v>180</v>
      </c>
      <c r="C26" s="21" t="s">
        <v>181</v>
      </c>
    </row>
    <row r="27" spans="1:3" ht="18.6" customHeight="1">
      <c r="A27" s="8" t="s">
        <v>160</v>
      </c>
      <c r="B27" s="9">
        <f>'Przykładowe stawki wynagrodzeń'!E12</f>
        <v>46.195639765624996</v>
      </c>
      <c r="C27" s="9">
        <f>B27/60</f>
        <v>0.7699273294270833</v>
      </c>
    </row>
    <row r="28" spans="1:3" ht="18.6" customHeight="1">
      <c r="A28" s="10" t="s">
        <v>161</v>
      </c>
      <c r="B28" s="11">
        <f>'Przykładowe stawki wynagrodzeń'!E16</f>
        <v>34.545742080208335</v>
      </c>
      <c r="C28" s="11">
        <f aca="true" t="shared" si="1" ref="C28:C29">B28/60</f>
        <v>0.5757623680034722</v>
      </c>
    </row>
    <row r="29" spans="1:3" ht="18.6" customHeight="1">
      <c r="A29" s="8" t="s">
        <v>162</v>
      </c>
      <c r="B29" s="11">
        <f>'Przykładowe stawki wynagrodzeń'!E19</f>
        <v>26.306730143750002</v>
      </c>
      <c r="C29" s="11">
        <f t="shared" si="1"/>
        <v>0.43844550239583335</v>
      </c>
    </row>
    <row r="30" spans="1:3" ht="28.2" customHeight="1">
      <c r="A30" s="10" t="s">
        <v>198</v>
      </c>
      <c r="B30" s="11">
        <f>'Przykładowe stawki wynagrodzeń'!E17</f>
        <v>43.283165344270834</v>
      </c>
      <c r="C30" s="11">
        <f>B30/60</f>
        <v>0.7213860890711806</v>
      </c>
    </row>
    <row r="31" ht="25.8" customHeight="1"/>
    <row r="32" spans="1:7" ht="21" customHeight="1">
      <c r="A32" s="130" t="s">
        <v>309</v>
      </c>
      <c r="B32" s="131"/>
      <c r="C32" s="131"/>
      <c r="D32" s="131"/>
      <c r="E32" s="131"/>
      <c r="F32" s="131"/>
      <c r="G32" s="34"/>
    </row>
    <row r="33" spans="1:7" ht="21" customHeight="1">
      <c r="A33" s="127" t="s">
        <v>312</v>
      </c>
      <c r="B33" s="127"/>
      <c r="C33" s="127"/>
      <c r="D33" s="127"/>
      <c r="E33" s="34"/>
      <c r="F33" s="34"/>
      <c r="G33" s="34"/>
    </row>
    <row r="34" spans="1:7" s="13" customFormat="1" ht="42" customHeight="1">
      <c r="A34" s="15" t="s">
        <v>197</v>
      </c>
      <c r="B34" s="15" t="s">
        <v>166</v>
      </c>
      <c r="C34" s="15" t="s">
        <v>167</v>
      </c>
      <c r="D34" s="15" t="s">
        <v>168</v>
      </c>
      <c r="E34" s="15" t="s">
        <v>169</v>
      </c>
      <c r="F34" s="15" t="s">
        <v>170</v>
      </c>
      <c r="G34" s="15" t="s">
        <v>171</v>
      </c>
    </row>
    <row r="35" spans="1:7" s="13" customFormat="1" ht="15" customHeight="1">
      <c r="A35" s="29"/>
      <c r="B35" s="5" t="s">
        <v>172</v>
      </c>
      <c r="C35" s="5" t="s">
        <v>173</v>
      </c>
      <c r="D35" s="5" t="s">
        <v>174</v>
      </c>
      <c r="E35" s="5" t="s">
        <v>175</v>
      </c>
      <c r="F35" s="5" t="s">
        <v>176</v>
      </c>
      <c r="G35" s="30" t="s">
        <v>177</v>
      </c>
    </row>
    <row r="36" spans="1:7" s="13" customFormat="1" ht="29.4" customHeight="1">
      <c r="A36" s="125" t="s">
        <v>284</v>
      </c>
      <c r="B36" s="25" t="str">
        <f>A28</f>
        <v>starszy technik diagnostyki laboratoryjnej</v>
      </c>
      <c r="C36" s="32">
        <v>165</v>
      </c>
      <c r="D36" s="17" t="s">
        <v>179</v>
      </c>
      <c r="E36" s="32">
        <v>20</v>
      </c>
      <c r="F36" s="27">
        <f>C28</f>
        <v>0.5757623680034722</v>
      </c>
      <c r="G36" s="27">
        <f>(E36/C36)*F36</f>
        <v>0.06978937793981482</v>
      </c>
    </row>
    <row r="37" spans="1:7" s="13" customFormat="1" ht="29.4" customHeight="1">
      <c r="A37" s="126"/>
      <c r="B37" s="25" t="str">
        <f>A29</f>
        <v>pomoc laboratoryjna</v>
      </c>
      <c r="C37" s="32">
        <v>165</v>
      </c>
      <c r="D37" s="17" t="s">
        <v>179</v>
      </c>
      <c r="E37" s="32">
        <v>20</v>
      </c>
      <c r="F37" s="27">
        <f>C29</f>
        <v>0.43844550239583335</v>
      </c>
      <c r="G37" s="27">
        <f>(E37/C37)*F37</f>
        <v>0.05314490938131314</v>
      </c>
    </row>
    <row r="38" spans="1:7" s="13" customFormat="1" ht="78" customHeight="1">
      <c r="A38" s="31" t="s">
        <v>283</v>
      </c>
      <c r="B38" s="17" t="str">
        <f>A28</f>
        <v>starszy technik diagnostyki laboratoryjnej</v>
      </c>
      <c r="C38" s="16">
        <v>150</v>
      </c>
      <c r="D38" s="17" t="s">
        <v>179</v>
      </c>
      <c r="E38" s="16">
        <v>120</v>
      </c>
      <c r="F38" s="26">
        <f>C28</f>
        <v>0.5757623680034722</v>
      </c>
      <c r="G38" s="26">
        <f>(E38/C38)*F38</f>
        <v>0.46060989440277783</v>
      </c>
    </row>
    <row r="39" spans="1:7" s="13" customFormat="1" ht="22.95" customHeight="1">
      <c r="A39" s="24" t="s">
        <v>192</v>
      </c>
      <c r="B39" s="17" t="str">
        <f>A27</f>
        <v>diagnosta laboratoryjny</v>
      </c>
      <c r="C39" s="16">
        <v>25</v>
      </c>
      <c r="D39" s="17" t="s">
        <v>179</v>
      </c>
      <c r="E39" s="16">
        <v>95</v>
      </c>
      <c r="F39" s="26">
        <f>C27</f>
        <v>0.7699273294270833</v>
      </c>
      <c r="G39" s="26">
        <f aca="true" t="shared" si="2" ref="G39:G47">(E39/C39)*F39</f>
        <v>2.9257238518229163</v>
      </c>
    </row>
    <row r="40" spans="1:7" s="13" customFormat="1" ht="22.95" customHeight="1">
      <c r="A40" s="132" t="s">
        <v>286</v>
      </c>
      <c r="B40" s="17" t="str">
        <f>A27</f>
        <v>diagnosta laboratoryjny</v>
      </c>
      <c r="C40" s="16">
        <v>165</v>
      </c>
      <c r="D40" s="17" t="s">
        <v>179</v>
      </c>
      <c r="E40" s="16">
        <v>40</v>
      </c>
      <c r="F40" s="26">
        <f>C27</f>
        <v>0.7699273294270833</v>
      </c>
      <c r="G40" s="26">
        <f t="shared" si="2"/>
        <v>0.18664904955808082</v>
      </c>
    </row>
    <row r="41" spans="1:7" s="13" customFormat="1" ht="28.2" customHeight="1">
      <c r="A41" s="126"/>
      <c r="B41" s="17" t="str">
        <f>A28</f>
        <v>starszy technik diagnostyki laboratoryjnej</v>
      </c>
      <c r="C41" s="16">
        <v>165</v>
      </c>
      <c r="D41" s="17" t="s">
        <v>179</v>
      </c>
      <c r="E41" s="16">
        <v>40</v>
      </c>
      <c r="F41" s="26">
        <f>C28</f>
        <v>0.5757623680034722</v>
      </c>
      <c r="G41" s="26">
        <f t="shared" si="2"/>
        <v>0.13957875587962965</v>
      </c>
    </row>
    <row r="42" spans="1:7" s="13" customFormat="1" ht="22.95" customHeight="1">
      <c r="A42" s="24" t="s">
        <v>287</v>
      </c>
      <c r="B42" s="17" t="str">
        <f>A27</f>
        <v>diagnosta laboratoryjny</v>
      </c>
      <c r="C42" s="16">
        <v>25</v>
      </c>
      <c r="D42" s="17" t="s">
        <v>179</v>
      </c>
      <c r="E42" s="16">
        <v>20</v>
      </c>
      <c r="F42" s="26">
        <f>C27</f>
        <v>0.7699273294270833</v>
      </c>
      <c r="G42" s="26">
        <f t="shared" si="2"/>
        <v>0.6159418635416667</v>
      </c>
    </row>
    <row r="43" spans="1:7" s="13" customFormat="1" ht="30.6" customHeight="1">
      <c r="A43" s="125" t="s">
        <v>288</v>
      </c>
      <c r="B43" s="17" t="str">
        <f>A28</f>
        <v>starszy technik diagnostyki laboratoryjnej</v>
      </c>
      <c r="C43" s="16">
        <v>165</v>
      </c>
      <c r="D43" s="17" t="s">
        <v>179</v>
      </c>
      <c r="E43" s="16">
        <v>30</v>
      </c>
      <c r="F43" s="26">
        <f>C28</f>
        <v>0.5757623680034722</v>
      </c>
      <c r="G43" s="26">
        <f t="shared" si="2"/>
        <v>0.10468406690972223</v>
      </c>
    </row>
    <row r="44" spans="1:9" s="13" customFormat="1" ht="30.6" customHeight="1">
      <c r="A44" s="126"/>
      <c r="B44" s="17" t="str">
        <f>A29</f>
        <v>pomoc laboratoryjna</v>
      </c>
      <c r="C44" s="16">
        <v>165</v>
      </c>
      <c r="D44" s="17" t="s">
        <v>179</v>
      </c>
      <c r="E44" s="16">
        <v>30</v>
      </c>
      <c r="F44" s="26">
        <f>C29</f>
        <v>0.43844550239583335</v>
      </c>
      <c r="G44" s="26">
        <f t="shared" si="2"/>
        <v>0.0797173640719697</v>
      </c>
      <c r="I44" s="38"/>
    </row>
    <row r="45" spans="1:9" s="13" customFormat="1" ht="55.2" customHeight="1">
      <c r="A45" s="37" t="s">
        <v>308</v>
      </c>
      <c r="B45" s="17" t="str">
        <f>A30</f>
        <v>średnia stawka; diagnosta laboratoryjny/technik diagnostyki laboratoryjnej</v>
      </c>
      <c r="C45" s="16">
        <v>825</v>
      </c>
      <c r="D45" s="17" t="s">
        <v>179</v>
      </c>
      <c r="E45" s="16">
        <v>125</v>
      </c>
      <c r="F45" s="26">
        <f>C30</f>
        <v>0.7213860890711806</v>
      </c>
      <c r="G45" s="26">
        <f t="shared" si="2"/>
        <v>0.10930092258654252</v>
      </c>
      <c r="I45" s="39"/>
    </row>
    <row r="46" spans="1:9" s="13" customFormat="1" ht="48.6" customHeight="1">
      <c r="A46" s="37" t="s">
        <v>310</v>
      </c>
      <c r="B46" s="17" t="str">
        <f>A30</f>
        <v>średnia stawka; diagnosta laboratoryjny/technik diagnostyki laboratoryjnej</v>
      </c>
      <c r="C46" s="16">
        <v>825</v>
      </c>
      <c r="D46" s="17" t="s">
        <v>179</v>
      </c>
      <c r="E46" s="16">
        <v>90</v>
      </c>
      <c r="F46" s="26">
        <f>C30</f>
        <v>0.7213860890711806</v>
      </c>
      <c r="G46" s="26">
        <f t="shared" si="2"/>
        <v>0.0786966642623106</v>
      </c>
      <c r="I46" s="39"/>
    </row>
    <row r="47" spans="1:9" s="13" customFormat="1" ht="55.8" customHeight="1">
      <c r="A47" s="37" t="s">
        <v>311</v>
      </c>
      <c r="B47" s="17" t="str">
        <f>A30</f>
        <v>średnia stawka; diagnosta laboratoryjny/technik diagnostyki laboratoryjnej</v>
      </c>
      <c r="C47" s="16">
        <v>825</v>
      </c>
      <c r="D47" s="17" t="s">
        <v>179</v>
      </c>
      <c r="E47" s="16">
        <v>25</v>
      </c>
      <c r="F47" s="26">
        <f>C30</f>
        <v>0.7213860890711806</v>
      </c>
      <c r="G47" s="26">
        <f t="shared" si="2"/>
        <v>0.021860184517308503</v>
      </c>
      <c r="I47" s="39"/>
    </row>
    <row r="48" spans="1:7" s="14" customFormat="1" ht="27.6" customHeight="1">
      <c r="A48" s="128" t="s">
        <v>178</v>
      </c>
      <c r="B48" s="129"/>
      <c r="C48" s="129"/>
      <c r="D48" s="129"/>
      <c r="E48" s="129"/>
      <c r="F48" s="129"/>
      <c r="G48" s="35">
        <f>SUM(G36:G47)</f>
        <v>4.845696904874052</v>
      </c>
    </row>
    <row r="51" spans="1:3" ht="27" customHeight="1">
      <c r="A51" s="134" t="s">
        <v>164</v>
      </c>
      <c r="B51" s="134"/>
      <c r="C51" s="18">
        <f>H14</f>
        <v>22.424024034285722</v>
      </c>
    </row>
    <row r="52" spans="1:3" ht="27" customHeight="1">
      <c r="A52" s="133" t="s">
        <v>165</v>
      </c>
      <c r="B52" s="133"/>
      <c r="C52" s="19">
        <f>G48</f>
        <v>4.845696904874052</v>
      </c>
    </row>
    <row r="53" spans="1:3" s="7" customFormat="1" ht="27" customHeight="1">
      <c r="A53" s="122" t="s">
        <v>163</v>
      </c>
      <c r="B53" s="122"/>
      <c r="C53" s="28">
        <f>SUM(C51:C52)</f>
        <v>27.269720939159775</v>
      </c>
    </row>
  </sheetData>
  <mergeCells count="9">
    <mergeCell ref="A32:F32"/>
    <mergeCell ref="A33:D33"/>
    <mergeCell ref="A40:A41"/>
    <mergeCell ref="A48:F48"/>
    <mergeCell ref="A53:B53"/>
    <mergeCell ref="A52:B52"/>
    <mergeCell ref="A51:B51"/>
    <mergeCell ref="A36:A37"/>
    <mergeCell ref="A43:A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2021-04-30T07:17:02Z</dcterms:modified>
  <cp:category/>
  <cp:version/>
  <cp:contentType/>
  <cp:contentStatus/>
</cp:coreProperties>
</file>